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Riot Games\League of Legends\홍상락\아나스타시스\ver1.0\판매\오르비판매용\"/>
    </mc:Choice>
  </mc:AlternateContent>
  <xr:revisionPtr revIDLastSave="0" documentId="13_ncr:1_{6BC78F0D-3595-440D-AE30-5456CAF29FC4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성적입력" sheetId="1" r:id="rId1"/>
    <sheet name="디스플레이시트" sheetId="4" r:id="rId2"/>
    <sheet name="의치한약수데이터" sheetId="2" r:id="rId3"/>
    <sheet name="성적분석" sheetId="8" state="hidden" r:id="rId4"/>
    <sheet name="학교별등급점수" sheetId="9" state="hidden" r:id="rId5"/>
    <sheet name="인제대특별식" sheetId="19" state="hidden" r:id="rId6"/>
    <sheet name="우석대특별식" sheetId="18" state="hidden" r:id="rId7"/>
    <sheet name="상지대특별식1(학기별)" sheetId="15" state="hidden" r:id="rId8"/>
    <sheet name="상지대특별식2(학기,과목별)" sheetId="16" state="hidden" r:id="rId9"/>
    <sheet name="상지대특별식3" sheetId="17" state="hidden" r:id="rId10"/>
    <sheet name="건양특별식" sheetId="12" state="hidden" r:id="rId11"/>
    <sheet name="경상대특별식22~23,26~27" sheetId="13" state="hidden" r:id="rId12"/>
    <sheet name="경상대특별식24" sheetId="14" state="hidden" r:id="rId13"/>
    <sheet name="건국대글로컬특별식" sheetId="10" state="hidden" r:id="rId14"/>
    <sheet name="건국대글로컬교과분류자료" sheetId="11" state="hidden" r:id="rId15"/>
    <sheet name="학교코드" sheetId="5" state="hidden" r:id="rId16"/>
  </sheets>
  <definedNames>
    <definedName name="_xlnm._FilterDatabase" localSheetId="1" hidden="1">디스플레이시트!$D$32:$S$58</definedName>
    <definedName name="_xlnm._FilterDatabase" localSheetId="0" hidden="1">성적입력!$K$8:$AN$100</definedName>
    <definedName name="_xlnm._FilterDatabase" localSheetId="2" hidden="1">의치한약수데이터!$D$3:$AT$128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2" l="1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I128" i="2" a="1"/>
  <c r="I128" i="2" s="1"/>
  <c r="I127" i="2" a="1"/>
  <c r="I127" i="2" s="1"/>
  <c r="I126" i="2" a="1"/>
  <c r="I126" i="2" s="1"/>
  <c r="I125" i="2" a="1"/>
  <c r="I125" i="2" s="1"/>
  <c r="I124" i="2" a="1"/>
  <c r="I124" i="2" s="1"/>
  <c r="I123" i="2" a="1"/>
  <c r="I123" i="2" s="1"/>
  <c r="I122" i="2" a="1"/>
  <c r="I122" i="2" s="1"/>
  <c r="I121" i="2" a="1"/>
  <c r="I121" i="2" s="1"/>
  <c r="I120" i="2" a="1"/>
  <c r="I120" i="2" s="1"/>
  <c r="I119" i="2" a="1"/>
  <c r="I119" i="2" s="1"/>
  <c r="I118" i="2" a="1"/>
  <c r="I118" i="2" s="1"/>
  <c r="I117" i="2" a="1"/>
  <c r="I117" i="2" s="1"/>
  <c r="I116" i="2" a="1"/>
  <c r="I116" i="2" s="1"/>
  <c r="I115" i="2" a="1"/>
  <c r="I115" i="2" s="1"/>
  <c r="I114" i="2" a="1"/>
  <c r="I114" i="2" s="1"/>
  <c r="I113" i="2" a="1"/>
  <c r="I113" i="2" s="1"/>
  <c r="I112" i="2" a="1"/>
  <c r="I112" i="2" s="1"/>
  <c r="I111" i="2" a="1"/>
  <c r="I111" i="2" s="1"/>
  <c r="I110" i="2" a="1"/>
  <c r="I110" i="2" s="1"/>
  <c r="I109" i="2" a="1"/>
  <c r="I109" i="2" s="1"/>
  <c r="I108" i="2" a="1"/>
  <c r="I108" i="2" s="1"/>
  <c r="I107" i="2" a="1"/>
  <c r="I107" i="2" s="1"/>
  <c r="I106" i="2" a="1"/>
  <c r="I106" i="2" s="1"/>
  <c r="I105" i="2" a="1"/>
  <c r="I105" i="2" s="1"/>
  <c r="I104" i="2" a="1"/>
  <c r="I104" i="2" s="1"/>
  <c r="I103" i="2" a="1"/>
  <c r="I103" i="2" s="1"/>
  <c r="I102" i="2" a="1"/>
  <c r="I102" i="2" s="1"/>
  <c r="I101" i="2" a="1"/>
  <c r="I101" i="2" s="1"/>
  <c r="I100" i="2" a="1"/>
  <c r="I100" i="2" s="1"/>
  <c r="I99" i="2" a="1"/>
  <c r="I99" i="2" s="1"/>
  <c r="I98" i="2" a="1"/>
  <c r="I98" i="2" s="1"/>
  <c r="I97" i="2" a="1"/>
  <c r="I97" i="2" s="1"/>
  <c r="I96" i="2" a="1"/>
  <c r="I96" i="2" s="1"/>
  <c r="I95" i="2" a="1"/>
  <c r="I95" i="2" s="1"/>
  <c r="I94" i="2" a="1"/>
  <c r="I94" i="2" s="1"/>
  <c r="I93" i="2" a="1"/>
  <c r="I93" i="2" s="1"/>
  <c r="I92" i="2" a="1"/>
  <c r="I92" i="2" s="1"/>
  <c r="I91" i="2" a="1"/>
  <c r="I91" i="2" s="1"/>
  <c r="I90" i="2" a="1"/>
  <c r="I90" i="2" s="1"/>
  <c r="I89" i="2" a="1"/>
  <c r="I89" i="2" s="1"/>
  <c r="I88" i="2" a="1"/>
  <c r="I88" i="2" s="1"/>
  <c r="I87" i="2" a="1"/>
  <c r="I87" i="2" s="1"/>
  <c r="I86" i="2" a="1"/>
  <c r="I86" i="2" s="1"/>
  <c r="I85" i="2" a="1"/>
  <c r="I85" i="2" s="1"/>
  <c r="I84" i="2" a="1"/>
  <c r="I84" i="2" s="1"/>
  <c r="I83" i="2" a="1"/>
  <c r="I83" i="2" s="1"/>
  <c r="I82" i="2" a="1"/>
  <c r="I82" i="2" s="1"/>
  <c r="I81" i="2" a="1"/>
  <c r="I81" i="2" s="1"/>
  <c r="I80" i="2" a="1"/>
  <c r="I80" i="2" s="1"/>
  <c r="I79" i="2" a="1"/>
  <c r="I79" i="2" s="1"/>
  <c r="I78" i="2" a="1"/>
  <c r="I78" i="2" s="1"/>
  <c r="I77" i="2" a="1"/>
  <c r="I77" i="2" s="1"/>
  <c r="I76" i="2" a="1"/>
  <c r="I76" i="2" s="1"/>
  <c r="I75" i="2" a="1"/>
  <c r="I75" i="2" s="1"/>
  <c r="I74" i="2" a="1"/>
  <c r="I74" i="2" s="1"/>
  <c r="I73" i="2" a="1"/>
  <c r="I73" i="2" s="1"/>
  <c r="I72" i="2" a="1"/>
  <c r="I72" i="2" s="1"/>
  <c r="I71" i="2" a="1"/>
  <c r="I71" i="2" s="1"/>
  <c r="I70" i="2" a="1"/>
  <c r="I70" i="2" s="1"/>
  <c r="I69" i="2" a="1"/>
  <c r="I69" i="2" s="1"/>
  <c r="I68" i="2" a="1"/>
  <c r="I68" i="2" s="1"/>
  <c r="I67" i="2" a="1"/>
  <c r="I67" i="2" s="1"/>
  <c r="I66" i="2" a="1"/>
  <c r="I66" i="2" s="1"/>
  <c r="I65" i="2" a="1"/>
  <c r="I65" i="2" s="1"/>
  <c r="I64" i="2" a="1"/>
  <c r="I64" i="2" s="1"/>
  <c r="I63" i="2" a="1"/>
  <c r="I63" i="2" s="1"/>
  <c r="I62" i="2" a="1"/>
  <c r="I62" i="2" s="1"/>
  <c r="I61" i="2" a="1"/>
  <c r="I61" i="2" s="1"/>
  <c r="I60" i="2" a="1"/>
  <c r="I60" i="2" s="1"/>
  <c r="I59" i="2" a="1"/>
  <c r="I59" i="2" s="1"/>
  <c r="I58" i="2" a="1"/>
  <c r="I58" i="2" s="1"/>
  <c r="I57" i="2" a="1"/>
  <c r="I57" i="2" s="1"/>
  <c r="I56" i="2" a="1"/>
  <c r="I56" i="2" s="1"/>
  <c r="I55" i="2" a="1"/>
  <c r="I55" i="2" s="1"/>
  <c r="I54" i="2" a="1"/>
  <c r="I54" i="2" s="1"/>
  <c r="I53" i="2" a="1"/>
  <c r="I53" i="2" s="1"/>
  <c r="I52" i="2" a="1"/>
  <c r="I52" i="2" s="1"/>
  <c r="I51" i="2" a="1"/>
  <c r="I51" i="2" s="1"/>
  <c r="I50" i="2" a="1"/>
  <c r="I50" i="2" s="1"/>
  <c r="I49" i="2" a="1"/>
  <c r="I49" i="2" s="1"/>
  <c r="I48" i="2" a="1"/>
  <c r="I48" i="2" s="1"/>
  <c r="I47" i="2" a="1"/>
  <c r="I47" i="2" s="1"/>
  <c r="I46" i="2" a="1"/>
  <c r="I46" i="2" s="1"/>
  <c r="I45" i="2" a="1"/>
  <c r="I45" i="2" s="1"/>
  <c r="I44" i="2" a="1"/>
  <c r="I44" i="2" s="1"/>
  <c r="I43" i="2" a="1"/>
  <c r="I43" i="2" s="1"/>
  <c r="I42" i="2" a="1"/>
  <c r="I42" i="2" s="1"/>
  <c r="I41" i="2" a="1"/>
  <c r="I41" i="2" s="1"/>
  <c r="I40" i="2" a="1"/>
  <c r="I40" i="2" s="1"/>
  <c r="I39" i="2" a="1"/>
  <c r="I39" i="2" s="1"/>
  <c r="I38" i="2" a="1"/>
  <c r="I38" i="2" s="1"/>
  <c r="I37" i="2" a="1"/>
  <c r="I37" i="2" s="1"/>
  <c r="I36" i="2" a="1"/>
  <c r="I36" i="2" s="1"/>
  <c r="I35" i="2" a="1"/>
  <c r="I35" i="2" s="1"/>
  <c r="I34" i="2" a="1"/>
  <c r="I34" i="2" s="1"/>
  <c r="I33" i="2" a="1"/>
  <c r="I33" i="2" s="1"/>
  <c r="I32" i="2" a="1"/>
  <c r="I32" i="2" s="1"/>
  <c r="I31" i="2" a="1"/>
  <c r="I31" i="2" s="1"/>
  <c r="I30" i="2" a="1"/>
  <c r="I30" i="2" s="1"/>
  <c r="I29" i="2" a="1"/>
  <c r="I29" i="2" s="1"/>
  <c r="I28" i="2" a="1"/>
  <c r="I28" i="2" s="1"/>
  <c r="I27" i="2" a="1"/>
  <c r="I27" i="2" s="1"/>
  <c r="I26" i="2" a="1"/>
  <c r="I26" i="2" s="1"/>
  <c r="I25" i="2" a="1"/>
  <c r="I25" i="2" s="1"/>
  <c r="I24" i="2" a="1"/>
  <c r="I24" i="2" s="1"/>
  <c r="I23" i="2" a="1"/>
  <c r="I23" i="2" s="1"/>
  <c r="I22" i="2" a="1"/>
  <c r="I22" i="2" s="1"/>
  <c r="I21" i="2" a="1"/>
  <c r="I21" i="2" s="1"/>
  <c r="I20" i="2" a="1"/>
  <c r="I20" i="2" s="1"/>
  <c r="I19" i="2" a="1"/>
  <c r="I19" i="2" s="1"/>
  <c r="I18" i="2" a="1"/>
  <c r="I18" i="2" s="1"/>
  <c r="I17" i="2" a="1"/>
  <c r="I17" i="2" s="1"/>
  <c r="I16" i="2" a="1"/>
  <c r="I16" i="2" s="1"/>
  <c r="I15" i="2" a="1"/>
  <c r="I15" i="2" s="1"/>
  <c r="I14" i="2" a="1"/>
  <c r="I14" i="2" s="1"/>
  <c r="I13" i="2" a="1"/>
  <c r="I13" i="2" s="1"/>
  <c r="I12" i="2" a="1"/>
  <c r="I12" i="2" s="1"/>
  <c r="I11" i="2" a="1"/>
  <c r="I11" i="2" s="1"/>
  <c r="I10" i="2" a="1"/>
  <c r="I10" i="2" s="1"/>
  <c r="I9" i="2" a="1"/>
  <c r="I9" i="2" s="1"/>
  <c r="I8" i="2" a="1"/>
  <c r="I8" i="2" s="1"/>
  <c r="I7" i="2" a="1"/>
  <c r="I7" i="2" s="1"/>
  <c r="I6" i="2" a="1"/>
  <c r="I6" i="2" s="1"/>
  <c r="I5" i="2" a="1"/>
  <c r="I5" i="2" s="1"/>
  <c r="I4" i="2" a="1"/>
  <c r="I4" i="2" s="1"/>
  <c r="CT100" i="1"/>
  <c r="CT99" i="1"/>
  <c r="CT98" i="1"/>
  <c r="CT97" i="1"/>
  <c r="CT96" i="1"/>
  <c r="CT95" i="1"/>
  <c r="CT94" i="1"/>
  <c r="CT93" i="1"/>
  <c r="CT92" i="1"/>
  <c r="CT91" i="1"/>
  <c r="CT90" i="1"/>
  <c r="CT89" i="1"/>
  <c r="CT88" i="1"/>
  <c r="CT87" i="1"/>
  <c r="CT86" i="1"/>
  <c r="CT85" i="1"/>
  <c r="CT84" i="1"/>
  <c r="CT83" i="1"/>
  <c r="CT82" i="1"/>
  <c r="CT81" i="1"/>
  <c r="CT80" i="1"/>
  <c r="CT79" i="1"/>
  <c r="CT78" i="1"/>
  <c r="CT77" i="1"/>
  <c r="CT76" i="1"/>
  <c r="CT75" i="1"/>
  <c r="CS100" i="1"/>
  <c r="CS99" i="1"/>
  <c r="CS98" i="1"/>
  <c r="CS97" i="1"/>
  <c r="CS96" i="1"/>
  <c r="CS95" i="1"/>
  <c r="CS94" i="1"/>
  <c r="CS93" i="1"/>
  <c r="CS92" i="1"/>
  <c r="CS91" i="1"/>
  <c r="CS90" i="1"/>
  <c r="CS89" i="1"/>
  <c r="CS88" i="1"/>
  <c r="CS87" i="1"/>
  <c r="CS86" i="1"/>
  <c r="CS85" i="1"/>
  <c r="CS84" i="1"/>
  <c r="CS83" i="1"/>
  <c r="CS82" i="1"/>
  <c r="CS81" i="1"/>
  <c r="CS80" i="1"/>
  <c r="CS79" i="1"/>
  <c r="CS78" i="1"/>
  <c r="CS77" i="1"/>
  <c r="CS76" i="1"/>
  <c r="CS75" i="1"/>
  <c r="CR100" i="1" l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H343" i="8" l="1"/>
  <c r="CQ100" i="1"/>
  <c r="CQ99" i="1"/>
  <c r="CQ98" i="1"/>
  <c r="CQ97" i="1"/>
  <c r="CQ96" i="1"/>
  <c r="CQ95" i="1"/>
  <c r="CQ94" i="1"/>
  <c r="CQ93" i="1"/>
  <c r="CQ92" i="1"/>
  <c r="CQ91" i="1"/>
  <c r="CQ90" i="1"/>
  <c r="CQ89" i="1"/>
  <c r="CQ88" i="1"/>
  <c r="CQ87" i="1"/>
  <c r="CQ86" i="1"/>
  <c r="CQ85" i="1"/>
  <c r="CQ84" i="1"/>
  <c r="CQ83" i="1"/>
  <c r="CQ82" i="1"/>
  <c r="CQ81" i="1"/>
  <c r="CQ80" i="1"/>
  <c r="CQ79" i="1"/>
  <c r="CQ78" i="1"/>
  <c r="CQ77" i="1"/>
  <c r="CQ76" i="1"/>
  <c r="CQ75" i="1"/>
  <c r="V122" i="2"/>
  <c r="V121" i="2"/>
  <c r="V120" i="2"/>
  <c r="CP100" i="1"/>
  <c r="CP99" i="1"/>
  <c r="CP98" i="1"/>
  <c r="CP97" i="1"/>
  <c r="CP96" i="1"/>
  <c r="CP95" i="1"/>
  <c r="CP94" i="1"/>
  <c r="CP93" i="1"/>
  <c r="CP92" i="1"/>
  <c r="CP91" i="1"/>
  <c r="CP90" i="1"/>
  <c r="CP89" i="1"/>
  <c r="CP88" i="1"/>
  <c r="CP87" i="1"/>
  <c r="CP86" i="1"/>
  <c r="CP85" i="1"/>
  <c r="CP84" i="1"/>
  <c r="CP83" i="1"/>
  <c r="CP82" i="1"/>
  <c r="CP81" i="1"/>
  <c r="CP80" i="1"/>
  <c r="CP79" i="1"/>
  <c r="CP78" i="1"/>
  <c r="CP77" i="1"/>
  <c r="CP76" i="1"/>
  <c r="CP75" i="1"/>
  <c r="V119" i="2"/>
  <c r="V118" i="2"/>
  <c r="V117" i="2"/>
  <c r="V116" i="2"/>
  <c r="V115" i="2"/>
  <c r="V114" i="2"/>
  <c r="I337" i="8"/>
  <c r="F337" i="8"/>
  <c r="Q128" i="2" a="1"/>
  <c r="Q128" i="2" s="1"/>
  <c r="F128" i="2"/>
  <c r="Q127" i="2" a="1"/>
  <c r="Q127" i="2" s="1"/>
  <c r="F127" i="2"/>
  <c r="Q125" i="2" a="1"/>
  <c r="Q125" i="2" s="1"/>
  <c r="F125" i="2"/>
  <c r="Q124" i="2" a="1"/>
  <c r="Q124" i="2" s="1"/>
  <c r="F124" i="2"/>
  <c r="Q122" i="2" a="1"/>
  <c r="Q122" i="2" s="1"/>
  <c r="F122" i="2"/>
  <c r="Q121" i="2" a="1"/>
  <c r="Q121" i="2" s="1"/>
  <c r="F121" i="2"/>
  <c r="Q119" i="2" a="1"/>
  <c r="Q119" i="2" s="1"/>
  <c r="F119" i="2"/>
  <c r="Q118" i="2" a="1"/>
  <c r="Q118" i="2" s="1"/>
  <c r="F118" i="2"/>
  <c r="Q116" i="2" a="1"/>
  <c r="Q116" i="2" s="1"/>
  <c r="F116" i="2"/>
  <c r="Q115" i="2" a="1"/>
  <c r="Q115" i="2" s="1"/>
  <c r="F115" i="2"/>
  <c r="V113" i="2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D115" i="2" l="1"/>
  <c r="AU115" i="2" s="1"/>
  <c r="C115" i="2" s="1"/>
  <c r="D116" i="2"/>
  <c r="AU116" i="2" s="1"/>
  <c r="C116" i="2" s="1"/>
  <c r="D124" i="2"/>
  <c r="AU124" i="2" s="1"/>
  <c r="C124" i="2" s="1"/>
  <c r="D118" i="2"/>
  <c r="AU118" i="2" s="1"/>
  <c r="C118" i="2" s="1"/>
  <c r="D127" i="2"/>
  <c r="AU127" i="2" s="1"/>
  <c r="C127" i="2" s="1"/>
  <c r="D128" i="2"/>
  <c r="AU128" i="2" s="1"/>
  <c r="C128" i="2" s="1"/>
  <c r="D122" i="2"/>
  <c r="AU122" i="2" s="1"/>
  <c r="C122" i="2" s="1"/>
  <c r="D119" i="2"/>
  <c r="AU119" i="2" s="1"/>
  <c r="C119" i="2" s="1"/>
  <c r="D121" i="2"/>
  <c r="AU121" i="2" s="1"/>
  <c r="C121" i="2" s="1"/>
  <c r="D125" i="2"/>
  <c r="AU125" i="2" s="1"/>
  <c r="C125" i="2" s="1"/>
  <c r="AR2" i="2"/>
  <c r="CN100" i="1"/>
  <c r="CN99" i="1"/>
  <c r="CN98" i="1"/>
  <c r="CN97" i="1"/>
  <c r="CN96" i="1"/>
  <c r="CN95" i="1"/>
  <c r="CN94" i="1"/>
  <c r="CN93" i="1"/>
  <c r="CN92" i="1"/>
  <c r="CN91" i="1"/>
  <c r="CN90" i="1"/>
  <c r="CN89" i="1"/>
  <c r="CN88" i="1"/>
  <c r="CN87" i="1"/>
  <c r="CN86" i="1"/>
  <c r="CN85" i="1"/>
  <c r="CN84" i="1"/>
  <c r="CN83" i="1"/>
  <c r="CN82" i="1"/>
  <c r="CN81" i="1"/>
  <c r="CN80" i="1"/>
  <c r="CN79" i="1"/>
  <c r="CN78" i="1"/>
  <c r="CN77" i="1"/>
  <c r="CN76" i="1"/>
  <c r="CN75" i="1"/>
  <c r="V104" i="2"/>
  <c r="V103" i="2"/>
  <c r="V102" i="2"/>
  <c r="V101" i="2"/>
  <c r="Q112" i="2" a="1"/>
  <c r="Q112" i="2" s="1"/>
  <c r="F112" i="2"/>
  <c r="Q108" i="2" a="1"/>
  <c r="Q108" i="2" s="1"/>
  <c r="F108" i="2"/>
  <c r="Q104" i="2" a="1"/>
  <c r="Q104" i="2" s="1"/>
  <c r="F104" i="2"/>
  <c r="V100" i="2"/>
  <c r="V99" i="2"/>
  <c r="V98" i="2"/>
  <c r="V97" i="2"/>
  <c r="V96" i="2"/>
  <c r="V95" i="2"/>
  <c r="Q111" i="2" a="1"/>
  <c r="Q111" i="2" s="1"/>
  <c r="F111" i="2"/>
  <c r="Q107" i="2" a="1"/>
  <c r="Q107" i="2" s="1"/>
  <c r="F107" i="2"/>
  <c r="Q103" i="2" a="1"/>
  <c r="Q103" i="2" s="1"/>
  <c r="F103" i="2"/>
  <c r="Q100" i="2" a="1"/>
  <c r="Q100" i="2" s="1"/>
  <c r="F100" i="2"/>
  <c r="Q97" i="2" a="1"/>
  <c r="Q97" i="2" s="1"/>
  <c r="F97" i="2"/>
  <c r="CM100" i="1"/>
  <c r="CM99" i="1"/>
  <c r="CM98" i="1"/>
  <c r="CM97" i="1"/>
  <c r="CM96" i="1"/>
  <c r="CM95" i="1"/>
  <c r="CM94" i="1"/>
  <c r="CM93" i="1"/>
  <c r="CM92" i="1"/>
  <c r="CM91" i="1"/>
  <c r="CM90" i="1"/>
  <c r="CM89" i="1"/>
  <c r="CM88" i="1"/>
  <c r="CM87" i="1"/>
  <c r="CM86" i="1"/>
  <c r="CM85" i="1"/>
  <c r="CM84" i="1"/>
  <c r="CM83" i="1"/>
  <c r="CM82" i="1"/>
  <c r="CM81" i="1"/>
  <c r="CM80" i="1"/>
  <c r="CM79" i="1"/>
  <c r="CM78" i="1"/>
  <c r="CM77" i="1"/>
  <c r="CM76" i="1"/>
  <c r="CM75" i="1"/>
  <c r="V94" i="2"/>
  <c r="V93" i="2"/>
  <c r="D108" i="2" l="1"/>
  <c r="AU108" i="2" s="1"/>
  <c r="C108" i="2" s="1"/>
  <c r="D112" i="2"/>
  <c r="AU112" i="2" s="1"/>
  <c r="C112" i="2" s="1"/>
  <c r="D104" i="2"/>
  <c r="AU104" i="2" s="1"/>
  <c r="C104" i="2" s="1"/>
  <c r="D111" i="2"/>
  <c r="AU111" i="2" s="1"/>
  <c r="C111" i="2" s="1"/>
  <c r="D103" i="2"/>
  <c r="AU103" i="2" s="1"/>
  <c r="C103" i="2" s="1"/>
  <c r="D100" i="2"/>
  <c r="AU100" i="2" s="1"/>
  <c r="C100" i="2" s="1"/>
  <c r="D107" i="2"/>
  <c r="AU107" i="2" s="1"/>
  <c r="C107" i="2" s="1"/>
  <c r="D97" i="2"/>
  <c r="AU97" i="2" s="1"/>
  <c r="C97" i="2" s="1"/>
  <c r="Q110" i="2" a="1"/>
  <c r="Q110" i="2" s="1"/>
  <c r="F110" i="2"/>
  <c r="Q106" i="2" a="1"/>
  <c r="Q106" i="2" s="1"/>
  <c r="F106" i="2"/>
  <c r="Q102" i="2" a="1"/>
  <c r="Q102" i="2" s="1"/>
  <c r="F102" i="2"/>
  <c r="Q99" i="2" a="1"/>
  <c r="Q99" i="2" s="1"/>
  <c r="F99" i="2"/>
  <c r="Q96" i="2" a="1"/>
  <c r="Q96" i="2" s="1"/>
  <c r="F96" i="2"/>
  <c r="Q94" i="2" a="1"/>
  <c r="Q94" i="2" s="1"/>
  <c r="F94" i="2"/>
  <c r="D110" i="2" l="1"/>
  <c r="AU110" i="2" s="1"/>
  <c r="C110" i="2" s="1"/>
  <c r="D106" i="2"/>
  <c r="AU106" i="2" s="1"/>
  <c r="C106" i="2" s="1"/>
  <c r="D99" i="2"/>
  <c r="AU99" i="2" s="1"/>
  <c r="C99" i="2" s="1"/>
  <c r="D96" i="2"/>
  <c r="AU96" i="2" s="1"/>
  <c r="C96" i="2" s="1"/>
  <c r="D102" i="2"/>
  <c r="AU102" i="2" s="1"/>
  <c r="C102" i="2" s="1"/>
  <c r="D94" i="2"/>
  <c r="AU94" i="2" s="1"/>
  <c r="C94" i="2" s="1"/>
  <c r="V84" i="2"/>
  <c r="V83" i="2"/>
  <c r="V82" i="2"/>
  <c r="V81" i="2"/>
  <c r="V80" i="2"/>
  <c r="V79" i="2"/>
  <c r="V78" i="2"/>
  <c r="V77" i="2"/>
  <c r="V76" i="2"/>
  <c r="V75" i="2"/>
  <c r="V74" i="2"/>
  <c r="V73" i="2"/>
  <c r="Q92" i="2" a="1"/>
  <c r="Q92" i="2" s="1"/>
  <c r="F92" i="2"/>
  <c r="Q88" i="2" a="1"/>
  <c r="Q88" i="2" s="1"/>
  <c r="F88" i="2"/>
  <c r="Q84" i="2" a="1"/>
  <c r="Q84" i="2" s="1"/>
  <c r="F84" i="2"/>
  <c r="Q80" i="2" a="1"/>
  <c r="Q80" i="2" s="1"/>
  <c r="F80" i="2"/>
  <c r="Q76" i="2" a="1"/>
  <c r="Q76" i="2" s="1"/>
  <c r="F76" i="2"/>
  <c r="D88" i="2" l="1"/>
  <c r="AU88" i="2" s="1"/>
  <c r="C88" i="2" s="1"/>
  <c r="D84" i="2"/>
  <c r="AU84" i="2" s="1"/>
  <c r="C84" i="2" s="1"/>
  <c r="D80" i="2"/>
  <c r="AU80" i="2" s="1"/>
  <c r="C80" i="2" s="1"/>
  <c r="D92" i="2"/>
  <c r="AU92" i="2" s="1"/>
  <c r="C92" i="2" s="1"/>
  <c r="D76" i="2"/>
  <c r="AU76" i="2" s="1"/>
  <c r="C76" i="2" s="1"/>
  <c r="V72" i="2"/>
  <c r="V71" i="2"/>
  <c r="V70" i="2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Q91" i="2" a="1"/>
  <c r="Q91" i="2" s="1"/>
  <c r="F91" i="2"/>
  <c r="Q90" i="2" a="1"/>
  <c r="Q90" i="2" s="1"/>
  <c r="F90" i="2"/>
  <c r="Q87" i="2" a="1"/>
  <c r="Q87" i="2" s="1"/>
  <c r="F87" i="2"/>
  <c r="Q86" i="2" a="1"/>
  <c r="Q86" i="2" s="1"/>
  <c r="F86" i="2"/>
  <c r="Q83" i="2" a="1"/>
  <c r="Q83" i="2" s="1"/>
  <c r="F83" i="2"/>
  <c r="Q82" i="2" a="1"/>
  <c r="Q82" i="2" s="1"/>
  <c r="F82" i="2"/>
  <c r="Q79" i="2" a="1"/>
  <c r="Q79" i="2" s="1"/>
  <c r="F79" i="2"/>
  <c r="Q78" i="2" a="1"/>
  <c r="Q78" i="2" s="1"/>
  <c r="F78" i="2"/>
  <c r="Q75" i="2" a="1"/>
  <c r="Q75" i="2" s="1"/>
  <c r="F75" i="2"/>
  <c r="Q74" i="2" a="1"/>
  <c r="Q74" i="2" s="1"/>
  <c r="F74" i="2"/>
  <c r="Q72" i="2" a="1"/>
  <c r="Q72" i="2" s="1"/>
  <c r="F72" i="2"/>
  <c r="Q71" i="2" a="1"/>
  <c r="Q71" i="2" s="1"/>
  <c r="F71" i="2"/>
  <c r="D79" i="2" l="1"/>
  <c r="AU79" i="2" s="1"/>
  <c r="C79" i="2" s="1"/>
  <c r="D87" i="2"/>
  <c r="AU87" i="2" s="1"/>
  <c r="C87" i="2" s="1"/>
  <c r="D83" i="2"/>
  <c r="AU83" i="2" s="1"/>
  <c r="C83" i="2" s="1"/>
  <c r="D74" i="2"/>
  <c r="AU74" i="2" s="1"/>
  <c r="C74" i="2" s="1"/>
  <c r="D78" i="2"/>
  <c r="AU78" i="2" s="1"/>
  <c r="C78" i="2" s="1"/>
  <c r="D86" i="2"/>
  <c r="AU86" i="2" s="1"/>
  <c r="C86" i="2" s="1"/>
  <c r="D75" i="2"/>
  <c r="AU75" i="2" s="1"/>
  <c r="C75" i="2" s="1"/>
  <c r="D90" i="2"/>
  <c r="AU90" i="2" s="1"/>
  <c r="C90" i="2" s="1"/>
  <c r="D91" i="2"/>
  <c r="AU91" i="2" s="1"/>
  <c r="C91" i="2" s="1"/>
  <c r="D82" i="2"/>
  <c r="AU82" i="2" s="1"/>
  <c r="C82" i="2" s="1"/>
  <c r="D71" i="2"/>
  <c r="AU71" i="2" s="1"/>
  <c r="C71" i="2" s="1"/>
  <c r="D72" i="2"/>
  <c r="AU72" i="2" s="1"/>
  <c r="C72" i="2" s="1"/>
  <c r="AB9" i="1"/>
  <c r="AB10" i="1"/>
  <c r="Q68" i="2" l="1" a="1"/>
  <c r="Q68" i="2" s="1"/>
  <c r="F68" i="2"/>
  <c r="D68" i="2" l="1"/>
  <c r="AU68" i="2" s="1"/>
  <c r="C68" i="2" s="1"/>
  <c r="H299" i="8"/>
  <c r="J295" i="8" l="1"/>
  <c r="C293" i="16" l="1"/>
  <c r="C292" i="16"/>
  <c r="C291" i="16"/>
  <c r="C290" i="16"/>
  <c r="C289" i="16"/>
  <c r="C245" i="16"/>
  <c r="C244" i="16"/>
  <c r="C243" i="16"/>
  <c r="C242" i="16"/>
  <c r="C241" i="16"/>
  <c r="C197" i="16"/>
  <c r="C196" i="16"/>
  <c r="C195" i="16"/>
  <c r="C194" i="16"/>
  <c r="C193" i="16"/>
  <c r="C149" i="16"/>
  <c r="C148" i="16"/>
  <c r="C147" i="16"/>
  <c r="C146" i="16"/>
  <c r="C145" i="16"/>
  <c r="C101" i="16"/>
  <c r="C100" i="16"/>
  <c r="C99" i="16"/>
  <c r="C98" i="16"/>
  <c r="C97" i="16"/>
  <c r="C53" i="16"/>
  <c r="C52" i="16"/>
  <c r="C51" i="16"/>
  <c r="C50" i="16"/>
  <c r="C49" i="16"/>
  <c r="C287" i="16"/>
  <c r="C286" i="16"/>
  <c r="C285" i="16"/>
  <c r="C284" i="16"/>
  <c r="C283" i="16"/>
  <c r="C239" i="16"/>
  <c r="C238" i="16"/>
  <c r="C237" i="16"/>
  <c r="C236" i="16"/>
  <c r="C235" i="16"/>
  <c r="C191" i="16"/>
  <c r="C190" i="16"/>
  <c r="C189" i="16"/>
  <c r="C188" i="16"/>
  <c r="C187" i="16"/>
  <c r="C143" i="16"/>
  <c r="C142" i="16"/>
  <c r="C141" i="16"/>
  <c r="C140" i="16"/>
  <c r="C139" i="16"/>
  <c r="C95" i="16"/>
  <c r="C94" i="16"/>
  <c r="C93" i="16"/>
  <c r="C92" i="16"/>
  <c r="C91" i="16"/>
  <c r="C47" i="16"/>
  <c r="C46" i="16"/>
  <c r="C45" i="16"/>
  <c r="C44" i="16"/>
  <c r="C43" i="16"/>
  <c r="M29" i="17" l="1"/>
  <c r="M28" i="17"/>
  <c r="M27" i="17"/>
  <c r="M26" i="17"/>
  <c r="M25" i="17"/>
  <c r="M24" i="17"/>
  <c r="M23" i="17"/>
  <c r="M22" i="17"/>
  <c r="M21" i="17"/>
  <c r="M20" i="17"/>
  <c r="M19" i="17"/>
  <c r="M18" i="17"/>
  <c r="M17" i="17"/>
  <c r="M16" i="17"/>
  <c r="M15" i="17"/>
  <c r="M14" i="17"/>
  <c r="M13" i="17"/>
  <c r="M12" i="17"/>
  <c r="M11" i="17"/>
  <c r="M10" i="17"/>
  <c r="M9" i="17"/>
  <c r="M8" i="17"/>
  <c r="M7" i="17"/>
  <c r="M6" i="17"/>
  <c r="M5" i="17"/>
  <c r="C281" i="16"/>
  <c r="C280" i="16"/>
  <c r="C279" i="16"/>
  <c r="C278" i="16"/>
  <c r="C277" i="16"/>
  <c r="C275" i="16"/>
  <c r="C274" i="16"/>
  <c r="C273" i="16"/>
  <c r="C272" i="16"/>
  <c r="C271" i="16"/>
  <c r="C269" i="16"/>
  <c r="C268" i="16"/>
  <c r="C267" i="16"/>
  <c r="C266" i="16"/>
  <c r="C265" i="16"/>
  <c r="C263" i="16"/>
  <c r="C262" i="16"/>
  <c r="C261" i="16"/>
  <c r="C260" i="16"/>
  <c r="C259" i="16"/>
  <c r="C257" i="16"/>
  <c r="C256" i="16"/>
  <c r="C255" i="16"/>
  <c r="C254" i="16"/>
  <c r="C253" i="16"/>
  <c r="C251" i="16"/>
  <c r="C250" i="16"/>
  <c r="C249" i="16"/>
  <c r="C248" i="16"/>
  <c r="C247" i="16"/>
  <c r="C233" i="16"/>
  <c r="C232" i="16"/>
  <c r="C231" i="16"/>
  <c r="C230" i="16"/>
  <c r="C229" i="16"/>
  <c r="C227" i="16"/>
  <c r="C226" i="16"/>
  <c r="C225" i="16"/>
  <c r="C224" i="16"/>
  <c r="C223" i="16"/>
  <c r="C221" i="16"/>
  <c r="C220" i="16"/>
  <c r="C219" i="16"/>
  <c r="C218" i="16"/>
  <c r="C217" i="16"/>
  <c r="C215" i="16"/>
  <c r="C214" i="16"/>
  <c r="C213" i="16"/>
  <c r="C212" i="16"/>
  <c r="C211" i="16"/>
  <c r="C209" i="16"/>
  <c r="C208" i="16"/>
  <c r="C207" i="16"/>
  <c r="C206" i="16"/>
  <c r="C205" i="16"/>
  <c r="C203" i="16"/>
  <c r="C202" i="16"/>
  <c r="C201" i="16"/>
  <c r="C200" i="16"/>
  <c r="C199" i="16"/>
  <c r="C185" i="16"/>
  <c r="C184" i="16"/>
  <c r="C183" i="16"/>
  <c r="C182" i="16"/>
  <c r="C181" i="16"/>
  <c r="C179" i="16"/>
  <c r="C178" i="16"/>
  <c r="C177" i="16"/>
  <c r="C176" i="16"/>
  <c r="C175" i="16"/>
  <c r="C173" i="16"/>
  <c r="C172" i="16"/>
  <c r="C171" i="16"/>
  <c r="C170" i="16"/>
  <c r="C169" i="16"/>
  <c r="C167" i="16"/>
  <c r="C166" i="16"/>
  <c r="C165" i="16"/>
  <c r="C164" i="16"/>
  <c r="C163" i="16"/>
  <c r="C161" i="16"/>
  <c r="C160" i="16"/>
  <c r="C159" i="16"/>
  <c r="C158" i="16"/>
  <c r="C157" i="16"/>
  <c r="C155" i="16"/>
  <c r="C154" i="16"/>
  <c r="C153" i="16"/>
  <c r="C152" i="16"/>
  <c r="C151" i="16"/>
  <c r="C137" i="16"/>
  <c r="C136" i="16"/>
  <c r="C135" i="16"/>
  <c r="C134" i="16"/>
  <c r="C133" i="16"/>
  <c r="C131" i="16"/>
  <c r="C130" i="16"/>
  <c r="C129" i="16"/>
  <c r="C128" i="16"/>
  <c r="C127" i="16"/>
  <c r="C125" i="16"/>
  <c r="C124" i="16"/>
  <c r="C123" i="16"/>
  <c r="C122" i="16"/>
  <c r="C121" i="16"/>
  <c r="C119" i="16"/>
  <c r="C118" i="16"/>
  <c r="C117" i="16"/>
  <c r="C116" i="16"/>
  <c r="C115" i="16"/>
  <c r="C113" i="16"/>
  <c r="C112" i="16"/>
  <c r="C111" i="16"/>
  <c r="C110" i="16"/>
  <c r="C109" i="16"/>
  <c r="C107" i="16"/>
  <c r="C106" i="16"/>
  <c r="C105" i="16"/>
  <c r="C104" i="16"/>
  <c r="C103" i="16"/>
  <c r="C89" i="16"/>
  <c r="C88" i="16"/>
  <c r="C87" i="16"/>
  <c r="C86" i="16"/>
  <c r="C85" i="16"/>
  <c r="C83" i="16"/>
  <c r="C82" i="16"/>
  <c r="C81" i="16"/>
  <c r="C80" i="16"/>
  <c r="C79" i="16"/>
  <c r="C77" i="16"/>
  <c r="C76" i="16"/>
  <c r="C75" i="16"/>
  <c r="C74" i="16"/>
  <c r="C73" i="16"/>
  <c r="C71" i="16"/>
  <c r="C70" i="16"/>
  <c r="C69" i="16"/>
  <c r="C68" i="16"/>
  <c r="C67" i="16"/>
  <c r="C65" i="16"/>
  <c r="C64" i="16"/>
  <c r="C63" i="16"/>
  <c r="C62" i="16"/>
  <c r="C61" i="16"/>
  <c r="C59" i="16"/>
  <c r="C58" i="16"/>
  <c r="C57" i="16"/>
  <c r="C56" i="16"/>
  <c r="C55" i="16"/>
  <c r="C41" i="16"/>
  <c r="C40" i="16"/>
  <c r="C39" i="16"/>
  <c r="C38" i="16"/>
  <c r="C37" i="16"/>
  <c r="C35" i="16"/>
  <c r="C34" i="16"/>
  <c r="C33" i="16"/>
  <c r="C32" i="16"/>
  <c r="C31" i="16"/>
  <c r="C29" i="16"/>
  <c r="C28" i="16"/>
  <c r="C27" i="16"/>
  <c r="C26" i="16"/>
  <c r="C25" i="16"/>
  <c r="C23" i="16"/>
  <c r="C22" i="16"/>
  <c r="C21" i="16"/>
  <c r="C20" i="16"/>
  <c r="C19" i="16"/>
  <c r="C17" i="16"/>
  <c r="C16" i="16"/>
  <c r="C15" i="16"/>
  <c r="C14" i="16"/>
  <c r="C13" i="16"/>
  <c r="C11" i="16"/>
  <c r="C10" i="16"/>
  <c r="C9" i="16"/>
  <c r="C8" i="16"/>
  <c r="C7" i="16"/>
  <c r="CE26" i="15"/>
  <c r="CE25" i="15"/>
  <c r="CE24" i="15"/>
  <c r="CE23" i="15"/>
  <c r="CE22" i="15"/>
  <c r="CE21" i="15"/>
  <c r="CE20" i="15"/>
  <c r="CE19" i="15"/>
  <c r="CE18" i="15"/>
  <c r="CE17" i="15"/>
  <c r="CE16" i="15"/>
  <c r="CE15" i="15"/>
  <c r="CE14" i="15"/>
  <c r="CE13" i="15"/>
  <c r="CE12" i="15"/>
  <c r="CE11" i="15"/>
  <c r="CE10" i="15"/>
  <c r="CE9" i="15"/>
  <c r="CE8" i="15"/>
  <c r="CE7" i="15"/>
  <c r="BO26" i="15"/>
  <c r="BO25" i="15"/>
  <c r="BO24" i="15"/>
  <c r="BO23" i="15"/>
  <c r="BO22" i="15"/>
  <c r="BO21" i="15"/>
  <c r="BO20" i="15"/>
  <c r="BO19" i="15"/>
  <c r="BO18" i="15"/>
  <c r="BO17" i="15"/>
  <c r="BO16" i="15"/>
  <c r="BO15" i="15"/>
  <c r="BO14" i="15"/>
  <c r="BO13" i="15"/>
  <c r="BO12" i="15"/>
  <c r="BO11" i="15"/>
  <c r="BO10" i="15"/>
  <c r="BO9" i="15"/>
  <c r="BO8" i="15"/>
  <c r="BO7" i="15"/>
  <c r="AY26" i="15"/>
  <c r="AY25" i="15"/>
  <c r="AY24" i="15"/>
  <c r="AY23" i="15"/>
  <c r="AY22" i="15"/>
  <c r="AY21" i="15"/>
  <c r="AY20" i="15"/>
  <c r="AY19" i="15"/>
  <c r="AY18" i="15"/>
  <c r="AY17" i="15"/>
  <c r="AY16" i="15"/>
  <c r="AY15" i="15"/>
  <c r="AY14" i="15"/>
  <c r="AY13" i="15"/>
  <c r="AY12" i="15"/>
  <c r="AY11" i="15"/>
  <c r="AY10" i="15"/>
  <c r="AY9" i="15"/>
  <c r="AY8" i="15"/>
  <c r="AY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S26" i="15"/>
  <c r="S25" i="15"/>
  <c r="S24" i="15"/>
  <c r="S23" i="15"/>
  <c r="S22" i="15"/>
  <c r="S21" i="15"/>
  <c r="S20" i="15"/>
  <c r="S19" i="15"/>
  <c r="S18" i="15"/>
  <c r="S17" i="15"/>
  <c r="S16" i="15"/>
  <c r="S15" i="15"/>
  <c r="S14" i="15"/>
  <c r="S13" i="15"/>
  <c r="S12" i="15"/>
  <c r="S11" i="15"/>
  <c r="S10" i="15"/>
  <c r="S9" i="15"/>
  <c r="S8" i="15"/>
  <c r="S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J8" i="1"/>
  <c r="AP9" i="1"/>
  <c r="J9" i="1" s="1"/>
  <c r="AQ10" i="1"/>
  <c r="AQ11" i="1" s="1"/>
  <c r="AP11" i="1" s="1"/>
  <c r="J11" i="1" s="1"/>
  <c r="AP10" i="1" l="1"/>
  <c r="J10" i="1" s="1"/>
  <c r="AQ12" i="1"/>
  <c r="AP12" i="1" s="1"/>
  <c r="J12" i="1" s="1"/>
  <c r="AQ13" i="1" l="1"/>
  <c r="AP13" i="1" s="1"/>
  <c r="J13" i="1" s="1"/>
  <c r="AQ14" i="1" l="1"/>
  <c r="AP14" i="1" s="1"/>
  <c r="J14" i="1" s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B74" i="1" s="1"/>
  <c r="AJ73" i="1"/>
  <c r="B73" i="1" s="1"/>
  <c r="AJ72" i="1"/>
  <c r="B72" i="1" s="1"/>
  <c r="AJ71" i="1"/>
  <c r="B71" i="1" s="1"/>
  <c r="AJ70" i="1"/>
  <c r="B70" i="1" s="1"/>
  <c r="AJ69" i="1"/>
  <c r="B69" i="1" s="1"/>
  <c r="AJ68" i="1"/>
  <c r="B68" i="1" s="1"/>
  <c r="AJ67" i="1"/>
  <c r="B67" i="1" s="1"/>
  <c r="AJ66" i="1"/>
  <c r="B66" i="1" s="1"/>
  <c r="AJ65" i="1"/>
  <c r="B65" i="1" s="1"/>
  <c r="AJ64" i="1"/>
  <c r="B64" i="1" s="1"/>
  <c r="AJ63" i="1"/>
  <c r="B63" i="1" s="1"/>
  <c r="AJ62" i="1"/>
  <c r="B62" i="1" s="1"/>
  <c r="AJ61" i="1"/>
  <c r="B61" i="1" s="1"/>
  <c r="AJ60" i="1"/>
  <c r="B60" i="1" s="1"/>
  <c r="AJ59" i="1"/>
  <c r="B59" i="1" s="1"/>
  <c r="AJ58" i="1"/>
  <c r="B58" i="1" s="1"/>
  <c r="AJ57" i="1"/>
  <c r="B57" i="1" s="1"/>
  <c r="AJ56" i="1"/>
  <c r="B56" i="1" s="1"/>
  <c r="AJ55" i="1"/>
  <c r="B55" i="1" s="1"/>
  <c r="AJ54" i="1"/>
  <c r="B54" i="1" s="1"/>
  <c r="AJ53" i="1"/>
  <c r="B53" i="1" s="1"/>
  <c r="AJ52" i="1"/>
  <c r="B52" i="1" s="1"/>
  <c r="AJ51" i="1"/>
  <c r="B51" i="1" s="1"/>
  <c r="AJ50" i="1"/>
  <c r="B50" i="1" s="1"/>
  <c r="AJ49" i="1"/>
  <c r="B49" i="1" s="1"/>
  <c r="AJ48" i="1"/>
  <c r="B48" i="1" s="1"/>
  <c r="AJ47" i="1"/>
  <c r="B47" i="1" s="1"/>
  <c r="AJ46" i="1"/>
  <c r="B46" i="1" s="1"/>
  <c r="AJ45" i="1"/>
  <c r="B45" i="1" s="1"/>
  <c r="AJ44" i="1"/>
  <c r="B44" i="1" s="1"/>
  <c r="AJ43" i="1"/>
  <c r="B43" i="1" s="1"/>
  <c r="AJ42" i="1"/>
  <c r="B42" i="1" s="1"/>
  <c r="AJ41" i="1"/>
  <c r="B41" i="1" s="1"/>
  <c r="AJ40" i="1"/>
  <c r="B40" i="1" s="1"/>
  <c r="AJ39" i="1"/>
  <c r="B39" i="1" s="1"/>
  <c r="AJ38" i="1"/>
  <c r="B38" i="1" s="1"/>
  <c r="AJ37" i="1"/>
  <c r="B37" i="1" s="1"/>
  <c r="AJ36" i="1"/>
  <c r="B36" i="1" s="1"/>
  <c r="AJ35" i="1"/>
  <c r="B35" i="1" s="1"/>
  <c r="AJ34" i="1"/>
  <c r="B34" i="1" s="1"/>
  <c r="AJ33" i="1"/>
  <c r="B33" i="1" s="1"/>
  <c r="AJ32" i="1"/>
  <c r="B32" i="1" s="1"/>
  <c r="AJ31" i="1"/>
  <c r="B31" i="1" s="1"/>
  <c r="AJ30" i="1"/>
  <c r="B30" i="1" s="1"/>
  <c r="AJ29" i="1"/>
  <c r="B29" i="1" s="1"/>
  <c r="AJ28" i="1"/>
  <c r="B28" i="1" s="1"/>
  <c r="AJ27" i="1"/>
  <c r="B27" i="1" s="1"/>
  <c r="AJ26" i="1"/>
  <c r="B26" i="1" s="1"/>
  <c r="AJ25" i="1"/>
  <c r="B25" i="1" s="1"/>
  <c r="AJ24" i="1"/>
  <c r="B24" i="1" s="1"/>
  <c r="AJ23" i="1"/>
  <c r="B23" i="1" s="1"/>
  <c r="AJ22" i="1"/>
  <c r="B22" i="1" s="1"/>
  <c r="AJ21" i="1"/>
  <c r="B21" i="1" s="1"/>
  <c r="AJ20" i="1"/>
  <c r="B20" i="1" s="1"/>
  <c r="AJ19" i="1"/>
  <c r="B19" i="1" s="1"/>
  <c r="AJ18" i="1"/>
  <c r="B18" i="1" s="1"/>
  <c r="AJ17" i="1"/>
  <c r="B17" i="1" s="1"/>
  <c r="AJ16" i="1"/>
  <c r="B16" i="1" s="1"/>
  <c r="AJ15" i="1"/>
  <c r="B15" i="1" s="1"/>
  <c r="AJ14" i="1"/>
  <c r="B14" i="1" s="1"/>
  <c r="AJ13" i="1"/>
  <c r="B13" i="1" s="1"/>
  <c r="AJ12" i="1"/>
  <c r="B12" i="1" s="1"/>
  <c r="AJ11" i="1"/>
  <c r="B11" i="1" s="1"/>
  <c r="AJ10" i="1"/>
  <c r="B10" i="1" s="1"/>
  <c r="AJ9" i="1"/>
  <c r="B9" i="1" s="1"/>
  <c r="AV100" i="1"/>
  <c r="AW100" i="1" s="1" a="1"/>
  <c r="AW100" i="1" s="1"/>
  <c r="AX100" i="1" s="1"/>
  <c r="AV99" i="1"/>
  <c r="AW99" i="1" s="1" a="1"/>
  <c r="AW99" i="1" s="1"/>
  <c r="AX99" i="1" s="1"/>
  <c r="AV98" i="1"/>
  <c r="AW98" i="1" s="1" a="1"/>
  <c r="AW98" i="1" s="1"/>
  <c r="AX98" i="1" s="1"/>
  <c r="AV97" i="1"/>
  <c r="AW97" i="1" s="1" a="1"/>
  <c r="AW97" i="1" s="1"/>
  <c r="AX97" i="1" s="1"/>
  <c r="AV96" i="1"/>
  <c r="AW96" i="1" s="1" a="1"/>
  <c r="AW96" i="1" s="1"/>
  <c r="AX96" i="1" s="1"/>
  <c r="AV95" i="1"/>
  <c r="AW95" i="1" s="1" a="1"/>
  <c r="AW95" i="1" s="1"/>
  <c r="AX95" i="1" s="1"/>
  <c r="AV94" i="1"/>
  <c r="AW94" i="1" s="1" a="1"/>
  <c r="AW94" i="1" s="1"/>
  <c r="AX94" i="1" s="1"/>
  <c r="AV93" i="1"/>
  <c r="AW93" i="1" s="1" a="1"/>
  <c r="AW93" i="1" s="1"/>
  <c r="AX93" i="1" s="1"/>
  <c r="AV92" i="1"/>
  <c r="AW92" i="1" s="1" a="1"/>
  <c r="AW92" i="1" s="1"/>
  <c r="AX92" i="1" s="1"/>
  <c r="AV91" i="1"/>
  <c r="AW91" i="1" s="1" a="1"/>
  <c r="AW91" i="1" s="1"/>
  <c r="AX91" i="1" s="1"/>
  <c r="AV90" i="1"/>
  <c r="AW90" i="1" s="1" a="1"/>
  <c r="AW90" i="1" s="1"/>
  <c r="AX90" i="1" s="1"/>
  <c r="AV89" i="1"/>
  <c r="AW89" i="1" s="1" a="1"/>
  <c r="AW89" i="1" s="1"/>
  <c r="AX89" i="1" s="1"/>
  <c r="AV88" i="1"/>
  <c r="AW88" i="1" s="1" a="1"/>
  <c r="AW88" i="1" s="1"/>
  <c r="AX88" i="1" s="1"/>
  <c r="AV87" i="1"/>
  <c r="AW87" i="1" s="1" a="1"/>
  <c r="AW87" i="1" s="1"/>
  <c r="AX87" i="1" s="1"/>
  <c r="AV86" i="1"/>
  <c r="AW86" i="1" s="1" a="1"/>
  <c r="AW86" i="1" s="1"/>
  <c r="AX86" i="1" s="1"/>
  <c r="AV85" i="1"/>
  <c r="AW85" i="1" s="1" a="1"/>
  <c r="AW85" i="1" s="1"/>
  <c r="AX85" i="1" s="1"/>
  <c r="AV84" i="1"/>
  <c r="AW84" i="1" s="1" a="1"/>
  <c r="AW84" i="1" s="1"/>
  <c r="AX84" i="1" s="1"/>
  <c r="AV83" i="1"/>
  <c r="AW83" i="1" s="1" a="1"/>
  <c r="AW83" i="1" s="1"/>
  <c r="AX83" i="1" s="1"/>
  <c r="AV82" i="1"/>
  <c r="AW82" i="1" s="1" a="1"/>
  <c r="AW82" i="1" s="1"/>
  <c r="AX82" i="1" s="1"/>
  <c r="AV81" i="1"/>
  <c r="AW81" i="1" s="1" a="1"/>
  <c r="AW81" i="1" s="1"/>
  <c r="AX81" i="1" s="1"/>
  <c r="AV80" i="1"/>
  <c r="AW80" i="1" s="1" a="1"/>
  <c r="AW80" i="1" s="1"/>
  <c r="AX80" i="1" s="1"/>
  <c r="AV79" i="1"/>
  <c r="AW79" i="1" s="1" a="1"/>
  <c r="AW79" i="1" s="1"/>
  <c r="AX79" i="1" s="1"/>
  <c r="AV78" i="1"/>
  <c r="AW78" i="1" s="1" a="1"/>
  <c r="AW78" i="1" s="1"/>
  <c r="AX78" i="1" s="1"/>
  <c r="AV77" i="1"/>
  <c r="AW77" i="1" s="1" a="1"/>
  <c r="AW77" i="1" s="1"/>
  <c r="AX77" i="1" s="1"/>
  <c r="AV76" i="1"/>
  <c r="AW76" i="1" s="1" a="1"/>
  <c r="AW76" i="1" s="1"/>
  <c r="AX76" i="1" s="1"/>
  <c r="AV75" i="1"/>
  <c r="AW75" i="1" s="1" a="1"/>
  <c r="AW75" i="1" s="1"/>
  <c r="AX75" i="1" s="1"/>
  <c r="AV74" i="1"/>
  <c r="AW74" i="1" s="1" a="1"/>
  <c r="AW74" i="1" s="1"/>
  <c r="AV73" i="1"/>
  <c r="AW73" i="1" s="1" a="1"/>
  <c r="AW73" i="1" s="1"/>
  <c r="AV72" i="1"/>
  <c r="AW72" i="1" s="1" a="1"/>
  <c r="AW72" i="1" s="1"/>
  <c r="AV71" i="1"/>
  <c r="AW71" i="1" s="1" a="1"/>
  <c r="AW71" i="1" s="1"/>
  <c r="AV70" i="1"/>
  <c r="AW70" i="1" s="1" a="1"/>
  <c r="AW70" i="1" s="1"/>
  <c r="AV69" i="1"/>
  <c r="AW69" i="1" s="1" a="1"/>
  <c r="AW69" i="1" s="1"/>
  <c r="AV68" i="1"/>
  <c r="AW68" i="1" s="1" a="1"/>
  <c r="AW68" i="1" s="1"/>
  <c r="AV67" i="1"/>
  <c r="AW67" i="1" s="1" a="1"/>
  <c r="AW67" i="1" s="1"/>
  <c r="AV66" i="1"/>
  <c r="AW66" i="1" s="1" a="1"/>
  <c r="AW66" i="1" s="1"/>
  <c r="AV65" i="1"/>
  <c r="AW65" i="1" s="1" a="1"/>
  <c r="AW65" i="1" s="1"/>
  <c r="AV64" i="1"/>
  <c r="AW64" i="1" s="1" a="1"/>
  <c r="AW64" i="1" s="1"/>
  <c r="AV63" i="1"/>
  <c r="AW63" i="1" s="1" a="1"/>
  <c r="AW63" i="1" s="1"/>
  <c r="AV62" i="1"/>
  <c r="AW62" i="1" s="1" a="1"/>
  <c r="AW62" i="1" s="1"/>
  <c r="AV61" i="1"/>
  <c r="AW61" i="1" s="1" a="1"/>
  <c r="AW61" i="1" s="1"/>
  <c r="AV60" i="1"/>
  <c r="AW60" i="1" s="1" a="1"/>
  <c r="AW60" i="1" s="1"/>
  <c r="AV59" i="1"/>
  <c r="AW59" i="1" s="1" a="1"/>
  <c r="AW59" i="1" s="1"/>
  <c r="AV58" i="1"/>
  <c r="AW58" i="1" s="1" a="1"/>
  <c r="AW58" i="1" s="1"/>
  <c r="AV57" i="1"/>
  <c r="AW57" i="1" s="1" a="1"/>
  <c r="AW57" i="1" s="1"/>
  <c r="AV56" i="1"/>
  <c r="AW56" i="1" s="1" a="1"/>
  <c r="AW56" i="1" s="1"/>
  <c r="AV55" i="1"/>
  <c r="AW55" i="1" s="1" a="1"/>
  <c r="AW55" i="1" s="1"/>
  <c r="AV54" i="1"/>
  <c r="AW54" i="1" s="1" a="1"/>
  <c r="AW54" i="1" s="1"/>
  <c r="AV53" i="1"/>
  <c r="AW53" i="1" s="1" a="1"/>
  <c r="AW53" i="1" s="1"/>
  <c r="AV52" i="1"/>
  <c r="AW52" i="1" s="1" a="1"/>
  <c r="AW52" i="1" s="1"/>
  <c r="AV51" i="1"/>
  <c r="AW51" i="1" s="1" a="1"/>
  <c r="AW51" i="1" s="1"/>
  <c r="AV50" i="1"/>
  <c r="AW50" i="1" s="1" a="1"/>
  <c r="AW50" i="1" s="1"/>
  <c r="AV49" i="1"/>
  <c r="AW49" i="1" s="1" a="1"/>
  <c r="AW49" i="1" s="1"/>
  <c r="AV48" i="1"/>
  <c r="AW48" i="1" s="1" a="1"/>
  <c r="AW48" i="1" s="1"/>
  <c r="AV47" i="1"/>
  <c r="AW47" i="1" s="1" a="1"/>
  <c r="AW47" i="1" s="1"/>
  <c r="AV46" i="1"/>
  <c r="AW46" i="1" s="1" a="1"/>
  <c r="AW46" i="1" s="1"/>
  <c r="AV45" i="1"/>
  <c r="AW45" i="1" s="1" a="1"/>
  <c r="AW45" i="1" s="1"/>
  <c r="AV44" i="1"/>
  <c r="AW44" i="1" s="1" a="1"/>
  <c r="AW44" i="1" s="1"/>
  <c r="AV43" i="1"/>
  <c r="AW43" i="1" s="1" a="1"/>
  <c r="AW43" i="1" s="1"/>
  <c r="AV42" i="1"/>
  <c r="AW42" i="1" s="1" a="1"/>
  <c r="AW42" i="1" s="1"/>
  <c r="AV41" i="1"/>
  <c r="AW41" i="1" s="1" a="1"/>
  <c r="AW41" i="1" s="1"/>
  <c r="AV40" i="1"/>
  <c r="AW40" i="1" s="1" a="1"/>
  <c r="AW40" i="1" s="1"/>
  <c r="AV39" i="1"/>
  <c r="AW39" i="1" s="1" a="1"/>
  <c r="AW39" i="1" s="1"/>
  <c r="AV38" i="1"/>
  <c r="AW38" i="1" s="1" a="1"/>
  <c r="AW38" i="1" s="1"/>
  <c r="AV37" i="1"/>
  <c r="AW37" i="1" s="1" a="1"/>
  <c r="AW37" i="1" s="1"/>
  <c r="AV36" i="1"/>
  <c r="AW36" i="1" s="1" a="1"/>
  <c r="AW36" i="1" s="1"/>
  <c r="AV35" i="1"/>
  <c r="AW35" i="1" s="1" a="1"/>
  <c r="AW35" i="1" s="1"/>
  <c r="AV34" i="1"/>
  <c r="AW34" i="1" s="1" a="1"/>
  <c r="AW34" i="1" s="1"/>
  <c r="AV33" i="1"/>
  <c r="AW33" i="1" s="1" a="1"/>
  <c r="AW33" i="1" s="1"/>
  <c r="AV32" i="1"/>
  <c r="AW32" i="1" s="1" a="1"/>
  <c r="AW32" i="1" s="1"/>
  <c r="AV31" i="1"/>
  <c r="AW31" i="1" s="1" a="1"/>
  <c r="AW31" i="1" s="1"/>
  <c r="AV30" i="1"/>
  <c r="AW30" i="1" s="1" a="1"/>
  <c r="AW30" i="1" s="1"/>
  <c r="AV29" i="1"/>
  <c r="AW29" i="1" s="1" a="1"/>
  <c r="AW29" i="1" s="1"/>
  <c r="AV28" i="1"/>
  <c r="AW28" i="1" s="1" a="1"/>
  <c r="AW28" i="1" s="1"/>
  <c r="AV27" i="1"/>
  <c r="AW27" i="1" s="1" a="1"/>
  <c r="AW27" i="1" s="1"/>
  <c r="AV26" i="1"/>
  <c r="AW26" i="1" s="1" a="1"/>
  <c r="AW26" i="1" s="1"/>
  <c r="AV25" i="1"/>
  <c r="AW25" i="1" s="1" a="1"/>
  <c r="AW25" i="1" s="1"/>
  <c r="AV24" i="1"/>
  <c r="AW24" i="1" s="1" a="1"/>
  <c r="AW24" i="1" s="1"/>
  <c r="AV23" i="1"/>
  <c r="AW23" i="1" s="1" a="1"/>
  <c r="AW23" i="1" s="1"/>
  <c r="AV22" i="1"/>
  <c r="AW22" i="1" s="1" a="1"/>
  <c r="AW22" i="1" s="1"/>
  <c r="AV21" i="1"/>
  <c r="AW21" i="1" s="1" a="1"/>
  <c r="AW21" i="1" s="1"/>
  <c r="AV20" i="1"/>
  <c r="AW20" i="1" s="1" a="1"/>
  <c r="AW20" i="1" s="1"/>
  <c r="AV19" i="1"/>
  <c r="AW19" i="1" s="1" a="1"/>
  <c r="AW19" i="1" s="1"/>
  <c r="AV18" i="1"/>
  <c r="AW18" i="1" s="1" a="1"/>
  <c r="AW18" i="1" s="1"/>
  <c r="AV17" i="1"/>
  <c r="AW17" i="1" s="1" a="1"/>
  <c r="AW17" i="1" s="1"/>
  <c r="AV16" i="1"/>
  <c r="AW16" i="1" s="1" a="1"/>
  <c r="AW16" i="1" s="1"/>
  <c r="AV15" i="1"/>
  <c r="AW15" i="1" s="1" a="1"/>
  <c r="AW15" i="1" s="1"/>
  <c r="AV14" i="1"/>
  <c r="AW14" i="1" s="1" a="1"/>
  <c r="AW14" i="1" s="1"/>
  <c r="AV13" i="1"/>
  <c r="AW13" i="1" s="1" a="1"/>
  <c r="AW13" i="1" s="1"/>
  <c r="AV12" i="1"/>
  <c r="AW12" i="1" s="1" a="1"/>
  <c r="AW12" i="1" s="1"/>
  <c r="AV11" i="1"/>
  <c r="AW11" i="1" s="1" a="1"/>
  <c r="AW11" i="1" s="1"/>
  <c r="AV10" i="1"/>
  <c r="AW10" i="1" s="1" a="1"/>
  <c r="AW10" i="1" s="1"/>
  <c r="AV9" i="1"/>
  <c r="AW9" i="1" s="1" a="1"/>
  <c r="AW9" i="1" s="1"/>
  <c r="AX24" i="1" l="1"/>
  <c r="CN24" i="1"/>
  <c r="AX40" i="1"/>
  <c r="CN40" i="1"/>
  <c r="AX56" i="1"/>
  <c r="CN56" i="1"/>
  <c r="AX72" i="1"/>
  <c r="CN72" i="1"/>
  <c r="AX9" i="1"/>
  <c r="CN9" i="1"/>
  <c r="AX25" i="1"/>
  <c r="CN25" i="1"/>
  <c r="AX41" i="1"/>
  <c r="CN41" i="1"/>
  <c r="AX57" i="1"/>
  <c r="CN57" i="1"/>
  <c r="AX73" i="1"/>
  <c r="CN73" i="1"/>
  <c r="AX26" i="1"/>
  <c r="CN26" i="1"/>
  <c r="AX42" i="1"/>
  <c r="CN42" i="1"/>
  <c r="AX58" i="1"/>
  <c r="CN58" i="1"/>
  <c r="AX74" i="1"/>
  <c r="CN74" i="1"/>
  <c r="AX10" i="1"/>
  <c r="CN10" i="1"/>
  <c r="AX11" i="1"/>
  <c r="CN11" i="1"/>
  <c r="AX27" i="1"/>
  <c r="CN27" i="1"/>
  <c r="AX43" i="1"/>
  <c r="CN43" i="1"/>
  <c r="AX59" i="1"/>
  <c r="CN59" i="1"/>
  <c r="AX12" i="1"/>
  <c r="CN12" i="1"/>
  <c r="AX28" i="1"/>
  <c r="CN28" i="1"/>
  <c r="AX44" i="1"/>
  <c r="CN44" i="1"/>
  <c r="AX60" i="1"/>
  <c r="CN60" i="1"/>
  <c r="AX13" i="1"/>
  <c r="CN13" i="1"/>
  <c r="AX29" i="1"/>
  <c r="CN29" i="1"/>
  <c r="AX45" i="1"/>
  <c r="CN45" i="1"/>
  <c r="AX61" i="1"/>
  <c r="CN61" i="1"/>
  <c r="AX14" i="1"/>
  <c r="CN14" i="1"/>
  <c r="AX30" i="1"/>
  <c r="CN30" i="1"/>
  <c r="AX46" i="1"/>
  <c r="CN46" i="1"/>
  <c r="AX62" i="1"/>
  <c r="CN62" i="1"/>
  <c r="AX15" i="1"/>
  <c r="CN15" i="1"/>
  <c r="AX31" i="1"/>
  <c r="CN31" i="1"/>
  <c r="AX47" i="1"/>
  <c r="CN47" i="1"/>
  <c r="AX63" i="1"/>
  <c r="CN63" i="1"/>
  <c r="AX16" i="1"/>
  <c r="CN16" i="1"/>
  <c r="AX32" i="1"/>
  <c r="CN32" i="1"/>
  <c r="AX48" i="1"/>
  <c r="CN48" i="1"/>
  <c r="AX64" i="1"/>
  <c r="CN64" i="1"/>
  <c r="AX17" i="1"/>
  <c r="CN17" i="1"/>
  <c r="AX33" i="1"/>
  <c r="CN33" i="1"/>
  <c r="AX49" i="1"/>
  <c r="CN49" i="1"/>
  <c r="AX65" i="1"/>
  <c r="CN65" i="1"/>
  <c r="AX18" i="1"/>
  <c r="CN18" i="1"/>
  <c r="AX34" i="1"/>
  <c r="CN34" i="1"/>
  <c r="AX50" i="1"/>
  <c r="CN50" i="1"/>
  <c r="AX66" i="1"/>
  <c r="CN66" i="1"/>
  <c r="AX19" i="1"/>
  <c r="CN19" i="1"/>
  <c r="AX35" i="1"/>
  <c r="CN35" i="1"/>
  <c r="AX51" i="1"/>
  <c r="CN51" i="1"/>
  <c r="AX67" i="1"/>
  <c r="CN67" i="1"/>
  <c r="AX20" i="1"/>
  <c r="CN20" i="1"/>
  <c r="AX36" i="1"/>
  <c r="CN36" i="1"/>
  <c r="AX52" i="1"/>
  <c r="CN52" i="1"/>
  <c r="AX68" i="1"/>
  <c r="CN68" i="1"/>
  <c r="AX21" i="1"/>
  <c r="CN21" i="1"/>
  <c r="AX37" i="1"/>
  <c r="CN37" i="1"/>
  <c r="AX53" i="1"/>
  <c r="CN53" i="1"/>
  <c r="AX69" i="1"/>
  <c r="CN69" i="1"/>
  <c r="AX22" i="1"/>
  <c r="CN22" i="1"/>
  <c r="AX38" i="1"/>
  <c r="CN38" i="1"/>
  <c r="AX54" i="1"/>
  <c r="CN54" i="1"/>
  <c r="AX70" i="1"/>
  <c r="CN70" i="1"/>
  <c r="AX23" i="1"/>
  <c r="CN23" i="1"/>
  <c r="AX39" i="1"/>
  <c r="CN39" i="1"/>
  <c r="AX55" i="1"/>
  <c r="CN55" i="1"/>
  <c r="AX71" i="1"/>
  <c r="CN71" i="1"/>
  <c r="AQ15" i="1"/>
  <c r="AP15" i="1" s="1"/>
  <c r="J15" i="1" s="1"/>
  <c r="H245" i="8"/>
  <c r="F237" i="8"/>
  <c r="AQ16" i="1" l="1"/>
  <c r="AP16" i="1" s="1"/>
  <c r="J16" i="1" s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D74" i="1" s="1"/>
  <c r="AH73" i="1"/>
  <c r="D73" i="1" s="1"/>
  <c r="AH72" i="1"/>
  <c r="D72" i="1" s="1"/>
  <c r="AH71" i="1"/>
  <c r="D71" i="1" s="1"/>
  <c r="AH70" i="1"/>
  <c r="D70" i="1" s="1"/>
  <c r="AH69" i="1"/>
  <c r="D69" i="1" s="1"/>
  <c r="AH68" i="1"/>
  <c r="D68" i="1" s="1"/>
  <c r="AH67" i="1"/>
  <c r="D67" i="1" s="1"/>
  <c r="AH66" i="1"/>
  <c r="D66" i="1" s="1"/>
  <c r="AH65" i="1"/>
  <c r="D65" i="1" s="1"/>
  <c r="AH64" i="1"/>
  <c r="D64" i="1" s="1"/>
  <c r="AH63" i="1"/>
  <c r="D63" i="1" s="1"/>
  <c r="AH62" i="1"/>
  <c r="D62" i="1" s="1"/>
  <c r="AH61" i="1"/>
  <c r="D61" i="1" s="1"/>
  <c r="AH60" i="1"/>
  <c r="D60" i="1" s="1"/>
  <c r="AH59" i="1"/>
  <c r="D59" i="1" s="1"/>
  <c r="AH58" i="1"/>
  <c r="D58" i="1" s="1"/>
  <c r="AH57" i="1"/>
  <c r="D57" i="1" s="1"/>
  <c r="AH56" i="1"/>
  <c r="D56" i="1" s="1"/>
  <c r="AH55" i="1"/>
  <c r="D55" i="1" s="1"/>
  <c r="AH54" i="1"/>
  <c r="D54" i="1" s="1"/>
  <c r="AH53" i="1"/>
  <c r="D53" i="1" s="1"/>
  <c r="AH52" i="1"/>
  <c r="D52" i="1" s="1"/>
  <c r="AH51" i="1"/>
  <c r="D51" i="1" s="1"/>
  <c r="AH50" i="1"/>
  <c r="D50" i="1" s="1"/>
  <c r="AH49" i="1"/>
  <c r="D49" i="1" s="1"/>
  <c r="AH48" i="1"/>
  <c r="D48" i="1" s="1"/>
  <c r="AH47" i="1"/>
  <c r="D47" i="1" s="1"/>
  <c r="AH46" i="1"/>
  <c r="D46" i="1" s="1"/>
  <c r="AH45" i="1"/>
  <c r="D45" i="1" s="1"/>
  <c r="AH44" i="1"/>
  <c r="D44" i="1" s="1"/>
  <c r="AH43" i="1"/>
  <c r="D43" i="1" s="1"/>
  <c r="AH42" i="1"/>
  <c r="D42" i="1" s="1"/>
  <c r="AH41" i="1"/>
  <c r="D41" i="1" s="1"/>
  <c r="AH40" i="1"/>
  <c r="D40" i="1" s="1"/>
  <c r="AH39" i="1"/>
  <c r="D39" i="1" s="1"/>
  <c r="AH38" i="1"/>
  <c r="D38" i="1" s="1"/>
  <c r="AH37" i="1"/>
  <c r="D37" i="1" s="1"/>
  <c r="AH36" i="1"/>
  <c r="D36" i="1" s="1"/>
  <c r="AH35" i="1"/>
  <c r="D35" i="1" s="1"/>
  <c r="AH34" i="1"/>
  <c r="D34" i="1" s="1"/>
  <c r="AH33" i="1"/>
  <c r="D33" i="1" s="1"/>
  <c r="AH32" i="1"/>
  <c r="D32" i="1" s="1"/>
  <c r="AH31" i="1"/>
  <c r="D31" i="1" s="1"/>
  <c r="AH30" i="1"/>
  <c r="D30" i="1" s="1"/>
  <c r="AH29" i="1"/>
  <c r="D29" i="1" s="1"/>
  <c r="AH28" i="1"/>
  <c r="D28" i="1" s="1"/>
  <c r="AH27" i="1"/>
  <c r="D27" i="1" s="1"/>
  <c r="AH26" i="1"/>
  <c r="D26" i="1" s="1"/>
  <c r="AH25" i="1"/>
  <c r="D25" i="1" s="1"/>
  <c r="AH24" i="1"/>
  <c r="D24" i="1" s="1"/>
  <c r="AH23" i="1"/>
  <c r="D23" i="1" s="1"/>
  <c r="AH22" i="1"/>
  <c r="D22" i="1" s="1"/>
  <c r="AH21" i="1"/>
  <c r="D21" i="1" s="1"/>
  <c r="AH20" i="1"/>
  <c r="D20" i="1" s="1"/>
  <c r="AH19" i="1"/>
  <c r="D19" i="1" s="1"/>
  <c r="AH18" i="1"/>
  <c r="D18" i="1" s="1"/>
  <c r="AH17" i="1"/>
  <c r="D17" i="1" s="1"/>
  <c r="AH16" i="1"/>
  <c r="D16" i="1" s="1"/>
  <c r="AH15" i="1"/>
  <c r="D15" i="1" s="1"/>
  <c r="AH14" i="1"/>
  <c r="D14" i="1" s="1"/>
  <c r="AH13" i="1"/>
  <c r="D13" i="1" s="1"/>
  <c r="AH12" i="1"/>
  <c r="D12" i="1" s="1"/>
  <c r="AH11" i="1"/>
  <c r="D11" i="1" s="1"/>
  <c r="AH10" i="1"/>
  <c r="D10" i="1" s="1"/>
  <c r="AH9" i="1"/>
  <c r="D9" i="1" s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C73" i="1" s="1"/>
  <c r="AI72" i="1"/>
  <c r="C72" i="1" s="1"/>
  <c r="AI71" i="1"/>
  <c r="C71" i="1" s="1"/>
  <c r="AI70" i="1"/>
  <c r="C70" i="1" s="1"/>
  <c r="AI69" i="1"/>
  <c r="C69" i="1" s="1"/>
  <c r="AI68" i="1"/>
  <c r="C68" i="1" s="1"/>
  <c r="AI67" i="1"/>
  <c r="C67" i="1" s="1"/>
  <c r="AI66" i="1"/>
  <c r="C66" i="1" s="1"/>
  <c r="AI65" i="1"/>
  <c r="C65" i="1" s="1"/>
  <c r="AI64" i="1"/>
  <c r="C64" i="1" s="1"/>
  <c r="AI63" i="1"/>
  <c r="C63" i="1" s="1"/>
  <c r="AI62" i="1"/>
  <c r="C62" i="1" s="1"/>
  <c r="AI61" i="1"/>
  <c r="C61" i="1" s="1"/>
  <c r="AI60" i="1"/>
  <c r="C60" i="1" s="1"/>
  <c r="AI59" i="1"/>
  <c r="C59" i="1" s="1"/>
  <c r="AI58" i="1"/>
  <c r="C58" i="1" s="1"/>
  <c r="AI57" i="1"/>
  <c r="C57" i="1" s="1"/>
  <c r="AI56" i="1"/>
  <c r="C56" i="1" s="1"/>
  <c r="AI55" i="1"/>
  <c r="AI54" i="1"/>
  <c r="C54" i="1" s="1"/>
  <c r="AI53" i="1"/>
  <c r="C53" i="1" s="1"/>
  <c r="AI52" i="1"/>
  <c r="C52" i="1" s="1"/>
  <c r="AI51" i="1"/>
  <c r="C51" i="1" s="1"/>
  <c r="AI50" i="1"/>
  <c r="C50" i="1" s="1"/>
  <c r="AI49" i="1"/>
  <c r="C49" i="1" s="1"/>
  <c r="AI48" i="1"/>
  <c r="C48" i="1" s="1"/>
  <c r="AI47" i="1"/>
  <c r="C47" i="1" s="1"/>
  <c r="AI46" i="1"/>
  <c r="C46" i="1" s="1"/>
  <c r="AI45" i="1"/>
  <c r="C45" i="1" s="1"/>
  <c r="AI44" i="1"/>
  <c r="C44" i="1" s="1"/>
  <c r="AI43" i="1"/>
  <c r="C43" i="1" s="1"/>
  <c r="AI42" i="1"/>
  <c r="C42" i="1" s="1"/>
  <c r="AI41" i="1"/>
  <c r="C41" i="1" s="1"/>
  <c r="AI40" i="1"/>
  <c r="C40" i="1" s="1"/>
  <c r="AI39" i="1"/>
  <c r="C39" i="1" s="1"/>
  <c r="AI38" i="1"/>
  <c r="C38" i="1" s="1"/>
  <c r="AI37" i="1"/>
  <c r="C37" i="1" s="1"/>
  <c r="AI36" i="1"/>
  <c r="C36" i="1" s="1"/>
  <c r="AI35" i="1"/>
  <c r="C35" i="1" s="1"/>
  <c r="AI34" i="1"/>
  <c r="C34" i="1" s="1"/>
  <c r="AI33" i="1"/>
  <c r="C33" i="1" s="1"/>
  <c r="AI32" i="1"/>
  <c r="C32" i="1" s="1"/>
  <c r="AI31" i="1"/>
  <c r="C31" i="1" s="1"/>
  <c r="AI30" i="1"/>
  <c r="C30" i="1" s="1"/>
  <c r="AI29" i="1"/>
  <c r="C29" i="1" s="1"/>
  <c r="AI28" i="1"/>
  <c r="C28" i="1" s="1"/>
  <c r="AI27" i="1"/>
  <c r="C27" i="1" s="1"/>
  <c r="AI26" i="1"/>
  <c r="C26" i="1" s="1"/>
  <c r="AI25" i="1"/>
  <c r="C25" i="1" s="1"/>
  <c r="AI24" i="1"/>
  <c r="C24" i="1" s="1"/>
  <c r="AI23" i="1"/>
  <c r="C23" i="1" s="1"/>
  <c r="AI22" i="1"/>
  <c r="C22" i="1" s="1"/>
  <c r="AI21" i="1"/>
  <c r="C21" i="1" s="1"/>
  <c r="AI20" i="1"/>
  <c r="C20" i="1" s="1"/>
  <c r="AI19" i="1"/>
  <c r="C19" i="1" s="1"/>
  <c r="AI18" i="1"/>
  <c r="C18" i="1" s="1"/>
  <c r="AI17" i="1"/>
  <c r="C17" i="1" s="1"/>
  <c r="AI16" i="1"/>
  <c r="C16" i="1" s="1"/>
  <c r="AI15" i="1"/>
  <c r="C15" i="1" s="1"/>
  <c r="AI14" i="1"/>
  <c r="C14" i="1" s="1"/>
  <c r="AI13" i="1"/>
  <c r="C13" i="1" s="1"/>
  <c r="AI12" i="1"/>
  <c r="C12" i="1" s="1"/>
  <c r="AI11" i="1"/>
  <c r="C11" i="1" s="1"/>
  <c r="AI10" i="1"/>
  <c r="C10" i="1" s="1"/>
  <c r="AI9" i="1"/>
  <c r="C9" i="1" s="1"/>
  <c r="C74" i="1"/>
  <c r="C55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E74" i="1" s="1"/>
  <c r="AG73" i="1"/>
  <c r="E73" i="1" s="1"/>
  <c r="AG72" i="1"/>
  <c r="E72" i="1" s="1"/>
  <c r="AG71" i="1"/>
  <c r="E71" i="1" s="1"/>
  <c r="AG70" i="1"/>
  <c r="E70" i="1" s="1"/>
  <c r="AG69" i="1"/>
  <c r="E69" i="1" s="1"/>
  <c r="AG68" i="1"/>
  <c r="E68" i="1" s="1"/>
  <c r="AG67" i="1"/>
  <c r="E67" i="1" s="1"/>
  <c r="AG66" i="1"/>
  <c r="E66" i="1" s="1"/>
  <c r="AG65" i="1"/>
  <c r="E65" i="1" s="1"/>
  <c r="AG64" i="1"/>
  <c r="E64" i="1" s="1"/>
  <c r="AG63" i="1"/>
  <c r="E63" i="1" s="1"/>
  <c r="AG62" i="1"/>
  <c r="E62" i="1" s="1"/>
  <c r="AG61" i="1"/>
  <c r="E61" i="1" s="1"/>
  <c r="AG60" i="1"/>
  <c r="E60" i="1" s="1"/>
  <c r="AG59" i="1"/>
  <c r="E59" i="1" s="1"/>
  <c r="AG58" i="1"/>
  <c r="E58" i="1" s="1"/>
  <c r="AG57" i="1"/>
  <c r="E57" i="1" s="1"/>
  <c r="AG56" i="1"/>
  <c r="E56" i="1" s="1"/>
  <c r="AG55" i="1"/>
  <c r="E55" i="1" s="1"/>
  <c r="AG54" i="1"/>
  <c r="E54" i="1" s="1"/>
  <c r="AG53" i="1"/>
  <c r="E53" i="1" s="1"/>
  <c r="AG52" i="1"/>
  <c r="E52" i="1" s="1"/>
  <c r="AG51" i="1"/>
  <c r="E51" i="1" s="1"/>
  <c r="AG50" i="1"/>
  <c r="E50" i="1" s="1"/>
  <c r="AG49" i="1"/>
  <c r="E49" i="1" s="1"/>
  <c r="AG48" i="1"/>
  <c r="E48" i="1" s="1"/>
  <c r="AG47" i="1"/>
  <c r="E47" i="1" s="1"/>
  <c r="AG46" i="1"/>
  <c r="E46" i="1" s="1"/>
  <c r="AG45" i="1"/>
  <c r="E45" i="1" s="1"/>
  <c r="AG44" i="1"/>
  <c r="E44" i="1" s="1"/>
  <c r="AG43" i="1"/>
  <c r="E43" i="1" s="1"/>
  <c r="AG42" i="1"/>
  <c r="E42" i="1" s="1"/>
  <c r="AG41" i="1"/>
  <c r="E41" i="1" s="1"/>
  <c r="AG40" i="1"/>
  <c r="E40" i="1" s="1"/>
  <c r="AG39" i="1"/>
  <c r="E39" i="1" s="1"/>
  <c r="AG38" i="1"/>
  <c r="E38" i="1" s="1"/>
  <c r="AG37" i="1"/>
  <c r="E37" i="1" s="1"/>
  <c r="AG36" i="1"/>
  <c r="E36" i="1" s="1"/>
  <c r="AG35" i="1"/>
  <c r="E35" i="1" s="1"/>
  <c r="AG34" i="1"/>
  <c r="E34" i="1" s="1"/>
  <c r="AG33" i="1"/>
  <c r="E33" i="1" s="1"/>
  <c r="AG32" i="1"/>
  <c r="E32" i="1" s="1"/>
  <c r="AG31" i="1"/>
  <c r="E31" i="1" s="1"/>
  <c r="AG30" i="1"/>
  <c r="E30" i="1" s="1"/>
  <c r="AG29" i="1"/>
  <c r="E29" i="1" s="1"/>
  <c r="AG28" i="1"/>
  <c r="E28" i="1" s="1"/>
  <c r="AG27" i="1"/>
  <c r="E27" i="1" s="1"/>
  <c r="AG26" i="1"/>
  <c r="E26" i="1" s="1"/>
  <c r="AG25" i="1"/>
  <c r="E25" i="1" s="1"/>
  <c r="AG24" i="1"/>
  <c r="E24" i="1" s="1"/>
  <c r="AG23" i="1"/>
  <c r="E23" i="1" s="1"/>
  <c r="AG22" i="1"/>
  <c r="E22" i="1" s="1"/>
  <c r="AG21" i="1"/>
  <c r="E21" i="1" s="1"/>
  <c r="AG20" i="1"/>
  <c r="E20" i="1" s="1"/>
  <c r="AG19" i="1"/>
  <c r="E19" i="1" s="1"/>
  <c r="AG18" i="1"/>
  <c r="E18" i="1" s="1"/>
  <c r="AG17" i="1"/>
  <c r="E17" i="1" s="1"/>
  <c r="AG16" i="1"/>
  <c r="E16" i="1" s="1"/>
  <c r="AG15" i="1"/>
  <c r="E15" i="1" s="1"/>
  <c r="AG14" i="1"/>
  <c r="E14" i="1" s="1"/>
  <c r="AG13" i="1"/>
  <c r="E13" i="1" s="1"/>
  <c r="AG12" i="1"/>
  <c r="E12" i="1" s="1"/>
  <c r="AG11" i="1"/>
  <c r="E11" i="1" s="1"/>
  <c r="AG10" i="1"/>
  <c r="E10" i="1" s="1"/>
  <c r="AG9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F74" i="1" s="1"/>
  <c r="AF73" i="1"/>
  <c r="F73" i="1" s="1"/>
  <c r="AF72" i="1"/>
  <c r="F72" i="1" s="1"/>
  <c r="AF71" i="1"/>
  <c r="F71" i="1" s="1"/>
  <c r="AF70" i="1"/>
  <c r="F70" i="1" s="1"/>
  <c r="AF69" i="1"/>
  <c r="F69" i="1" s="1"/>
  <c r="AF68" i="1"/>
  <c r="F68" i="1" s="1"/>
  <c r="AF67" i="1"/>
  <c r="F67" i="1" s="1"/>
  <c r="AF66" i="1"/>
  <c r="F66" i="1" s="1"/>
  <c r="AF65" i="1"/>
  <c r="F65" i="1" s="1"/>
  <c r="AF64" i="1"/>
  <c r="F64" i="1" s="1"/>
  <c r="AF63" i="1"/>
  <c r="F63" i="1" s="1"/>
  <c r="AF62" i="1"/>
  <c r="F62" i="1" s="1"/>
  <c r="AF61" i="1"/>
  <c r="F61" i="1" s="1"/>
  <c r="AF60" i="1"/>
  <c r="F60" i="1" s="1"/>
  <c r="AF59" i="1"/>
  <c r="F59" i="1" s="1"/>
  <c r="AF58" i="1"/>
  <c r="F58" i="1" s="1"/>
  <c r="AF57" i="1"/>
  <c r="F57" i="1" s="1"/>
  <c r="AF56" i="1"/>
  <c r="F56" i="1" s="1"/>
  <c r="AF55" i="1"/>
  <c r="F55" i="1" s="1"/>
  <c r="AF54" i="1"/>
  <c r="F54" i="1" s="1"/>
  <c r="AF53" i="1"/>
  <c r="F53" i="1" s="1"/>
  <c r="AF52" i="1"/>
  <c r="F52" i="1" s="1"/>
  <c r="AF51" i="1"/>
  <c r="F51" i="1" s="1"/>
  <c r="AF50" i="1"/>
  <c r="F50" i="1" s="1"/>
  <c r="AF49" i="1"/>
  <c r="F49" i="1" s="1"/>
  <c r="AF48" i="1"/>
  <c r="F48" i="1" s="1"/>
  <c r="AF47" i="1"/>
  <c r="F47" i="1" s="1"/>
  <c r="AF46" i="1"/>
  <c r="F46" i="1" s="1"/>
  <c r="AF45" i="1"/>
  <c r="F45" i="1" s="1"/>
  <c r="AF44" i="1"/>
  <c r="F44" i="1" s="1"/>
  <c r="AF43" i="1"/>
  <c r="F43" i="1" s="1"/>
  <c r="AF42" i="1"/>
  <c r="F42" i="1" s="1"/>
  <c r="AF41" i="1"/>
  <c r="F41" i="1" s="1"/>
  <c r="AF40" i="1"/>
  <c r="F40" i="1" s="1"/>
  <c r="AF39" i="1"/>
  <c r="F39" i="1" s="1"/>
  <c r="AF38" i="1"/>
  <c r="F38" i="1" s="1"/>
  <c r="AF37" i="1"/>
  <c r="F37" i="1" s="1"/>
  <c r="AF36" i="1"/>
  <c r="F36" i="1" s="1"/>
  <c r="AF35" i="1"/>
  <c r="F35" i="1" s="1"/>
  <c r="AF34" i="1"/>
  <c r="F34" i="1" s="1"/>
  <c r="AF33" i="1"/>
  <c r="F33" i="1" s="1"/>
  <c r="AF32" i="1"/>
  <c r="F32" i="1" s="1"/>
  <c r="AF31" i="1"/>
  <c r="F31" i="1" s="1"/>
  <c r="AF30" i="1"/>
  <c r="F30" i="1" s="1"/>
  <c r="AF29" i="1"/>
  <c r="F29" i="1" s="1"/>
  <c r="AF28" i="1"/>
  <c r="F28" i="1" s="1"/>
  <c r="AF27" i="1"/>
  <c r="F27" i="1" s="1"/>
  <c r="AF26" i="1"/>
  <c r="F26" i="1" s="1"/>
  <c r="AF25" i="1"/>
  <c r="F25" i="1" s="1"/>
  <c r="AF24" i="1"/>
  <c r="F24" i="1" s="1"/>
  <c r="AF23" i="1"/>
  <c r="F23" i="1" s="1"/>
  <c r="AF22" i="1"/>
  <c r="F22" i="1" s="1"/>
  <c r="AF21" i="1"/>
  <c r="F21" i="1" s="1"/>
  <c r="AF20" i="1"/>
  <c r="F20" i="1" s="1"/>
  <c r="AF19" i="1"/>
  <c r="F19" i="1" s="1"/>
  <c r="AF18" i="1"/>
  <c r="F18" i="1" s="1"/>
  <c r="AF17" i="1"/>
  <c r="F17" i="1" s="1"/>
  <c r="AF16" i="1"/>
  <c r="F16" i="1" s="1"/>
  <c r="AF15" i="1"/>
  <c r="F15" i="1" s="1"/>
  <c r="AF14" i="1"/>
  <c r="F14" i="1" s="1"/>
  <c r="AF13" i="1"/>
  <c r="F13" i="1" s="1"/>
  <c r="AF12" i="1"/>
  <c r="F12" i="1" s="1"/>
  <c r="AF11" i="1"/>
  <c r="F11" i="1" s="1"/>
  <c r="AF10" i="1"/>
  <c r="F10" i="1" s="1"/>
  <c r="AF9" i="1"/>
  <c r="H187" i="8"/>
  <c r="H186" i="8"/>
  <c r="F187" i="8"/>
  <c r="E187" i="8"/>
  <c r="E186" i="8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G74" i="1" s="1"/>
  <c r="AE73" i="1"/>
  <c r="G73" i="1" s="1"/>
  <c r="AE72" i="1"/>
  <c r="G72" i="1" s="1"/>
  <c r="AE71" i="1"/>
  <c r="G71" i="1" s="1"/>
  <c r="AE70" i="1"/>
  <c r="G70" i="1" s="1"/>
  <c r="AE69" i="1"/>
  <c r="G69" i="1" s="1"/>
  <c r="AE68" i="1"/>
  <c r="G68" i="1" s="1"/>
  <c r="AE67" i="1"/>
  <c r="G67" i="1" s="1"/>
  <c r="AE66" i="1"/>
  <c r="G66" i="1" s="1"/>
  <c r="AE65" i="1"/>
  <c r="G65" i="1" s="1"/>
  <c r="AE64" i="1"/>
  <c r="G64" i="1" s="1"/>
  <c r="AE63" i="1"/>
  <c r="G63" i="1" s="1"/>
  <c r="AE62" i="1"/>
  <c r="G62" i="1" s="1"/>
  <c r="AE61" i="1"/>
  <c r="G61" i="1" s="1"/>
  <c r="AE60" i="1"/>
  <c r="G60" i="1" s="1"/>
  <c r="AE59" i="1"/>
  <c r="G59" i="1" s="1"/>
  <c r="AE58" i="1"/>
  <c r="G58" i="1" s="1"/>
  <c r="AE57" i="1"/>
  <c r="G57" i="1" s="1"/>
  <c r="AE56" i="1"/>
  <c r="G56" i="1" s="1"/>
  <c r="AE55" i="1"/>
  <c r="G55" i="1" s="1"/>
  <c r="AE54" i="1"/>
  <c r="G54" i="1" s="1"/>
  <c r="AE53" i="1"/>
  <c r="G53" i="1" s="1"/>
  <c r="AE52" i="1"/>
  <c r="G52" i="1" s="1"/>
  <c r="AE51" i="1"/>
  <c r="G51" i="1" s="1"/>
  <c r="AE50" i="1"/>
  <c r="G50" i="1" s="1"/>
  <c r="AE49" i="1"/>
  <c r="G49" i="1" s="1"/>
  <c r="AE48" i="1"/>
  <c r="G48" i="1" s="1"/>
  <c r="AE47" i="1"/>
  <c r="G47" i="1" s="1"/>
  <c r="AE46" i="1"/>
  <c r="G46" i="1" s="1"/>
  <c r="AE45" i="1"/>
  <c r="G45" i="1" s="1"/>
  <c r="AE44" i="1"/>
  <c r="G44" i="1" s="1"/>
  <c r="AE43" i="1"/>
  <c r="G43" i="1" s="1"/>
  <c r="AE42" i="1"/>
  <c r="G42" i="1" s="1"/>
  <c r="AE41" i="1"/>
  <c r="G41" i="1" s="1"/>
  <c r="AE40" i="1"/>
  <c r="G40" i="1" s="1"/>
  <c r="AE39" i="1"/>
  <c r="G39" i="1" s="1"/>
  <c r="AE38" i="1"/>
  <c r="G38" i="1" s="1"/>
  <c r="AE37" i="1"/>
  <c r="G37" i="1" s="1"/>
  <c r="AE36" i="1"/>
  <c r="G36" i="1" s="1"/>
  <c r="AE35" i="1"/>
  <c r="G35" i="1" s="1"/>
  <c r="AE34" i="1"/>
  <c r="G34" i="1" s="1"/>
  <c r="AE33" i="1"/>
  <c r="G33" i="1" s="1"/>
  <c r="AE32" i="1"/>
  <c r="G32" i="1" s="1"/>
  <c r="AE31" i="1"/>
  <c r="G31" i="1" s="1"/>
  <c r="AE30" i="1"/>
  <c r="G30" i="1" s="1"/>
  <c r="AE29" i="1"/>
  <c r="G29" i="1" s="1"/>
  <c r="AE28" i="1"/>
  <c r="G28" i="1" s="1"/>
  <c r="AE27" i="1"/>
  <c r="G27" i="1" s="1"/>
  <c r="AE26" i="1"/>
  <c r="G26" i="1" s="1"/>
  <c r="AE25" i="1"/>
  <c r="G25" i="1" s="1"/>
  <c r="AE24" i="1"/>
  <c r="G24" i="1" s="1"/>
  <c r="AE23" i="1"/>
  <c r="G23" i="1" s="1"/>
  <c r="AE22" i="1"/>
  <c r="G22" i="1" s="1"/>
  <c r="AE21" i="1"/>
  <c r="G21" i="1" s="1"/>
  <c r="AE20" i="1"/>
  <c r="G20" i="1" s="1"/>
  <c r="AE19" i="1"/>
  <c r="G19" i="1" s="1"/>
  <c r="AE18" i="1"/>
  <c r="G18" i="1" s="1"/>
  <c r="AE17" i="1"/>
  <c r="G17" i="1" s="1"/>
  <c r="AE16" i="1"/>
  <c r="G16" i="1" s="1"/>
  <c r="AE15" i="1"/>
  <c r="G15" i="1" s="1"/>
  <c r="AE14" i="1"/>
  <c r="G14" i="1" s="1"/>
  <c r="AE13" i="1"/>
  <c r="G13" i="1" s="1"/>
  <c r="AE12" i="1"/>
  <c r="G12" i="1" s="1"/>
  <c r="AE11" i="1"/>
  <c r="G11" i="1" s="1"/>
  <c r="AE10" i="1"/>
  <c r="G10" i="1" s="1"/>
  <c r="AE9" i="1"/>
  <c r="G9" i="1" s="1"/>
  <c r="F164" i="8"/>
  <c r="F169" i="8" s="1"/>
  <c r="BW9" i="1"/>
  <c r="BX9" i="1" s="1" a="1"/>
  <c r="BX9" i="1" s="1"/>
  <c r="BZ9" i="1" s="1"/>
  <c r="CA9" i="1" s="1"/>
  <c r="BW100" i="1"/>
  <c r="BX100" i="1" s="1" a="1"/>
  <c r="BX100" i="1" s="1"/>
  <c r="BZ100" i="1" s="1"/>
  <c r="CA100" i="1" s="1"/>
  <c r="BW99" i="1"/>
  <c r="BX99" i="1" s="1" a="1"/>
  <c r="BX99" i="1" s="1"/>
  <c r="BZ99" i="1" s="1"/>
  <c r="CA99" i="1" s="1"/>
  <c r="BW98" i="1"/>
  <c r="BX98" i="1" s="1" a="1"/>
  <c r="BX98" i="1" s="1"/>
  <c r="BW97" i="1"/>
  <c r="BX97" i="1" s="1" a="1"/>
  <c r="BX97" i="1" s="1"/>
  <c r="BZ97" i="1" s="1"/>
  <c r="CA97" i="1" s="1"/>
  <c r="BW96" i="1"/>
  <c r="BX96" i="1" s="1" a="1"/>
  <c r="BX96" i="1" s="1"/>
  <c r="BZ96" i="1" s="1"/>
  <c r="CA96" i="1" s="1"/>
  <c r="BW95" i="1"/>
  <c r="BX95" i="1" s="1" a="1"/>
  <c r="BX95" i="1" s="1"/>
  <c r="BZ95" i="1" s="1"/>
  <c r="CA95" i="1" s="1"/>
  <c r="BW94" i="1"/>
  <c r="BX94" i="1" s="1" a="1"/>
  <c r="BX94" i="1" s="1"/>
  <c r="BZ94" i="1" s="1"/>
  <c r="CA94" i="1" s="1"/>
  <c r="BW93" i="1"/>
  <c r="BX93" i="1" s="1" a="1"/>
  <c r="BX93" i="1" s="1"/>
  <c r="BZ93" i="1" s="1"/>
  <c r="CA93" i="1" s="1"/>
  <c r="BW92" i="1"/>
  <c r="BX92" i="1" s="1" a="1"/>
  <c r="BX92" i="1" s="1"/>
  <c r="BZ92" i="1" s="1"/>
  <c r="CA92" i="1" s="1"/>
  <c r="BW91" i="1"/>
  <c r="BX91" i="1" s="1" a="1"/>
  <c r="BX91" i="1" s="1"/>
  <c r="BZ91" i="1" s="1"/>
  <c r="CA91" i="1" s="1"/>
  <c r="BW90" i="1"/>
  <c r="BX90" i="1" s="1" a="1"/>
  <c r="BX90" i="1" s="1"/>
  <c r="BZ90" i="1" s="1"/>
  <c r="CA90" i="1" s="1"/>
  <c r="BW89" i="1"/>
  <c r="BX89" i="1" s="1" a="1"/>
  <c r="BX89" i="1" s="1"/>
  <c r="BZ89" i="1" s="1"/>
  <c r="CA89" i="1" s="1"/>
  <c r="BW88" i="1"/>
  <c r="BX88" i="1" s="1" a="1"/>
  <c r="BX88" i="1" s="1"/>
  <c r="BZ88" i="1" s="1"/>
  <c r="CA88" i="1" s="1"/>
  <c r="BW87" i="1"/>
  <c r="BX87" i="1" s="1" a="1"/>
  <c r="BX87" i="1" s="1"/>
  <c r="BW86" i="1"/>
  <c r="BX86" i="1" s="1" a="1"/>
  <c r="BX86" i="1" s="1"/>
  <c r="BW85" i="1"/>
  <c r="BX85" i="1" s="1" a="1"/>
  <c r="BX85" i="1" s="1"/>
  <c r="BW84" i="1"/>
  <c r="BX84" i="1" s="1" a="1"/>
  <c r="BX84" i="1" s="1"/>
  <c r="BW83" i="1"/>
  <c r="BX83" i="1" s="1" a="1"/>
  <c r="BX83" i="1" s="1"/>
  <c r="BW82" i="1"/>
  <c r="BX82" i="1" s="1" a="1"/>
  <c r="BX82" i="1" s="1"/>
  <c r="BW81" i="1"/>
  <c r="BX81" i="1" s="1" a="1"/>
  <c r="BX81" i="1" s="1"/>
  <c r="BZ81" i="1" s="1"/>
  <c r="CA81" i="1" s="1"/>
  <c r="BW80" i="1"/>
  <c r="BX80" i="1" s="1" a="1"/>
  <c r="BX80" i="1" s="1"/>
  <c r="BZ80" i="1" s="1"/>
  <c r="CA80" i="1" s="1"/>
  <c r="BW79" i="1"/>
  <c r="BX79" i="1" s="1" a="1"/>
  <c r="BX79" i="1" s="1"/>
  <c r="BZ79" i="1" s="1"/>
  <c r="CA79" i="1" s="1"/>
  <c r="BW78" i="1"/>
  <c r="BX78" i="1" s="1" a="1"/>
  <c r="BX78" i="1" s="1"/>
  <c r="BZ78" i="1" s="1"/>
  <c r="CA78" i="1" s="1"/>
  <c r="BW77" i="1"/>
  <c r="BX77" i="1" s="1" a="1"/>
  <c r="BX77" i="1" s="1"/>
  <c r="BZ77" i="1" s="1"/>
  <c r="CA77" i="1" s="1"/>
  <c r="BW76" i="1"/>
  <c r="BX76" i="1" s="1" a="1"/>
  <c r="BX76" i="1" s="1"/>
  <c r="BZ76" i="1" s="1"/>
  <c r="CA76" i="1" s="1"/>
  <c r="BW75" i="1"/>
  <c r="BX75" i="1" s="1" a="1"/>
  <c r="BX75" i="1" s="1"/>
  <c r="BZ75" i="1" s="1"/>
  <c r="CA75" i="1" s="1"/>
  <c r="BW74" i="1"/>
  <c r="BX74" i="1" s="1" a="1"/>
  <c r="BX74" i="1" s="1"/>
  <c r="BZ74" i="1" s="1"/>
  <c r="CA74" i="1" s="1"/>
  <c r="BW73" i="1"/>
  <c r="BX73" i="1" s="1" a="1"/>
  <c r="BX73" i="1" s="1"/>
  <c r="BZ73" i="1" s="1"/>
  <c r="CA73" i="1" s="1"/>
  <c r="BW72" i="1"/>
  <c r="BX72" i="1" s="1" a="1"/>
  <c r="BX72" i="1" s="1"/>
  <c r="BZ72" i="1" s="1"/>
  <c r="CA72" i="1" s="1"/>
  <c r="BW71" i="1"/>
  <c r="BX71" i="1" s="1" a="1"/>
  <c r="BX71" i="1" s="1"/>
  <c r="BW70" i="1"/>
  <c r="BX70" i="1" s="1" a="1"/>
  <c r="BX70" i="1" s="1"/>
  <c r="BW69" i="1"/>
  <c r="BX69" i="1" s="1" a="1"/>
  <c r="BX69" i="1" s="1"/>
  <c r="BW68" i="1"/>
  <c r="BX68" i="1" s="1" a="1"/>
  <c r="BX68" i="1" s="1"/>
  <c r="BW67" i="1"/>
  <c r="BX67" i="1" s="1" a="1"/>
  <c r="BX67" i="1" s="1"/>
  <c r="BW66" i="1"/>
  <c r="BX66" i="1" s="1" a="1"/>
  <c r="BX66" i="1" s="1"/>
  <c r="BW65" i="1"/>
  <c r="BX65" i="1" s="1" a="1"/>
  <c r="BX65" i="1" s="1"/>
  <c r="BZ65" i="1" s="1"/>
  <c r="CA65" i="1" s="1"/>
  <c r="BW64" i="1"/>
  <c r="BX64" i="1" s="1" a="1"/>
  <c r="BX64" i="1" s="1"/>
  <c r="BZ64" i="1" s="1"/>
  <c r="CA64" i="1" s="1"/>
  <c r="BW63" i="1"/>
  <c r="BX63" i="1" s="1" a="1"/>
  <c r="BX63" i="1" s="1"/>
  <c r="BZ63" i="1" s="1"/>
  <c r="CA63" i="1" s="1"/>
  <c r="BW62" i="1"/>
  <c r="BX62" i="1" s="1" a="1"/>
  <c r="BX62" i="1" s="1"/>
  <c r="BZ62" i="1" s="1"/>
  <c r="CA62" i="1" s="1"/>
  <c r="BW61" i="1"/>
  <c r="BX61" i="1" s="1" a="1"/>
  <c r="BX61" i="1" s="1"/>
  <c r="BZ61" i="1" s="1"/>
  <c r="CA61" i="1" s="1"/>
  <c r="BW60" i="1"/>
  <c r="BX60" i="1" s="1" a="1"/>
  <c r="BX60" i="1" s="1"/>
  <c r="BZ60" i="1" s="1"/>
  <c r="CA60" i="1" s="1"/>
  <c r="BW59" i="1"/>
  <c r="BX59" i="1" s="1" a="1"/>
  <c r="BX59" i="1" s="1"/>
  <c r="BZ59" i="1" s="1"/>
  <c r="CA59" i="1" s="1"/>
  <c r="BW58" i="1"/>
  <c r="BX58" i="1" s="1" a="1"/>
  <c r="BX58" i="1" s="1"/>
  <c r="BZ58" i="1" s="1"/>
  <c r="CA58" i="1" s="1"/>
  <c r="BW57" i="1"/>
  <c r="BX57" i="1" s="1" a="1"/>
  <c r="BX57" i="1" s="1"/>
  <c r="BZ57" i="1" s="1"/>
  <c r="CA57" i="1" s="1"/>
  <c r="BW56" i="1"/>
  <c r="BX56" i="1" s="1" a="1"/>
  <c r="BX56" i="1" s="1"/>
  <c r="BZ56" i="1" s="1"/>
  <c r="CA56" i="1" s="1"/>
  <c r="BW55" i="1"/>
  <c r="BX55" i="1" s="1" a="1"/>
  <c r="BX55" i="1" s="1"/>
  <c r="BW54" i="1"/>
  <c r="BX54" i="1" s="1" a="1"/>
  <c r="BX54" i="1" s="1"/>
  <c r="BW53" i="1"/>
  <c r="BX53" i="1" s="1" a="1"/>
  <c r="BX53" i="1" s="1"/>
  <c r="BZ53" i="1" s="1"/>
  <c r="CA53" i="1" s="1"/>
  <c r="BW52" i="1"/>
  <c r="BX52" i="1" s="1" a="1"/>
  <c r="BX52" i="1" s="1"/>
  <c r="BW51" i="1"/>
  <c r="BX51" i="1" s="1" a="1"/>
  <c r="BX51" i="1" s="1"/>
  <c r="BW50" i="1"/>
  <c r="BX50" i="1" s="1" a="1"/>
  <c r="BX50" i="1" s="1"/>
  <c r="BZ50" i="1" s="1"/>
  <c r="CA50" i="1" s="1"/>
  <c r="BW49" i="1"/>
  <c r="BX49" i="1" s="1" a="1"/>
  <c r="BX49" i="1" s="1"/>
  <c r="BZ49" i="1" s="1"/>
  <c r="CA49" i="1" s="1"/>
  <c r="BW48" i="1"/>
  <c r="BX48" i="1" s="1" a="1"/>
  <c r="BX48" i="1" s="1"/>
  <c r="BZ48" i="1" s="1"/>
  <c r="CA48" i="1" s="1"/>
  <c r="BW47" i="1"/>
  <c r="BX47" i="1" s="1" a="1"/>
  <c r="BX47" i="1" s="1"/>
  <c r="BZ47" i="1" s="1"/>
  <c r="CA47" i="1" s="1"/>
  <c r="BW46" i="1"/>
  <c r="BX46" i="1" s="1" a="1"/>
  <c r="BX46" i="1" s="1"/>
  <c r="BZ46" i="1" s="1"/>
  <c r="CA46" i="1" s="1"/>
  <c r="BW45" i="1"/>
  <c r="BX45" i="1" s="1" a="1"/>
  <c r="BX45" i="1" s="1"/>
  <c r="BZ45" i="1" s="1"/>
  <c r="CA45" i="1" s="1"/>
  <c r="BW44" i="1"/>
  <c r="BX44" i="1" s="1" a="1"/>
  <c r="BX44" i="1" s="1"/>
  <c r="BZ44" i="1" s="1"/>
  <c r="CA44" i="1" s="1"/>
  <c r="BW43" i="1"/>
  <c r="BX43" i="1" s="1" a="1"/>
  <c r="BX43" i="1" s="1"/>
  <c r="BZ43" i="1" s="1"/>
  <c r="CA43" i="1" s="1"/>
  <c r="BW42" i="1"/>
  <c r="BX42" i="1" s="1" a="1"/>
  <c r="BX42" i="1" s="1"/>
  <c r="BZ42" i="1" s="1"/>
  <c r="CA42" i="1" s="1"/>
  <c r="BW41" i="1"/>
  <c r="BX41" i="1" s="1" a="1"/>
  <c r="BX41" i="1" s="1"/>
  <c r="BZ41" i="1" s="1"/>
  <c r="CA41" i="1" s="1"/>
  <c r="BW40" i="1"/>
  <c r="BX40" i="1" s="1" a="1"/>
  <c r="BX40" i="1" s="1"/>
  <c r="BZ40" i="1" s="1"/>
  <c r="CA40" i="1" s="1"/>
  <c r="BW39" i="1"/>
  <c r="BX39" i="1" s="1" a="1"/>
  <c r="BX39" i="1" s="1"/>
  <c r="BW38" i="1"/>
  <c r="BX38" i="1" s="1" a="1"/>
  <c r="BX38" i="1" s="1"/>
  <c r="BW37" i="1"/>
  <c r="BX37" i="1" s="1" a="1"/>
  <c r="BX37" i="1" s="1"/>
  <c r="BW36" i="1"/>
  <c r="BX36" i="1" s="1" a="1"/>
  <c r="BX36" i="1" s="1"/>
  <c r="BW35" i="1"/>
  <c r="BX35" i="1" s="1" a="1"/>
  <c r="BX35" i="1" s="1"/>
  <c r="BZ35" i="1" s="1"/>
  <c r="CA35" i="1" s="1"/>
  <c r="BW34" i="1"/>
  <c r="BX34" i="1" s="1" a="1"/>
  <c r="BX34" i="1" s="1"/>
  <c r="BW33" i="1"/>
  <c r="BX33" i="1" s="1" a="1"/>
  <c r="BX33" i="1" s="1"/>
  <c r="BZ33" i="1" s="1"/>
  <c r="CA33" i="1" s="1"/>
  <c r="BW32" i="1"/>
  <c r="BX32" i="1" s="1" a="1"/>
  <c r="BX32" i="1" s="1"/>
  <c r="BZ32" i="1" s="1"/>
  <c r="CA32" i="1" s="1"/>
  <c r="BW31" i="1"/>
  <c r="BX31" i="1" s="1" a="1"/>
  <c r="BX31" i="1" s="1"/>
  <c r="BZ31" i="1" s="1"/>
  <c r="CA31" i="1" s="1"/>
  <c r="BW30" i="1"/>
  <c r="BX30" i="1" s="1" a="1"/>
  <c r="BX30" i="1" s="1"/>
  <c r="BZ30" i="1" s="1"/>
  <c r="CA30" i="1" s="1"/>
  <c r="BW29" i="1"/>
  <c r="BX29" i="1" s="1" a="1"/>
  <c r="BX29" i="1" s="1"/>
  <c r="BZ29" i="1" s="1"/>
  <c r="CA29" i="1" s="1"/>
  <c r="BW28" i="1"/>
  <c r="BX28" i="1" s="1" a="1"/>
  <c r="BX28" i="1" s="1"/>
  <c r="BZ28" i="1" s="1"/>
  <c r="CA28" i="1" s="1"/>
  <c r="BW27" i="1"/>
  <c r="BX27" i="1" s="1" a="1"/>
  <c r="BX27" i="1" s="1"/>
  <c r="BZ27" i="1" s="1"/>
  <c r="CA27" i="1" s="1"/>
  <c r="BW26" i="1"/>
  <c r="BX26" i="1" s="1" a="1"/>
  <c r="BX26" i="1" s="1"/>
  <c r="BZ26" i="1" s="1"/>
  <c r="CA26" i="1" s="1"/>
  <c r="BW25" i="1"/>
  <c r="BX25" i="1" s="1" a="1"/>
  <c r="BX25" i="1" s="1"/>
  <c r="BZ25" i="1" s="1"/>
  <c r="CA25" i="1" s="1"/>
  <c r="BW24" i="1"/>
  <c r="BX24" i="1" s="1" a="1"/>
  <c r="BX24" i="1" s="1"/>
  <c r="BZ24" i="1" s="1"/>
  <c r="CA24" i="1" s="1"/>
  <c r="BW23" i="1"/>
  <c r="BX23" i="1" s="1" a="1"/>
  <c r="BX23" i="1" s="1"/>
  <c r="BW22" i="1"/>
  <c r="BX22" i="1" s="1" a="1"/>
  <c r="BX22" i="1" s="1"/>
  <c r="BW21" i="1"/>
  <c r="BX21" i="1" s="1" a="1"/>
  <c r="BX21" i="1" s="1"/>
  <c r="BW20" i="1"/>
  <c r="BX20" i="1" s="1" a="1"/>
  <c r="BX20" i="1" s="1"/>
  <c r="BW19" i="1"/>
  <c r="BX19" i="1" s="1" a="1"/>
  <c r="BX19" i="1" s="1"/>
  <c r="BW18" i="1"/>
  <c r="BX18" i="1" s="1" a="1"/>
  <c r="BX18" i="1" s="1"/>
  <c r="BZ18" i="1" s="1"/>
  <c r="CA18" i="1" s="1"/>
  <c r="BW17" i="1"/>
  <c r="BX17" i="1" s="1" a="1"/>
  <c r="BX17" i="1" s="1"/>
  <c r="BZ17" i="1" s="1"/>
  <c r="CA17" i="1" s="1"/>
  <c r="BW16" i="1"/>
  <c r="BX16" i="1" s="1" a="1"/>
  <c r="BX16" i="1" s="1"/>
  <c r="BZ16" i="1" s="1"/>
  <c r="CA16" i="1" s="1"/>
  <c r="BW15" i="1"/>
  <c r="BX15" i="1" s="1" a="1"/>
  <c r="BX15" i="1" s="1"/>
  <c r="BZ15" i="1" s="1"/>
  <c r="CA15" i="1" s="1"/>
  <c r="BW14" i="1"/>
  <c r="BX14" i="1" s="1" a="1"/>
  <c r="BX14" i="1" s="1"/>
  <c r="BZ14" i="1" s="1"/>
  <c r="CA14" i="1" s="1"/>
  <c r="BW13" i="1"/>
  <c r="BX13" i="1" s="1" a="1"/>
  <c r="BX13" i="1" s="1"/>
  <c r="BZ13" i="1" s="1"/>
  <c r="CA13" i="1" s="1"/>
  <c r="BW12" i="1"/>
  <c r="BX12" i="1" s="1" a="1"/>
  <c r="BX12" i="1" s="1"/>
  <c r="BZ12" i="1" s="1"/>
  <c r="CA12" i="1" s="1"/>
  <c r="BW11" i="1"/>
  <c r="BX11" i="1" s="1" a="1"/>
  <c r="BX11" i="1" s="1"/>
  <c r="BZ11" i="1" s="1"/>
  <c r="BW10" i="1"/>
  <c r="BX10" i="1" s="1" a="1"/>
  <c r="BX10" i="1" s="1"/>
  <c r="BZ10" i="1" s="1"/>
  <c r="CA10" i="1" s="1"/>
  <c r="G329" i="8" l="1"/>
  <c r="I352" i="8"/>
  <c r="G327" i="8"/>
  <c r="F9" i="1"/>
  <c r="H326" i="8"/>
  <c r="L326" i="8" s="1"/>
  <c r="K329" i="8"/>
  <c r="K328" i="8"/>
  <c r="K327" i="8"/>
  <c r="K326" i="8"/>
  <c r="H329" i="8"/>
  <c r="L329" i="8" s="1"/>
  <c r="H328" i="8"/>
  <c r="L328" i="8" s="1"/>
  <c r="H327" i="8"/>
  <c r="L327" i="8" s="1"/>
  <c r="G328" i="8"/>
  <c r="G326" i="8"/>
  <c r="H289" i="8"/>
  <c r="AQ17" i="1"/>
  <c r="AP17" i="1" s="1"/>
  <c r="J17" i="1" s="1"/>
  <c r="E9" i="1"/>
  <c r="BY94" i="1"/>
  <c r="BY13" i="1"/>
  <c r="BY29" i="1"/>
  <c r="BY30" i="1"/>
  <c r="BY45" i="1"/>
  <c r="BY46" i="1"/>
  <c r="BY61" i="1"/>
  <c r="BY62" i="1"/>
  <c r="BY77" i="1"/>
  <c r="BY78" i="1"/>
  <c r="BY93" i="1"/>
  <c r="BZ34" i="1"/>
  <c r="CA34" i="1" s="1"/>
  <c r="BY34" i="1"/>
  <c r="BZ66" i="1"/>
  <c r="CA66" i="1" s="1"/>
  <c r="BY66" i="1"/>
  <c r="BZ82" i="1"/>
  <c r="CA82" i="1" s="1"/>
  <c r="BY82" i="1"/>
  <c r="BZ98" i="1"/>
  <c r="CA98" i="1" s="1"/>
  <c r="BY98" i="1"/>
  <c r="BZ83" i="1"/>
  <c r="CA83" i="1" s="1"/>
  <c r="BY83" i="1"/>
  <c r="BZ51" i="1"/>
  <c r="CA51" i="1" s="1"/>
  <c r="BY51" i="1"/>
  <c r="BZ67" i="1"/>
  <c r="CA67" i="1" s="1"/>
  <c r="BY67" i="1"/>
  <c r="BZ20" i="1"/>
  <c r="CA20" i="1" s="1"/>
  <c r="BY20" i="1"/>
  <c r="BZ36" i="1"/>
  <c r="CA36" i="1" s="1"/>
  <c r="BY36" i="1"/>
  <c r="BZ52" i="1"/>
  <c r="CA52" i="1" s="1"/>
  <c r="BY52" i="1"/>
  <c r="BZ68" i="1"/>
  <c r="CA68" i="1" s="1"/>
  <c r="BY68" i="1"/>
  <c r="BZ84" i="1"/>
  <c r="CA84" i="1" s="1"/>
  <c r="BY84" i="1"/>
  <c r="BZ21" i="1"/>
  <c r="CA21" i="1" s="1"/>
  <c r="BY21" i="1"/>
  <c r="BZ85" i="1"/>
  <c r="CA85" i="1" s="1"/>
  <c r="BY85" i="1"/>
  <c r="BZ37" i="1"/>
  <c r="CA37" i="1" s="1"/>
  <c r="BY37" i="1"/>
  <c r="BY22" i="1"/>
  <c r="BZ22" i="1"/>
  <c r="CA22" i="1" s="1"/>
  <c r="BY54" i="1"/>
  <c r="BZ54" i="1"/>
  <c r="CA54" i="1" s="1"/>
  <c r="BZ86" i="1"/>
  <c r="CA86" i="1" s="1"/>
  <c r="BY86" i="1"/>
  <c r="BZ19" i="1"/>
  <c r="CA19" i="1" s="1"/>
  <c r="BY19" i="1"/>
  <c r="BZ69" i="1"/>
  <c r="CA69" i="1" s="1"/>
  <c r="BY69" i="1"/>
  <c r="BY38" i="1"/>
  <c r="BZ38" i="1"/>
  <c r="CA38" i="1" s="1"/>
  <c r="BY70" i="1"/>
  <c r="BZ70" i="1"/>
  <c r="CA70" i="1" s="1"/>
  <c r="BY23" i="1"/>
  <c r="BZ23" i="1"/>
  <c r="CA23" i="1" s="1"/>
  <c r="BY39" i="1"/>
  <c r="BZ39" i="1"/>
  <c r="CA39" i="1" s="1"/>
  <c r="BY55" i="1"/>
  <c r="BZ55" i="1"/>
  <c r="CA55" i="1" s="1"/>
  <c r="BY71" i="1"/>
  <c r="BZ71" i="1"/>
  <c r="CA71" i="1" s="1"/>
  <c r="BZ87" i="1"/>
  <c r="CA87" i="1" s="1"/>
  <c r="BY87" i="1"/>
  <c r="BY10" i="1"/>
  <c r="BY26" i="1"/>
  <c r="BY42" i="1"/>
  <c r="BY58" i="1"/>
  <c r="BY74" i="1"/>
  <c r="BY90" i="1"/>
  <c r="BY11" i="1"/>
  <c r="BY27" i="1"/>
  <c r="BY43" i="1"/>
  <c r="BY59" i="1"/>
  <c r="BY75" i="1"/>
  <c r="BY91" i="1"/>
  <c r="BY12" i="1"/>
  <c r="BY28" i="1"/>
  <c r="BY44" i="1"/>
  <c r="BY60" i="1"/>
  <c r="BY76" i="1"/>
  <c r="BY92" i="1"/>
  <c r="BY14" i="1"/>
  <c r="BY15" i="1"/>
  <c r="BY31" i="1"/>
  <c r="BY47" i="1"/>
  <c r="BY63" i="1"/>
  <c r="BY79" i="1"/>
  <c r="BY95" i="1"/>
  <c r="BY16" i="1"/>
  <c r="BY32" i="1"/>
  <c r="BY48" i="1"/>
  <c r="BY64" i="1"/>
  <c r="BY80" i="1"/>
  <c r="BY96" i="1"/>
  <c r="BY17" i="1"/>
  <c r="BY33" i="1"/>
  <c r="BY49" i="1"/>
  <c r="BY65" i="1"/>
  <c r="BY81" i="1"/>
  <c r="BY97" i="1"/>
  <c r="BY18" i="1"/>
  <c r="BY50" i="1"/>
  <c r="BY35" i="1"/>
  <c r="BY99" i="1"/>
  <c r="BY100" i="1"/>
  <c r="BY53" i="1"/>
  <c r="BY24" i="1"/>
  <c r="BY40" i="1"/>
  <c r="BY56" i="1"/>
  <c r="BY72" i="1"/>
  <c r="BY88" i="1"/>
  <c r="BY9" i="1"/>
  <c r="BY25" i="1"/>
  <c r="BY41" i="1"/>
  <c r="BY57" i="1"/>
  <c r="BY73" i="1"/>
  <c r="BY89" i="1"/>
  <c r="CA11" i="1"/>
  <c r="J326" i="8" l="1"/>
  <c r="N326" i="8"/>
  <c r="G289" i="8"/>
  <c r="AQ18" i="1"/>
  <c r="AP18" i="1" s="1"/>
  <c r="J18" i="1" s="1"/>
  <c r="V2" i="2"/>
  <c r="AC9" i="1" a="1"/>
  <c r="AC9" i="1" s="1"/>
  <c r="AC10" i="1" a="1"/>
  <c r="AC10" i="1" s="1"/>
  <c r="AB11" i="1"/>
  <c r="AC11" i="1" s="1" a="1"/>
  <c r="AC11" i="1" s="1"/>
  <c r="AB12" i="1"/>
  <c r="AC12" i="1" s="1" a="1"/>
  <c r="AC12" i="1" s="1"/>
  <c r="AB13" i="1"/>
  <c r="AC13" i="1" s="1" a="1"/>
  <c r="AC13" i="1" s="1"/>
  <c r="AB14" i="1"/>
  <c r="AC14" i="1" s="1" a="1"/>
  <c r="AC14" i="1" s="1"/>
  <c r="AB15" i="1"/>
  <c r="AC15" i="1" s="1" a="1"/>
  <c r="AC15" i="1" s="1"/>
  <c r="AB16" i="1"/>
  <c r="AC16" i="1" s="1" a="1"/>
  <c r="AC16" i="1" s="1"/>
  <c r="AB17" i="1"/>
  <c r="AC17" i="1" s="1" a="1"/>
  <c r="AC17" i="1" s="1"/>
  <c r="AB18" i="1"/>
  <c r="AC18" i="1" s="1" a="1"/>
  <c r="AC18" i="1" s="1"/>
  <c r="AB19" i="1"/>
  <c r="AC19" i="1" s="1" a="1"/>
  <c r="AC19" i="1" s="1"/>
  <c r="AB20" i="1"/>
  <c r="AC20" i="1" s="1" a="1"/>
  <c r="AC20" i="1" s="1"/>
  <c r="AB21" i="1"/>
  <c r="AC21" i="1" s="1" a="1"/>
  <c r="AC21" i="1" s="1"/>
  <c r="AB22" i="1"/>
  <c r="AC22" i="1" s="1" a="1"/>
  <c r="AC22" i="1" s="1"/>
  <c r="AB23" i="1"/>
  <c r="AC23" i="1" s="1" a="1"/>
  <c r="AC23" i="1" s="1"/>
  <c r="AB24" i="1"/>
  <c r="AC24" i="1" s="1" a="1"/>
  <c r="AC24" i="1" s="1"/>
  <c r="AB25" i="1"/>
  <c r="AC25" i="1" s="1" a="1"/>
  <c r="AC25" i="1" s="1"/>
  <c r="AB26" i="1"/>
  <c r="AC26" i="1" s="1" a="1"/>
  <c r="AC26" i="1" s="1"/>
  <c r="AB27" i="1"/>
  <c r="AC27" i="1" s="1" a="1"/>
  <c r="AC27" i="1" s="1"/>
  <c r="AB28" i="1"/>
  <c r="AC28" i="1" s="1" a="1"/>
  <c r="AC28" i="1" s="1"/>
  <c r="AB29" i="1"/>
  <c r="AC29" i="1" s="1" a="1"/>
  <c r="AC29" i="1" s="1"/>
  <c r="AB30" i="1"/>
  <c r="AC30" i="1" s="1" a="1"/>
  <c r="AC30" i="1" s="1"/>
  <c r="AB31" i="1"/>
  <c r="AC31" i="1" s="1" a="1"/>
  <c r="AC31" i="1" s="1"/>
  <c r="AB32" i="1"/>
  <c r="AC32" i="1" s="1" a="1"/>
  <c r="AC32" i="1" s="1"/>
  <c r="AB33" i="1"/>
  <c r="AC33" i="1" s="1" a="1"/>
  <c r="AC33" i="1" s="1"/>
  <c r="AB34" i="1"/>
  <c r="AC34" i="1" s="1" a="1"/>
  <c r="AC34" i="1" s="1"/>
  <c r="AB35" i="1"/>
  <c r="AC35" i="1" s="1" a="1"/>
  <c r="AC35" i="1" s="1"/>
  <c r="AB36" i="1"/>
  <c r="AC36" i="1" s="1" a="1"/>
  <c r="AC36" i="1" s="1"/>
  <c r="AB37" i="1"/>
  <c r="AC37" i="1" s="1" a="1"/>
  <c r="AC37" i="1" s="1"/>
  <c r="AB38" i="1"/>
  <c r="AC38" i="1" s="1" a="1"/>
  <c r="AC38" i="1" s="1"/>
  <c r="AB39" i="1"/>
  <c r="AC39" i="1" s="1" a="1"/>
  <c r="AC39" i="1" s="1"/>
  <c r="AB40" i="1"/>
  <c r="AC40" i="1" s="1" a="1"/>
  <c r="AC40" i="1" s="1"/>
  <c r="AB41" i="1"/>
  <c r="AC41" i="1" s="1" a="1"/>
  <c r="AC41" i="1" s="1"/>
  <c r="AB42" i="1"/>
  <c r="AC42" i="1" s="1" a="1"/>
  <c r="AC42" i="1" s="1"/>
  <c r="AB43" i="1"/>
  <c r="AC43" i="1" s="1" a="1"/>
  <c r="AC43" i="1" s="1"/>
  <c r="AB44" i="1"/>
  <c r="AC44" i="1" s="1" a="1"/>
  <c r="AC44" i="1" s="1"/>
  <c r="AB45" i="1"/>
  <c r="AC45" i="1" s="1" a="1"/>
  <c r="AC45" i="1" s="1"/>
  <c r="AB46" i="1"/>
  <c r="AC46" i="1" s="1" a="1"/>
  <c r="AC46" i="1" s="1"/>
  <c r="AB47" i="1"/>
  <c r="AC47" i="1" s="1" a="1"/>
  <c r="AC47" i="1" s="1"/>
  <c r="AB48" i="1"/>
  <c r="AC48" i="1" s="1" a="1"/>
  <c r="AC48" i="1" s="1"/>
  <c r="AB49" i="1"/>
  <c r="AC49" i="1" s="1" a="1"/>
  <c r="AC49" i="1" s="1"/>
  <c r="AB50" i="1"/>
  <c r="AC50" i="1" s="1" a="1"/>
  <c r="AC50" i="1" s="1"/>
  <c r="AB51" i="1"/>
  <c r="AC51" i="1" s="1" a="1"/>
  <c r="AC51" i="1" s="1"/>
  <c r="AB52" i="1"/>
  <c r="AC52" i="1" s="1" a="1"/>
  <c r="AC52" i="1" s="1"/>
  <c r="AB53" i="1"/>
  <c r="AC53" i="1" s="1" a="1"/>
  <c r="AC53" i="1" s="1"/>
  <c r="AB54" i="1"/>
  <c r="AC54" i="1" s="1" a="1"/>
  <c r="AC54" i="1" s="1"/>
  <c r="AB55" i="1"/>
  <c r="AC55" i="1" s="1" a="1"/>
  <c r="AC55" i="1" s="1"/>
  <c r="AB56" i="1"/>
  <c r="AC56" i="1" s="1" a="1"/>
  <c r="AC56" i="1" s="1"/>
  <c r="AB57" i="1"/>
  <c r="AC57" i="1" s="1" a="1"/>
  <c r="AC57" i="1" s="1"/>
  <c r="AB58" i="1"/>
  <c r="AC58" i="1" s="1" a="1"/>
  <c r="AC58" i="1" s="1"/>
  <c r="AB59" i="1"/>
  <c r="AC59" i="1" s="1" a="1"/>
  <c r="AC59" i="1" s="1"/>
  <c r="AB60" i="1"/>
  <c r="AC60" i="1" s="1" a="1"/>
  <c r="AC60" i="1" s="1"/>
  <c r="AB61" i="1"/>
  <c r="AC61" i="1" s="1" a="1"/>
  <c r="AC61" i="1" s="1"/>
  <c r="AB62" i="1"/>
  <c r="AC62" i="1" s="1" a="1"/>
  <c r="AC62" i="1" s="1"/>
  <c r="AB63" i="1"/>
  <c r="AC63" i="1" s="1" a="1"/>
  <c r="AC63" i="1" s="1"/>
  <c r="AB64" i="1"/>
  <c r="AC64" i="1" s="1" a="1"/>
  <c r="AC64" i="1" s="1"/>
  <c r="AB65" i="1"/>
  <c r="AC65" i="1" s="1" a="1"/>
  <c r="AC65" i="1" s="1"/>
  <c r="AB66" i="1"/>
  <c r="AC66" i="1" s="1" a="1"/>
  <c r="AC66" i="1" s="1"/>
  <c r="AB67" i="1"/>
  <c r="AC67" i="1" s="1" a="1"/>
  <c r="AC67" i="1" s="1"/>
  <c r="AB68" i="1"/>
  <c r="AC68" i="1" s="1" a="1"/>
  <c r="AC68" i="1" s="1"/>
  <c r="AB69" i="1"/>
  <c r="AC69" i="1" s="1" a="1"/>
  <c r="AC69" i="1" s="1"/>
  <c r="AB70" i="1"/>
  <c r="AC70" i="1" s="1" a="1"/>
  <c r="AC70" i="1" s="1"/>
  <c r="AB71" i="1"/>
  <c r="AC71" i="1" s="1" a="1"/>
  <c r="AC71" i="1" s="1"/>
  <c r="AB72" i="1"/>
  <c r="AC72" i="1" s="1" a="1"/>
  <c r="AC72" i="1" s="1"/>
  <c r="AB73" i="1"/>
  <c r="AC73" i="1" s="1" a="1"/>
  <c r="AC73" i="1" s="1"/>
  <c r="AB74" i="1"/>
  <c r="AC74" i="1" s="1" a="1"/>
  <c r="AC74" i="1" s="1"/>
  <c r="AB75" i="1"/>
  <c r="AC75" i="1" s="1" a="1"/>
  <c r="AC75" i="1" s="1"/>
  <c r="AB76" i="1"/>
  <c r="AC76" i="1" s="1" a="1"/>
  <c r="AC76" i="1" s="1"/>
  <c r="AB77" i="1"/>
  <c r="AC77" i="1" s="1" a="1"/>
  <c r="AC77" i="1" s="1"/>
  <c r="AB78" i="1"/>
  <c r="AC78" i="1" s="1" a="1"/>
  <c r="AC78" i="1" s="1"/>
  <c r="AB79" i="1"/>
  <c r="AC79" i="1" s="1" a="1"/>
  <c r="AC79" i="1" s="1"/>
  <c r="AB80" i="1"/>
  <c r="AC80" i="1" s="1" a="1"/>
  <c r="AC80" i="1" s="1"/>
  <c r="AB81" i="1"/>
  <c r="AC81" i="1" s="1" a="1"/>
  <c r="AC81" i="1" s="1"/>
  <c r="AB82" i="1"/>
  <c r="AC82" i="1" s="1" a="1"/>
  <c r="AC82" i="1" s="1"/>
  <c r="AB83" i="1"/>
  <c r="AC83" i="1" s="1" a="1"/>
  <c r="AC83" i="1" s="1"/>
  <c r="AB84" i="1"/>
  <c r="AC84" i="1" s="1" a="1"/>
  <c r="AC84" i="1" s="1"/>
  <c r="AB85" i="1"/>
  <c r="AC85" i="1" s="1" a="1"/>
  <c r="AC85" i="1" s="1"/>
  <c r="AB86" i="1"/>
  <c r="AC86" i="1" s="1" a="1"/>
  <c r="AC86" i="1" s="1"/>
  <c r="AB87" i="1"/>
  <c r="AC87" i="1" s="1" a="1"/>
  <c r="AC87" i="1" s="1"/>
  <c r="AB88" i="1"/>
  <c r="AC88" i="1" s="1" a="1"/>
  <c r="AC88" i="1" s="1"/>
  <c r="AB89" i="1"/>
  <c r="AC89" i="1" s="1" a="1"/>
  <c r="AC89" i="1" s="1"/>
  <c r="AB90" i="1"/>
  <c r="AC90" i="1" s="1" a="1"/>
  <c r="AC90" i="1" s="1"/>
  <c r="AB91" i="1"/>
  <c r="AC91" i="1" s="1" a="1"/>
  <c r="AC91" i="1" s="1"/>
  <c r="AB92" i="1"/>
  <c r="AC92" i="1" s="1" a="1"/>
  <c r="AC92" i="1" s="1"/>
  <c r="AB93" i="1"/>
  <c r="AC93" i="1" s="1" a="1"/>
  <c r="AC93" i="1" s="1"/>
  <c r="AB94" i="1"/>
  <c r="AC94" i="1" s="1" a="1"/>
  <c r="AC94" i="1" s="1"/>
  <c r="AB95" i="1"/>
  <c r="AC95" i="1" s="1" a="1"/>
  <c r="AC95" i="1" s="1"/>
  <c r="AB96" i="1"/>
  <c r="AC96" i="1" s="1" a="1"/>
  <c r="AC96" i="1" s="1"/>
  <c r="AB97" i="1"/>
  <c r="AC97" i="1" s="1" a="1"/>
  <c r="AC97" i="1" s="1"/>
  <c r="AB98" i="1"/>
  <c r="AC98" i="1" s="1" a="1"/>
  <c r="AC98" i="1" s="1"/>
  <c r="AB99" i="1"/>
  <c r="AC99" i="1" s="1" a="1"/>
  <c r="AC99" i="1" s="1"/>
  <c r="AB100" i="1"/>
  <c r="AC100" i="1" s="1" a="1"/>
  <c r="AC100" i="1" s="1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C14" i="14"/>
  <c r="E14" i="14" s="1"/>
  <c r="F115" i="8"/>
  <c r="F119" i="8" s="1"/>
  <c r="F123" i="8" s="1"/>
  <c r="Y9" i="13"/>
  <c r="Y8" i="13"/>
  <c r="Y7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AA9" i="1"/>
  <c r="CT25" i="1" l="1"/>
  <c r="CS25" i="1"/>
  <c r="CR25" i="1"/>
  <c r="CP25" i="1"/>
  <c r="CO25" i="1"/>
  <c r="CM25" i="1"/>
  <c r="CL25" i="1"/>
  <c r="CT9" i="1"/>
  <c r="CS9" i="1"/>
  <c r="CR9" i="1"/>
  <c r="CP9" i="1"/>
  <c r="CO9" i="1"/>
  <c r="CM9" i="1"/>
  <c r="CL9" i="1"/>
  <c r="CT72" i="1"/>
  <c r="CS72" i="1"/>
  <c r="CR72" i="1"/>
  <c r="CO72" i="1"/>
  <c r="CP72" i="1"/>
  <c r="CM72" i="1"/>
  <c r="CL72" i="1"/>
  <c r="CT39" i="1"/>
  <c r="CS39" i="1"/>
  <c r="CR39" i="1"/>
  <c r="CP39" i="1"/>
  <c r="CO39" i="1"/>
  <c r="CM39" i="1"/>
  <c r="CL39" i="1"/>
  <c r="CT23" i="1"/>
  <c r="CS23" i="1"/>
  <c r="CR23" i="1"/>
  <c r="CP23" i="1"/>
  <c r="CO23" i="1"/>
  <c r="CM23" i="1"/>
  <c r="CL23" i="1"/>
  <c r="CT40" i="1"/>
  <c r="CS40" i="1"/>
  <c r="CR40" i="1"/>
  <c r="CP40" i="1"/>
  <c r="CO40" i="1"/>
  <c r="CM40" i="1"/>
  <c r="CL40" i="1"/>
  <c r="CS70" i="1"/>
  <c r="CT70" i="1"/>
  <c r="CR70" i="1"/>
  <c r="CO70" i="1"/>
  <c r="CP70" i="1"/>
  <c r="CM70" i="1"/>
  <c r="CL70" i="1"/>
  <c r="CT54" i="1"/>
  <c r="CS54" i="1"/>
  <c r="CR54" i="1"/>
  <c r="CP54" i="1"/>
  <c r="CO54" i="1"/>
  <c r="CM54" i="1"/>
  <c r="CL54" i="1"/>
  <c r="CT38" i="1"/>
  <c r="CS38" i="1"/>
  <c r="CR38" i="1"/>
  <c r="CO38" i="1"/>
  <c r="CP38" i="1"/>
  <c r="CM38" i="1"/>
  <c r="CL38" i="1"/>
  <c r="CT22" i="1"/>
  <c r="CS22" i="1"/>
  <c r="CR22" i="1"/>
  <c r="CO22" i="1"/>
  <c r="CP22" i="1"/>
  <c r="CM22" i="1"/>
  <c r="CL22" i="1"/>
  <c r="CT56" i="1"/>
  <c r="CS56" i="1"/>
  <c r="CR56" i="1"/>
  <c r="CO56" i="1"/>
  <c r="CP56" i="1"/>
  <c r="CM56" i="1"/>
  <c r="CL56" i="1"/>
  <c r="CT55" i="1"/>
  <c r="CS55" i="1"/>
  <c r="CR55" i="1"/>
  <c r="CP55" i="1"/>
  <c r="CO55" i="1"/>
  <c r="CM55" i="1"/>
  <c r="CL55" i="1"/>
  <c r="CT69" i="1"/>
  <c r="CS69" i="1"/>
  <c r="CR69" i="1"/>
  <c r="CO69" i="1"/>
  <c r="CP69" i="1"/>
  <c r="CM69" i="1"/>
  <c r="CL69" i="1"/>
  <c r="CT53" i="1"/>
  <c r="CS53" i="1"/>
  <c r="CR53" i="1"/>
  <c r="CO53" i="1"/>
  <c r="CP53" i="1"/>
  <c r="CM53" i="1"/>
  <c r="CL53" i="1"/>
  <c r="CT37" i="1"/>
  <c r="CS37" i="1"/>
  <c r="CR37" i="1"/>
  <c r="CO37" i="1"/>
  <c r="CP37" i="1"/>
  <c r="CM37" i="1"/>
  <c r="CL37" i="1"/>
  <c r="CT21" i="1"/>
  <c r="CS21" i="1"/>
  <c r="CR21" i="1"/>
  <c r="CO21" i="1"/>
  <c r="CP21" i="1"/>
  <c r="CM21" i="1"/>
  <c r="CL21" i="1"/>
  <c r="CT24" i="1"/>
  <c r="CS24" i="1"/>
  <c r="CR24" i="1"/>
  <c r="CO24" i="1"/>
  <c r="CP24" i="1"/>
  <c r="CM24" i="1"/>
  <c r="CL24" i="1"/>
  <c r="CT71" i="1"/>
  <c r="CS71" i="1"/>
  <c r="CR71" i="1"/>
  <c r="CP71" i="1"/>
  <c r="CO71" i="1"/>
  <c r="CM71" i="1"/>
  <c r="CL71" i="1"/>
  <c r="CT68" i="1"/>
  <c r="CS68" i="1"/>
  <c r="CR68" i="1"/>
  <c r="CP68" i="1"/>
  <c r="CO68" i="1"/>
  <c r="CM68" i="1"/>
  <c r="CL68" i="1"/>
  <c r="CT52" i="1"/>
  <c r="CS52" i="1"/>
  <c r="CR52" i="1"/>
  <c r="CP52" i="1"/>
  <c r="CO52" i="1"/>
  <c r="CM52" i="1"/>
  <c r="CL52" i="1"/>
  <c r="CT36" i="1"/>
  <c r="CS36" i="1"/>
  <c r="CR36" i="1"/>
  <c r="CP36" i="1"/>
  <c r="CO36" i="1"/>
  <c r="CM36" i="1"/>
  <c r="CL36" i="1"/>
  <c r="CS20" i="1"/>
  <c r="CT20" i="1"/>
  <c r="CR20" i="1"/>
  <c r="CP20" i="1"/>
  <c r="CO20" i="1"/>
  <c r="CM20" i="1"/>
  <c r="CL20" i="1"/>
  <c r="CS51" i="1"/>
  <c r="CT51" i="1"/>
  <c r="CR51" i="1"/>
  <c r="CP51" i="1"/>
  <c r="CO51" i="1"/>
  <c r="CM51" i="1"/>
  <c r="CL51" i="1"/>
  <c r="CT35" i="1"/>
  <c r="CS35" i="1"/>
  <c r="CR35" i="1"/>
  <c r="CP35" i="1"/>
  <c r="CO35" i="1"/>
  <c r="CM35" i="1"/>
  <c r="CL35" i="1"/>
  <c r="CT19" i="1"/>
  <c r="CS19" i="1"/>
  <c r="CR19" i="1"/>
  <c r="CP19" i="1"/>
  <c r="CO19" i="1"/>
  <c r="CM19" i="1"/>
  <c r="CL19" i="1"/>
  <c r="CS18" i="1"/>
  <c r="CT18" i="1"/>
  <c r="CR18" i="1"/>
  <c r="CP18" i="1"/>
  <c r="CO18" i="1"/>
  <c r="CM18" i="1"/>
  <c r="CL18" i="1"/>
  <c r="CS65" i="1"/>
  <c r="CT65" i="1"/>
  <c r="CR65" i="1"/>
  <c r="CP65" i="1"/>
  <c r="CO65" i="1"/>
  <c r="CM65" i="1"/>
  <c r="CL65" i="1"/>
  <c r="CS49" i="1"/>
  <c r="CT49" i="1"/>
  <c r="CR49" i="1"/>
  <c r="CP49" i="1"/>
  <c r="CO49" i="1"/>
  <c r="CM49" i="1"/>
  <c r="CL49" i="1"/>
  <c r="CS33" i="1"/>
  <c r="CT33" i="1"/>
  <c r="CR33" i="1"/>
  <c r="CP33" i="1"/>
  <c r="CO33" i="1"/>
  <c r="CM33" i="1"/>
  <c r="CL33" i="1"/>
  <c r="CS17" i="1"/>
  <c r="CT17" i="1"/>
  <c r="CR17" i="1"/>
  <c r="CP17" i="1"/>
  <c r="CO17" i="1"/>
  <c r="CM17" i="1"/>
  <c r="CL17" i="1"/>
  <c r="CT41" i="1"/>
  <c r="CS41" i="1"/>
  <c r="CR41" i="1"/>
  <c r="CP41" i="1"/>
  <c r="CO41" i="1"/>
  <c r="CM41" i="1"/>
  <c r="CL41" i="1"/>
  <c r="CS32" i="1"/>
  <c r="CT32" i="1"/>
  <c r="CR32" i="1"/>
  <c r="CP32" i="1"/>
  <c r="CO32" i="1"/>
  <c r="CM32" i="1"/>
  <c r="CL32" i="1"/>
  <c r="CS16" i="1"/>
  <c r="CT16" i="1"/>
  <c r="CR16" i="1"/>
  <c r="CP16" i="1"/>
  <c r="CO16" i="1"/>
  <c r="CM16" i="1"/>
  <c r="CL16" i="1"/>
  <c r="CS34" i="1"/>
  <c r="CT34" i="1"/>
  <c r="CR34" i="1"/>
  <c r="CP34" i="1"/>
  <c r="CO34" i="1"/>
  <c r="CM34" i="1"/>
  <c r="CL34" i="1"/>
  <c r="CS63" i="1"/>
  <c r="CT63" i="1"/>
  <c r="CR63" i="1"/>
  <c r="CP63" i="1"/>
  <c r="CO63" i="1"/>
  <c r="CM63" i="1"/>
  <c r="CL63" i="1"/>
  <c r="CS47" i="1"/>
  <c r="CT47" i="1"/>
  <c r="CR47" i="1"/>
  <c r="CP47" i="1"/>
  <c r="CO47" i="1"/>
  <c r="CM47" i="1"/>
  <c r="CL47" i="1"/>
  <c r="CS31" i="1"/>
  <c r="CT31" i="1"/>
  <c r="CR31" i="1"/>
  <c r="CP31" i="1"/>
  <c r="CO31" i="1"/>
  <c r="CM31" i="1"/>
  <c r="CL31" i="1"/>
  <c r="CS15" i="1"/>
  <c r="CT15" i="1"/>
  <c r="CR15" i="1"/>
  <c r="CP15" i="1"/>
  <c r="CO15" i="1"/>
  <c r="CM15" i="1"/>
  <c r="CL15" i="1"/>
  <c r="CS48" i="1"/>
  <c r="CT48" i="1"/>
  <c r="CR48" i="1"/>
  <c r="CP48" i="1"/>
  <c r="CO48" i="1"/>
  <c r="CM48" i="1"/>
  <c r="CL48" i="1"/>
  <c r="CS62" i="1"/>
  <c r="CT62" i="1"/>
  <c r="CR62" i="1"/>
  <c r="CP62" i="1"/>
  <c r="CO62" i="1"/>
  <c r="CM62" i="1"/>
  <c r="CL62" i="1"/>
  <c r="CS46" i="1"/>
  <c r="CT46" i="1"/>
  <c r="CR46" i="1"/>
  <c r="CP46" i="1"/>
  <c r="CO46" i="1"/>
  <c r="CM46" i="1"/>
  <c r="CL46" i="1"/>
  <c r="CS30" i="1"/>
  <c r="CT30" i="1"/>
  <c r="CR30" i="1"/>
  <c r="CP30" i="1"/>
  <c r="CO30" i="1"/>
  <c r="CM30" i="1"/>
  <c r="CL30" i="1"/>
  <c r="CS14" i="1"/>
  <c r="CT14" i="1"/>
  <c r="CR14" i="1"/>
  <c r="CP14" i="1"/>
  <c r="CO14" i="1"/>
  <c r="CM14" i="1"/>
  <c r="CL14" i="1"/>
  <c r="CT67" i="1"/>
  <c r="CS67" i="1"/>
  <c r="CR67" i="1"/>
  <c r="CP67" i="1"/>
  <c r="CO67" i="1"/>
  <c r="CM67" i="1"/>
  <c r="CL67" i="1"/>
  <c r="CT64" i="1"/>
  <c r="CS64" i="1"/>
  <c r="CR64" i="1"/>
  <c r="CP64" i="1"/>
  <c r="CO64" i="1"/>
  <c r="CM64" i="1"/>
  <c r="CL64" i="1"/>
  <c r="CS61" i="1"/>
  <c r="CT61" i="1"/>
  <c r="CR61" i="1"/>
  <c r="CP61" i="1"/>
  <c r="CO61" i="1"/>
  <c r="CM61" i="1"/>
  <c r="CL61" i="1"/>
  <c r="CS45" i="1"/>
  <c r="CT45" i="1"/>
  <c r="CR45" i="1"/>
  <c r="CP45" i="1"/>
  <c r="CO45" i="1"/>
  <c r="CM45" i="1"/>
  <c r="CL45" i="1"/>
  <c r="CS29" i="1"/>
  <c r="CT29" i="1"/>
  <c r="CR29" i="1"/>
  <c r="CP29" i="1"/>
  <c r="CO29" i="1"/>
  <c r="CM29" i="1"/>
  <c r="CL29" i="1"/>
  <c r="CT13" i="1"/>
  <c r="CS13" i="1"/>
  <c r="CR13" i="1"/>
  <c r="CP13" i="1"/>
  <c r="CO13" i="1"/>
  <c r="CM13" i="1"/>
  <c r="CL13" i="1"/>
  <c r="CT73" i="1"/>
  <c r="CS73" i="1"/>
  <c r="CR73" i="1"/>
  <c r="CP73" i="1"/>
  <c r="CO73" i="1"/>
  <c r="CM73" i="1"/>
  <c r="CL73" i="1"/>
  <c r="CS66" i="1"/>
  <c r="CT66" i="1"/>
  <c r="CR66" i="1"/>
  <c r="CP66" i="1"/>
  <c r="CO66" i="1"/>
  <c r="CM66" i="1"/>
  <c r="CL66" i="1"/>
  <c r="CS60" i="1"/>
  <c r="CT60" i="1"/>
  <c r="CR60" i="1"/>
  <c r="CP60" i="1"/>
  <c r="CO60" i="1"/>
  <c r="CM60" i="1"/>
  <c r="CL60" i="1"/>
  <c r="CS44" i="1"/>
  <c r="CT44" i="1"/>
  <c r="CR44" i="1"/>
  <c r="CP44" i="1"/>
  <c r="CO44" i="1"/>
  <c r="CM44" i="1"/>
  <c r="CL44" i="1"/>
  <c r="CT28" i="1"/>
  <c r="CS28" i="1"/>
  <c r="CR28" i="1"/>
  <c r="CP28" i="1"/>
  <c r="CO28" i="1"/>
  <c r="CM28" i="1"/>
  <c r="CL28" i="1"/>
  <c r="CT12" i="1"/>
  <c r="CS12" i="1"/>
  <c r="CR12" i="1"/>
  <c r="CP12" i="1"/>
  <c r="CO12" i="1"/>
  <c r="CM12" i="1"/>
  <c r="CL12" i="1"/>
  <c r="CT57" i="1"/>
  <c r="CS57" i="1"/>
  <c r="CR57" i="1"/>
  <c r="CP57" i="1"/>
  <c r="CO57" i="1"/>
  <c r="CM57" i="1"/>
  <c r="CL57" i="1"/>
  <c r="CS50" i="1"/>
  <c r="CT50" i="1"/>
  <c r="CR50" i="1"/>
  <c r="CP50" i="1"/>
  <c r="CO50" i="1"/>
  <c r="CM50" i="1"/>
  <c r="CL50" i="1"/>
  <c r="CT59" i="1"/>
  <c r="CS59" i="1"/>
  <c r="CR59" i="1"/>
  <c r="CP59" i="1"/>
  <c r="CO59" i="1"/>
  <c r="CM59" i="1"/>
  <c r="CL59" i="1"/>
  <c r="CT43" i="1"/>
  <c r="CS43" i="1"/>
  <c r="CR43" i="1"/>
  <c r="CP43" i="1"/>
  <c r="CO43" i="1"/>
  <c r="CM43" i="1"/>
  <c r="CL43" i="1"/>
  <c r="CT27" i="1"/>
  <c r="CS27" i="1"/>
  <c r="CR27" i="1"/>
  <c r="CP27" i="1"/>
  <c r="CO27" i="1"/>
  <c r="CM27" i="1"/>
  <c r="CL27" i="1"/>
  <c r="CT11" i="1"/>
  <c r="CS11" i="1"/>
  <c r="CR11" i="1"/>
  <c r="CP11" i="1"/>
  <c r="CO11" i="1"/>
  <c r="CM11" i="1"/>
  <c r="CL11" i="1"/>
  <c r="CT74" i="1"/>
  <c r="CS74" i="1"/>
  <c r="CR74" i="1"/>
  <c r="CP74" i="1"/>
  <c r="CO74" i="1"/>
  <c r="CM74" i="1"/>
  <c r="CL74" i="1"/>
  <c r="CT58" i="1"/>
  <c r="CS58" i="1"/>
  <c r="CR58" i="1"/>
  <c r="CP58" i="1"/>
  <c r="CO58" i="1"/>
  <c r="CM58" i="1"/>
  <c r="CL58" i="1"/>
  <c r="CT42" i="1"/>
  <c r="CS42" i="1"/>
  <c r="CR42" i="1"/>
  <c r="CP42" i="1"/>
  <c r="CO42" i="1"/>
  <c r="CM42" i="1"/>
  <c r="CL42" i="1"/>
  <c r="CT26" i="1"/>
  <c r="CS26" i="1"/>
  <c r="CR26" i="1"/>
  <c r="CP26" i="1"/>
  <c r="CO26" i="1"/>
  <c r="CM26" i="1"/>
  <c r="CL26" i="1"/>
  <c r="CT10" i="1"/>
  <c r="CS10" i="1"/>
  <c r="CR10" i="1"/>
  <c r="CP10" i="1"/>
  <c r="CO10" i="1"/>
  <c r="CM10" i="1"/>
  <c r="CL10" i="1"/>
  <c r="CK81" i="1"/>
  <c r="CJ81" i="1"/>
  <c r="CI81" i="1"/>
  <c r="CK65" i="1"/>
  <c r="CJ65" i="1"/>
  <c r="CI65" i="1"/>
  <c r="CK49" i="1"/>
  <c r="CJ49" i="1"/>
  <c r="CI49" i="1"/>
  <c r="CK33" i="1"/>
  <c r="CJ33" i="1"/>
  <c r="CI33" i="1"/>
  <c r="CK17" i="1"/>
  <c r="CJ17" i="1"/>
  <c r="CI17" i="1"/>
  <c r="CK97" i="1"/>
  <c r="CJ97" i="1"/>
  <c r="CI97" i="1"/>
  <c r="CK96" i="1"/>
  <c r="CJ96" i="1"/>
  <c r="CI96" i="1"/>
  <c r="CK80" i="1"/>
  <c r="CJ80" i="1"/>
  <c r="CI80" i="1"/>
  <c r="CK64" i="1"/>
  <c r="CJ64" i="1"/>
  <c r="CI64" i="1"/>
  <c r="CK48" i="1"/>
  <c r="CJ48" i="1"/>
  <c r="CI48" i="1"/>
  <c r="CK32" i="1"/>
  <c r="CJ32" i="1"/>
  <c r="CI32" i="1"/>
  <c r="CK16" i="1"/>
  <c r="CJ16" i="1"/>
  <c r="CI16" i="1"/>
  <c r="CK95" i="1"/>
  <c r="CJ95" i="1"/>
  <c r="CI95" i="1"/>
  <c r="CK63" i="1"/>
  <c r="CJ63" i="1"/>
  <c r="CI63" i="1"/>
  <c r="CK31" i="1"/>
  <c r="CJ31" i="1"/>
  <c r="CI31" i="1"/>
  <c r="CK78" i="1"/>
  <c r="CJ78" i="1"/>
  <c r="CI78" i="1"/>
  <c r="CK62" i="1"/>
  <c r="CJ62" i="1"/>
  <c r="CI62" i="1"/>
  <c r="CK30" i="1"/>
  <c r="CJ30" i="1"/>
  <c r="CI30" i="1"/>
  <c r="CK14" i="1"/>
  <c r="CJ14" i="1"/>
  <c r="CI14" i="1"/>
  <c r="CK79" i="1"/>
  <c r="CJ79" i="1"/>
  <c r="CI79" i="1"/>
  <c r="CK47" i="1"/>
  <c r="CJ47" i="1"/>
  <c r="CI47" i="1"/>
  <c r="CK15" i="1"/>
  <c r="CJ15" i="1"/>
  <c r="CI15" i="1"/>
  <c r="CK94" i="1"/>
  <c r="CJ94" i="1"/>
  <c r="CI94" i="1"/>
  <c r="CK46" i="1"/>
  <c r="CJ46" i="1"/>
  <c r="CI46" i="1"/>
  <c r="CK93" i="1"/>
  <c r="CJ93" i="1"/>
  <c r="CI93" i="1"/>
  <c r="CK77" i="1"/>
  <c r="CJ77" i="1"/>
  <c r="CI77" i="1"/>
  <c r="CK61" i="1"/>
  <c r="CJ61" i="1"/>
  <c r="CI61" i="1"/>
  <c r="CK45" i="1"/>
  <c r="CJ45" i="1"/>
  <c r="CI45" i="1"/>
  <c r="CK29" i="1"/>
  <c r="CJ29" i="1"/>
  <c r="CI29" i="1"/>
  <c r="CK13" i="1"/>
  <c r="CJ13" i="1"/>
  <c r="CI13" i="1"/>
  <c r="CK28" i="1"/>
  <c r="CJ28" i="1"/>
  <c r="CI28" i="1"/>
  <c r="CK66" i="1"/>
  <c r="CJ66" i="1"/>
  <c r="CI66" i="1"/>
  <c r="CK76" i="1"/>
  <c r="CJ76" i="1"/>
  <c r="CI76" i="1"/>
  <c r="CK12" i="1"/>
  <c r="CJ12" i="1"/>
  <c r="CI12" i="1"/>
  <c r="CK27" i="1"/>
  <c r="CJ27" i="1"/>
  <c r="CI27" i="1"/>
  <c r="CK44" i="1"/>
  <c r="CJ44" i="1"/>
  <c r="CI44" i="1"/>
  <c r="CK91" i="1"/>
  <c r="CJ91" i="1"/>
  <c r="CI91" i="1"/>
  <c r="CK90" i="1"/>
  <c r="CJ90" i="1"/>
  <c r="CI90" i="1"/>
  <c r="CK74" i="1"/>
  <c r="CJ74" i="1"/>
  <c r="CI74" i="1"/>
  <c r="CK58" i="1"/>
  <c r="CJ58" i="1"/>
  <c r="CI58" i="1"/>
  <c r="CK42" i="1"/>
  <c r="CJ42" i="1"/>
  <c r="CI42" i="1"/>
  <c r="CK26" i="1"/>
  <c r="CJ26" i="1"/>
  <c r="CI26" i="1"/>
  <c r="CK10" i="1"/>
  <c r="CJ10" i="1"/>
  <c r="CI10" i="1"/>
  <c r="CK98" i="1"/>
  <c r="CJ98" i="1"/>
  <c r="CI98" i="1"/>
  <c r="CK75" i="1"/>
  <c r="CJ75" i="1"/>
  <c r="CI75" i="1"/>
  <c r="CK43" i="1"/>
  <c r="CJ43" i="1"/>
  <c r="CI43" i="1"/>
  <c r="CK11" i="1"/>
  <c r="CJ11" i="1"/>
  <c r="CI11" i="1"/>
  <c r="CK89" i="1"/>
  <c r="CJ89" i="1"/>
  <c r="CI89" i="1"/>
  <c r="CK73" i="1"/>
  <c r="CJ73" i="1"/>
  <c r="CI73" i="1"/>
  <c r="CK57" i="1"/>
  <c r="CJ57" i="1"/>
  <c r="CI57" i="1"/>
  <c r="CK41" i="1"/>
  <c r="CJ41" i="1"/>
  <c r="CI41" i="1"/>
  <c r="CK25" i="1"/>
  <c r="CJ25" i="1"/>
  <c r="CI25" i="1"/>
  <c r="CH9" i="1"/>
  <c r="CK9" i="1"/>
  <c r="CJ9" i="1"/>
  <c r="CI9" i="1"/>
  <c r="CK82" i="1"/>
  <c r="CJ82" i="1"/>
  <c r="CI82" i="1"/>
  <c r="CK59" i="1"/>
  <c r="CJ59" i="1"/>
  <c r="CI59" i="1"/>
  <c r="CK88" i="1"/>
  <c r="CJ88" i="1"/>
  <c r="CI88" i="1"/>
  <c r="CK72" i="1"/>
  <c r="CJ72" i="1"/>
  <c r="CI72" i="1"/>
  <c r="CK56" i="1"/>
  <c r="CJ56" i="1"/>
  <c r="CI56" i="1"/>
  <c r="CK40" i="1"/>
  <c r="CJ40" i="1"/>
  <c r="CI40" i="1"/>
  <c r="CK24" i="1"/>
  <c r="CJ24" i="1"/>
  <c r="CI24" i="1"/>
  <c r="CK87" i="1"/>
  <c r="CJ87" i="1"/>
  <c r="CI87" i="1"/>
  <c r="CK39" i="1"/>
  <c r="CJ39" i="1"/>
  <c r="CI39" i="1"/>
  <c r="CK92" i="1"/>
  <c r="CJ92" i="1"/>
  <c r="CI92" i="1"/>
  <c r="CK71" i="1"/>
  <c r="CJ71" i="1"/>
  <c r="CI71" i="1"/>
  <c r="CK55" i="1"/>
  <c r="CJ55" i="1"/>
  <c r="CI55" i="1"/>
  <c r="CK23" i="1"/>
  <c r="CJ23" i="1"/>
  <c r="CI23" i="1"/>
  <c r="CK86" i="1"/>
  <c r="CJ86" i="1"/>
  <c r="CI86" i="1"/>
  <c r="CK70" i="1"/>
  <c r="CJ70" i="1"/>
  <c r="CI70" i="1"/>
  <c r="CK54" i="1"/>
  <c r="CJ54" i="1"/>
  <c r="CI54" i="1"/>
  <c r="CK38" i="1"/>
  <c r="CJ38" i="1"/>
  <c r="CI38" i="1"/>
  <c r="CK22" i="1"/>
  <c r="CJ22" i="1"/>
  <c r="CI22" i="1"/>
  <c r="CK50" i="1"/>
  <c r="CJ50" i="1"/>
  <c r="CI50" i="1"/>
  <c r="CK60" i="1"/>
  <c r="CJ60" i="1"/>
  <c r="CI60" i="1"/>
  <c r="CK85" i="1"/>
  <c r="CJ85" i="1"/>
  <c r="CI85" i="1"/>
  <c r="CK69" i="1"/>
  <c r="CJ69" i="1"/>
  <c r="CI69" i="1"/>
  <c r="CK53" i="1"/>
  <c r="CJ53" i="1"/>
  <c r="CI53" i="1"/>
  <c r="CK37" i="1"/>
  <c r="CJ37" i="1"/>
  <c r="CI37" i="1"/>
  <c r="CK21" i="1"/>
  <c r="CJ21" i="1"/>
  <c r="CI21" i="1"/>
  <c r="CK34" i="1"/>
  <c r="CJ34" i="1"/>
  <c r="CI34" i="1"/>
  <c r="CK100" i="1"/>
  <c r="CJ100" i="1"/>
  <c r="CI100" i="1"/>
  <c r="CK18" i="1"/>
  <c r="CJ18" i="1"/>
  <c r="CI18" i="1"/>
  <c r="CK84" i="1"/>
  <c r="CJ84" i="1"/>
  <c r="CI84" i="1"/>
  <c r="CK68" i="1"/>
  <c r="CJ68" i="1"/>
  <c r="CI68" i="1"/>
  <c r="CK52" i="1"/>
  <c r="CJ52" i="1"/>
  <c r="CI52" i="1"/>
  <c r="CK36" i="1"/>
  <c r="CJ36" i="1"/>
  <c r="CI36" i="1"/>
  <c r="CK20" i="1"/>
  <c r="CJ20" i="1"/>
  <c r="CI20" i="1"/>
  <c r="CK99" i="1"/>
  <c r="CJ99" i="1"/>
  <c r="CI99" i="1"/>
  <c r="CK83" i="1"/>
  <c r="CJ83" i="1"/>
  <c r="CI83" i="1"/>
  <c r="CK67" i="1"/>
  <c r="CJ67" i="1"/>
  <c r="CI67" i="1"/>
  <c r="CK51" i="1"/>
  <c r="CJ51" i="1"/>
  <c r="CI51" i="1"/>
  <c r="CK35" i="1"/>
  <c r="CJ35" i="1"/>
  <c r="CI35" i="1"/>
  <c r="CK19" i="1"/>
  <c r="CJ19" i="1"/>
  <c r="CI19" i="1"/>
  <c r="AQ19" i="1"/>
  <c r="AP19" i="1" s="1"/>
  <c r="J19" i="1" s="1"/>
  <c r="CG67" i="1"/>
  <c r="CH67" i="1"/>
  <c r="CG18" i="1"/>
  <c r="CH18" i="1"/>
  <c r="CG97" i="1"/>
  <c r="CH97" i="1"/>
  <c r="CG81" i="1"/>
  <c r="CH81" i="1"/>
  <c r="CG65" i="1"/>
  <c r="CH65" i="1"/>
  <c r="CG49" i="1"/>
  <c r="CH49" i="1"/>
  <c r="CG33" i="1"/>
  <c r="CH33" i="1"/>
  <c r="CG17" i="1"/>
  <c r="CH17" i="1"/>
  <c r="CG36" i="1"/>
  <c r="CH36" i="1"/>
  <c r="CG64" i="1"/>
  <c r="CH64" i="1"/>
  <c r="CG95" i="1"/>
  <c r="CH95" i="1"/>
  <c r="CG79" i="1"/>
  <c r="CH79" i="1"/>
  <c r="CG63" i="1"/>
  <c r="CH63" i="1"/>
  <c r="CG47" i="1"/>
  <c r="CH47" i="1"/>
  <c r="CG31" i="1"/>
  <c r="CH31" i="1"/>
  <c r="CG15" i="1"/>
  <c r="CH15" i="1"/>
  <c r="CG51" i="1"/>
  <c r="CH51" i="1"/>
  <c r="CG94" i="1"/>
  <c r="CH94" i="1"/>
  <c r="CG78" i="1"/>
  <c r="CH78" i="1"/>
  <c r="CG62" i="1"/>
  <c r="CH62" i="1"/>
  <c r="CG46" i="1"/>
  <c r="CH46" i="1"/>
  <c r="CG30" i="1"/>
  <c r="CH30" i="1"/>
  <c r="CG14" i="1"/>
  <c r="CH14" i="1"/>
  <c r="CG100" i="1"/>
  <c r="CH100" i="1"/>
  <c r="CG93" i="1"/>
  <c r="CH93" i="1"/>
  <c r="CG77" i="1"/>
  <c r="CH77" i="1"/>
  <c r="CG61" i="1"/>
  <c r="CH61" i="1"/>
  <c r="CG45" i="1"/>
  <c r="CH45" i="1"/>
  <c r="CG29" i="1"/>
  <c r="CH29" i="1"/>
  <c r="CG13" i="1"/>
  <c r="CH13" i="1"/>
  <c r="CG20" i="1"/>
  <c r="CH20" i="1"/>
  <c r="CG98" i="1"/>
  <c r="CH98" i="1"/>
  <c r="CG32" i="1"/>
  <c r="CH32" i="1"/>
  <c r="CG92" i="1"/>
  <c r="CH92" i="1"/>
  <c r="CG76" i="1"/>
  <c r="CH76" i="1"/>
  <c r="CG60" i="1"/>
  <c r="CH60" i="1"/>
  <c r="CG44" i="1"/>
  <c r="CH44" i="1"/>
  <c r="CG28" i="1"/>
  <c r="CH28" i="1"/>
  <c r="CG12" i="1"/>
  <c r="CH12" i="1"/>
  <c r="CG84" i="1"/>
  <c r="CH84" i="1"/>
  <c r="CG82" i="1"/>
  <c r="CH82" i="1"/>
  <c r="CG48" i="1"/>
  <c r="CH48" i="1"/>
  <c r="CG91" i="1"/>
  <c r="CH91" i="1"/>
  <c r="CG75" i="1"/>
  <c r="CH75" i="1"/>
  <c r="CG59" i="1"/>
  <c r="CH59" i="1"/>
  <c r="CG43" i="1"/>
  <c r="CH43" i="1"/>
  <c r="CG27" i="1"/>
  <c r="CH27" i="1"/>
  <c r="CG11" i="1"/>
  <c r="CH11" i="1"/>
  <c r="CG35" i="1"/>
  <c r="CH35" i="1"/>
  <c r="CG16" i="1"/>
  <c r="CH16" i="1"/>
  <c r="CG90" i="1"/>
  <c r="CH90" i="1"/>
  <c r="CG74" i="1"/>
  <c r="CH74" i="1"/>
  <c r="CG58" i="1"/>
  <c r="CH58" i="1"/>
  <c r="CG42" i="1"/>
  <c r="CH42" i="1"/>
  <c r="CG26" i="1"/>
  <c r="CH26" i="1"/>
  <c r="CG10" i="1"/>
  <c r="CH10" i="1"/>
  <c r="CG68" i="1"/>
  <c r="CH68" i="1"/>
  <c r="CG66" i="1"/>
  <c r="CH66" i="1"/>
  <c r="CG89" i="1"/>
  <c r="CH89" i="1"/>
  <c r="CG73" i="1"/>
  <c r="CH73" i="1"/>
  <c r="CG57" i="1"/>
  <c r="CH57" i="1"/>
  <c r="CG41" i="1"/>
  <c r="CH41" i="1"/>
  <c r="CG25" i="1"/>
  <c r="CH25" i="1"/>
  <c r="CG83" i="1"/>
  <c r="CH83" i="1"/>
  <c r="CG34" i="1"/>
  <c r="CH34" i="1"/>
  <c r="CG88" i="1"/>
  <c r="CH88" i="1"/>
  <c r="CG72" i="1"/>
  <c r="CH72" i="1"/>
  <c r="CG56" i="1"/>
  <c r="CH56" i="1"/>
  <c r="CG40" i="1"/>
  <c r="CH40" i="1"/>
  <c r="CG24" i="1"/>
  <c r="CH24" i="1"/>
  <c r="CG19" i="1"/>
  <c r="CH19" i="1"/>
  <c r="CG80" i="1"/>
  <c r="CH80" i="1"/>
  <c r="CG87" i="1"/>
  <c r="CH87" i="1"/>
  <c r="CG71" i="1"/>
  <c r="CH71" i="1"/>
  <c r="CG55" i="1"/>
  <c r="CH55" i="1"/>
  <c r="CG39" i="1"/>
  <c r="CH39" i="1"/>
  <c r="CG23" i="1"/>
  <c r="CH23" i="1"/>
  <c r="CG99" i="1"/>
  <c r="CH99" i="1"/>
  <c r="CG96" i="1"/>
  <c r="CH96" i="1"/>
  <c r="CG86" i="1"/>
  <c r="CH86" i="1"/>
  <c r="CG70" i="1"/>
  <c r="CH70" i="1"/>
  <c r="CG54" i="1"/>
  <c r="CH54" i="1"/>
  <c r="CG38" i="1"/>
  <c r="CH38" i="1"/>
  <c r="CG22" i="1"/>
  <c r="CH22" i="1"/>
  <c r="CG52" i="1"/>
  <c r="CH52" i="1"/>
  <c r="CG50" i="1"/>
  <c r="CH50" i="1"/>
  <c r="CG85" i="1"/>
  <c r="CH85" i="1"/>
  <c r="CG69" i="1"/>
  <c r="CH69" i="1"/>
  <c r="CG53" i="1"/>
  <c r="CH53" i="1"/>
  <c r="CG37" i="1"/>
  <c r="CH37" i="1"/>
  <c r="CG21" i="1"/>
  <c r="CH21" i="1"/>
  <c r="CG9" i="1"/>
  <c r="H229" i="8"/>
  <c r="D229" i="8" s="1"/>
  <c r="H233" i="8"/>
  <c r="D233" i="8" s="1"/>
  <c r="CF21" i="1"/>
  <c r="CD21" i="1"/>
  <c r="CE21" i="1"/>
  <c r="CF80" i="1"/>
  <c r="CD80" i="1"/>
  <c r="CE80" i="1"/>
  <c r="CF37" i="1"/>
  <c r="CD37" i="1"/>
  <c r="CE37" i="1"/>
  <c r="CC87" i="1"/>
  <c r="CE87" i="1"/>
  <c r="CF87" i="1"/>
  <c r="CD87" i="1"/>
  <c r="CC79" i="1"/>
  <c r="CF79" i="1"/>
  <c r="CD79" i="1"/>
  <c r="CE79" i="1"/>
  <c r="CC14" i="1"/>
  <c r="CF14" i="1"/>
  <c r="CD14" i="1"/>
  <c r="CE14" i="1"/>
  <c r="CC93" i="1"/>
  <c r="CF93" i="1"/>
  <c r="CD93" i="1"/>
  <c r="CE93" i="1"/>
  <c r="CC77" i="1"/>
  <c r="CF77" i="1"/>
  <c r="CD77" i="1"/>
  <c r="CE77" i="1"/>
  <c r="CC61" i="1"/>
  <c r="CF61" i="1"/>
  <c r="CD61" i="1"/>
  <c r="CE61" i="1"/>
  <c r="CC45" i="1"/>
  <c r="CF45" i="1"/>
  <c r="CD45" i="1"/>
  <c r="CE45" i="1"/>
  <c r="CC29" i="1"/>
  <c r="CF29" i="1"/>
  <c r="CD29" i="1"/>
  <c r="CE29" i="1"/>
  <c r="CC13" i="1"/>
  <c r="CF13" i="1"/>
  <c r="CD13" i="1"/>
  <c r="CE13" i="1"/>
  <c r="CF30" i="1"/>
  <c r="CD30" i="1"/>
  <c r="CE30" i="1"/>
  <c r="CC92" i="1"/>
  <c r="CF92" i="1"/>
  <c r="CD92" i="1"/>
  <c r="CE92" i="1"/>
  <c r="CF76" i="1"/>
  <c r="CD76" i="1"/>
  <c r="CE76" i="1"/>
  <c r="CF60" i="1"/>
  <c r="CD60" i="1"/>
  <c r="CE60" i="1"/>
  <c r="CF44" i="1"/>
  <c r="CD44" i="1"/>
  <c r="CE44" i="1"/>
  <c r="CC28" i="1"/>
  <c r="CF28" i="1"/>
  <c r="CD28" i="1"/>
  <c r="CE28" i="1"/>
  <c r="CF12" i="1"/>
  <c r="CD12" i="1"/>
  <c r="CE12" i="1"/>
  <c r="CC15" i="1"/>
  <c r="CF15" i="1"/>
  <c r="CD15" i="1"/>
  <c r="CE15" i="1"/>
  <c r="CC91" i="1"/>
  <c r="CE91" i="1"/>
  <c r="CF91" i="1"/>
  <c r="CD91" i="1"/>
  <c r="CC75" i="1"/>
  <c r="CF75" i="1"/>
  <c r="CD75" i="1"/>
  <c r="CE75" i="1"/>
  <c r="CC59" i="1"/>
  <c r="CE59" i="1"/>
  <c r="CF59" i="1"/>
  <c r="CD59" i="1"/>
  <c r="CC43" i="1"/>
  <c r="CE43" i="1"/>
  <c r="CF43" i="1"/>
  <c r="CD43" i="1"/>
  <c r="CC27" i="1"/>
  <c r="CE27" i="1"/>
  <c r="CF27" i="1"/>
  <c r="CD27" i="1"/>
  <c r="CC11" i="1"/>
  <c r="CE11" i="1"/>
  <c r="CF11" i="1"/>
  <c r="CD11" i="1"/>
  <c r="CF90" i="1"/>
  <c r="CD90" i="1"/>
  <c r="CE90" i="1"/>
  <c r="CF74" i="1"/>
  <c r="CD74" i="1"/>
  <c r="CE74" i="1"/>
  <c r="CC58" i="1"/>
  <c r="CF58" i="1"/>
  <c r="CD58" i="1"/>
  <c r="CE58" i="1"/>
  <c r="CC42" i="1"/>
  <c r="CF42" i="1"/>
  <c r="CD42" i="1"/>
  <c r="CE42" i="1"/>
  <c r="CC26" i="1"/>
  <c r="CE26" i="1"/>
  <c r="CF26" i="1"/>
  <c r="CD26" i="1"/>
  <c r="CC10" i="1"/>
  <c r="CE10" i="1"/>
  <c r="CF10" i="1"/>
  <c r="CD10" i="1"/>
  <c r="CC89" i="1"/>
  <c r="CE89" i="1"/>
  <c r="CF89" i="1"/>
  <c r="CD89" i="1"/>
  <c r="CC73" i="1"/>
  <c r="CE73" i="1"/>
  <c r="CF73" i="1"/>
  <c r="CD73" i="1"/>
  <c r="CC57" i="1"/>
  <c r="CE57" i="1"/>
  <c r="CF57" i="1"/>
  <c r="CD57" i="1"/>
  <c r="CC41" i="1"/>
  <c r="CE41" i="1"/>
  <c r="CF41" i="1"/>
  <c r="CD41" i="1"/>
  <c r="CC25" i="1"/>
  <c r="CE25" i="1"/>
  <c r="CF25" i="1"/>
  <c r="CD25" i="1"/>
  <c r="CC9" i="1"/>
  <c r="CE9" i="1"/>
  <c r="CF9" i="1"/>
  <c r="CD9" i="1"/>
  <c r="CC47" i="1"/>
  <c r="CF47" i="1"/>
  <c r="CD47" i="1"/>
  <c r="CE47" i="1"/>
  <c r="CC40" i="1"/>
  <c r="CE40" i="1"/>
  <c r="CF40" i="1"/>
  <c r="CD40" i="1"/>
  <c r="CE24" i="1"/>
  <c r="CF24" i="1"/>
  <c r="CD24" i="1"/>
  <c r="CE72" i="1"/>
  <c r="CF72" i="1"/>
  <c r="CD72" i="1"/>
  <c r="CC71" i="1"/>
  <c r="CE71" i="1"/>
  <c r="CF71" i="1"/>
  <c r="CD71" i="1"/>
  <c r="CC55" i="1"/>
  <c r="CE55" i="1"/>
  <c r="CD55" i="1"/>
  <c r="CF55" i="1"/>
  <c r="CC39" i="1"/>
  <c r="CE39" i="1"/>
  <c r="CD39" i="1"/>
  <c r="CF39" i="1"/>
  <c r="CE23" i="1"/>
  <c r="CD23" i="1"/>
  <c r="CF23" i="1"/>
  <c r="CC94" i="1"/>
  <c r="CF94" i="1"/>
  <c r="CD94" i="1"/>
  <c r="CE94" i="1"/>
  <c r="CC56" i="1"/>
  <c r="CE56" i="1"/>
  <c r="CF56" i="1"/>
  <c r="CD56" i="1"/>
  <c r="CC86" i="1"/>
  <c r="CE86" i="1"/>
  <c r="CD86" i="1"/>
  <c r="CF86" i="1"/>
  <c r="CC70" i="1"/>
  <c r="CE70" i="1"/>
  <c r="CF70" i="1"/>
  <c r="CD70" i="1"/>
  <c r="CC54" i="1"/>
  <c r="CE54" i="1"/>
  <c r="CD54" i="1"/>
  <c r="CF54" i="1"/>
  <c r="CF38" i="1"/>
  <c r="CE38" i="1"/>
  <c r="CD38" i="1"/>
  <c r="CC22" i="1"/>
  <c r="CF22" i="1"/>
  <c r="CE22" i="1"/>
  <c r="CD22" i="1"/>
  <c r="CF46" i="1"/>
  <c r="CD46" i="1"/>
  <c r="CE46" i="1"/>
  <c r="CC85" i="1"/>
  <c r="CF85" i="1"/>
  <c r="CD85" i="1"/>
  <c r="CE85" i="1"/>
  <c r="CC69" i="1"/>
  <c r="CF69" i="1"/>
  <c r="CD69" i="1"/>
  <c r="CE69" i="1"/>
  <c r="CF53" i="1"/>
  <c r="CD53" i="1"/>
  <c r="CE53" i="1"/>
  <c r="CF95" i="1"/>
  <c r="CD95" i="1"/>
  <c r="CE95" i="1"/>
  <c r="CE88" i="1"/>
  <c r="CF88" i="1"/>
  <c r="CD88" i="1"/>
  <c r="CC100" i="1"/>
  <c r="CF100" i="1"/>
  <c r="CD100" i="1"/>
  <c r="CE100" i="1"/>
  <c r="CC84" i="1"/>
  <c r="CF84" i="1"/>
  <c r="CD84" i="1"/>
  <c r="CE84" i="1"/>
  <c r="CC68" i="1"/>
  <c r="CF68" i="1"/>
  <c r="CD68" i="1"/>
  <c r="CE68" i="1"/>
  <c r="CF52" i="1"/>
  <c r="CD52" i="1"/>
  <c r="CE52" i="1"/>
  <c r="CC36" i="1"/>
  <c r="CF36" i="1"/>
  <c r="CD36" i="1"/>
  <c r="CE36" i="1"/>
  <c r="CF20" i="1"/>
  <c r="CD20" i="1"/>
  <c r="CE20" i="1"/>
  <c r="CF17" i="1"/>
  <c r="CD17" i="1"/>
  <c r="CE17" i="1"/>
  <c r="CF62" i="1"/>
  <c r="CD62" i="1"/>
  <c r="CE62" i="1"/>
  <c r="CC99" i="1"/>
  <c r="CF99" i="1"/>
  <c r="CD99" i="1"/>
  <c r="CE99" i="1"/>
  <c r="CC83" i="1"/>
  <c r="CF83" i="1"/>
  <c r="CD83" i="1"/>
  <c r="CE83" i="1"/>
  <c r="CC67" i="1"/>
  <c r="CF67" i="1"/>
  <c r="CD67" i="1"/>
  <c r="CE67" i="1"/>
  <c r="CC51" i="1"/>
  <c r="CF51" i="1"/>
  <c r="CD51" i="1"/>
  <c r="CE51" i="1"/>
  <c r="CC35" i="1"/>
  <c r="CF35" i="1"/>
  <c r="CD35" i="1"/>
  <c r="CE35" i="1"/>
  <c r="CC19" i="1"/>
  <c r="CF19" i="1"/>
  <c r="CD19" i="1"/>
  <c r="CE19" i="1"/>
  <c r="CC63" i="1"/>
  <c r="CF63" i="1"/>
  <c r="CD63" i="1"/>
  <c r="CE63" i="1"/>
  <c r="CC98" i="1"/>
  <c r="CF98" i="1"/>
  <c r="CD98" i="1"/>
  <c r="CE98" i="1"/>
  <c r="CC82" i="1"/>
  <c r="CF82" i="1"/>
  <c r="CD82" i="1"/>
  <c r="CE82" i="1"/>
  <c r="CC66" i="1"/>
  <c r="CF66" i="1"/>
  <c r="CD66" i="1"/>
  <c r="CE66" i="1"/>
  <c r="CC50" i="1"/>
  <c r="CF50" i="1"/>
  <c r="CD50" i="1"/>
  <c r="CE50" i="1"/>
  <c r="CC34" i="1"/>
  <c r="CF34" i="1"/>
  <c r="CD34" i="1"/>
  <c r="CE34" i="1"/>
  <c r="CF18" i="1"/>
  <c r="CD18" i="1"/>
  <c r="CE18" i="1"/>
  <c r="CC78" i="1"/>
  <c r="CF78" i="1"/>
  <c r="CD78" i="1"/>
  <c r="CE78" i="1"/>
  <c r="CC97" i="1"/>
  <c r="CF97" i="1"/>
  <c r="CD97" i="1"/>
  <c r="CE97" i="1"/>
  <c r="CF81" i="1"/>
  <c r="CD81" i="1"/>
  <c r="CE81" i="1"/>
  <c r="CC65" i="1"/>
  <c r="CF65" i="1"/>
  <c r="CD65" i="1"/>
  <c r="CE65" i="1"/>
  <c r="CC49" i="1"/>
  <c r="CF49" i="1"/>
  <c r="CD49" i="1"/>
  <c r="CE49" i="1"/>
  <c r="CF33" i="1"/>
  <c r="CD33" i="1"/>
  <c r="CE33" i="1"/>
  <c r="CF31" i="1"/>
  <c r="CD31" i="1"/>
  <c r="CE31" i="1"/>
  <c r="CC96" i="1"/>
  <c r="CF96" i="1"/>
  <c r="CD96" i="1"/>
  <c r="CE96" i="1"/>
  <c r="CC64" i="1"/>
  <c r="CF64" i="1"/>
  <c r="CD64" i="1"/>
  <c r="CE64" i="1"/>
  <c r="CF48" i="1"/>
  <c r="CD48" i="1"/>
  <c r="CE48" i="1"/>
  <c r="CC32" i="1"/>
  <c r="CF32" i="1"/>
  <c r="CD32" i="1"/>
  <c r="CE32" i="1"/>
  <c r="CF16" i="1"/>
  <c r="CD16" i="1"/>
  <c r="CE16" i="1"/>
  <c r="BU16" i="1"/>
  <c r="CC16" i="1"/>
  <c r="BU60" i="1"/>
  <c r="CC60" i="1"/>
  <c r="BU33" i="1"/>
  <c r="CC33" i="1"/>
  <c r="BQ33" i="1"/>
  <c r="BU95" i="1"/>
  <c r="CC95" i="1"/>
  <c r="BU12" i="1"/>
  <c r="CC12" i="1"/>
  <c r="BU31" i="1"/>
  <c r="CC31" i="1"/>
  <c r="BU76" i="1"/>
  <c r="CC76" i="1"/>
  <c r="BU62" i="1"/>
  <c r="CC62" i="1"/>
  <c r="BU44" i="1"/>
  <c r="CC44" i="1"/>
  <c r="BU88" i="1"/>
  <c r="CC88" i="1"/>
  <c r="BU48" i="1"/>
  <c r="CC48" i="1"/>
  <c r="BU30" i="1"/>
  <c r="CC30" i="1"/>
  <c r="BU74" i="1"/>
  <c r="CC74" i="1"/>
  <c r="BU53" i="1"/>
  <c r="CC53" i="1"/>
  <c r="BU23" i="1"/>
  <c r="CC23" i="1"/>
  <c r="BR23" i="1"/>
  <c r="BU20" i="1"/>
  <c r="CC20" i="1"/>
  <c r="BU81" i="1"/>
  <c r="CC81" i="1"/>
  <c r="BQ81" i="1"/>
  <c r="BU90" i="1"/>
  <c r="CC90" i="1"/>
  <c r="BU24" i="1"/>
  <c r="CC24" i="1"/>
  <c r="BU52" i="1"/>
  <c r="CC52" i="1"/>
  <c r="BU46" i="1"/>
  <c r="CC46" i="1"/>
  <c r="BU72" i="1"/>
  <c r="CC72" i="1"/>
  <c r="BU38" i="1"/>
  <c r="CC38" i="1"/>
  <c r="BU18" i="1"/>
  <c r="CC18" i="1"/>
  <c r="BU37" i="1"/>
  <c r="CC37" i="1"/>
  <c r="BU21" i="1"/>
  <c r="CC21" i="1"/>
  <c r="BU17" i="1"/>
  <c r="CC17" i="1"/>
  <c r="BQ17" i="1"/>
  <c r="BU80" i="1"/>
  <c r="CC80" i="1"/>
  <c r="BP21" i="1"/>
  <c r="BP37" i="1"/>
  <c r="BU14" i="1"/>
  <c r="BQ14" i="1"/>
  <c r="BR14" i="1"/>
  <c r="BT14" i="1"/>
  <c r="BS14" i="1"/>
  <c r="BP14" i="1"/>
  <c r="BU63" i="1"/>
  <c r="BQ63" i="1"/>
  <c r="BR63" i="1"/>
  <c r="BT63" i="1"/>
  <c r="BS63" i="1"/>
  <c r="BP63" i="1"/>
  <c r="BU13" i="1"/>
  <c r="BQ13" i="1"/>
  <c r="BR13" i="1"/>
  <c r="BP13" i="1"/>
  <c r="BT13" i="1"/>
  <c r="BS13" i="1"/>
  <c r="BU28" i="1"/>
  <c r="BP28" i="1"/>
  <c r="BQ28" i="1"/>
  <c r="BR28" i="1"/>
  <c r="BT28" i="1"/>
  <c r="BS28" i="1"/>
  <c r="BU78" i="1"/>
  <c r="BQ78" i="1"/>
  <c r="BR78" i="1"/>
  <c r="BT78" i="1"/>
  <c r="BS78" i="1"/>
  <c r="BP78" i="1"/>
  <c r="BU43" i="1"/>
  <c r="BP43" i="1"/>
  <c r="BQ43" i="1"/>
  <c r="BT43" i="1"/>
  <c r="BS43" i="1"/>
  <c r="BR43" i="1"/>
  <c r="BU27" i="1"/>
  <c r="BP27" i="1"/>
  <c r="BQ27" i="1"/>
  <c r="BS27" i="1"/>
  <c r="BR27" i="1"/>
  <c r="BT27" i="1"/>
  <c r="BU11" i="1"/>
  <c r="BP11" i="1"/>
  <c r="BS11" i="1"/>
  <c r="BQ11" i="1"/>
  <c r="BT11" i="1"/>
  <c r="BR11" i="1"/>
  <c r="BU59" i="1"/>
  <c r="BP59" i="1"/>
  <c r="BS59" i="1"/>
  <c r="BT59" i="1"/>
  <c r="BQ59" i="1"/>
  <c r="BR59" i="1"/>
  <c r="BU58" i="1"/>
  <c r="BT58" i="1"/>
  <c r="BS58" i="1"/>
  <c r="BP58" i="1"/>
  <c r="BQ58" i="1"/>
  <c r="BR58" i="1"/>
  <c r="BU42" i="1"/>
  <c r="BT42" i="1"/>
  <c r="BS42" i="1"/>
  <c r="BP42" i="1"/>
  <c r="BQ42" i="1"/>
  <c r="BR42" i="1"/>
  <c r="BU26" i="1"/>
  <c r="BT26" i="1"/>
  <c r="BS26" i="1"/>
  <c r="BP26" i="1"/>
  <c r="BQ26" i="1"/>
  <c r="BR26" i="1"/>
  <c r="BU10" i="1"/>
  <c r="BT10" i="1"/>
  <c r="BS10" i="1"/>
  <c r="BP10" i="1"/>
  <c r="BQ10" i="1"/>
  <c r="BR10" i="1"/>
  <c r="BU93" i="1"/>
  <c r="BQ93" i="1"/>
  <c r="BR93" i="1"/>
  <c r="BP93" i="1"/>
  <c r="BT93" i="1"/>
  <c r="BS93" i="1"/>
  <c r="BU73" i="1"/>
  <c r="BT73" i="1"/>
  <c r="BS73" i="1"/>
  <c r="BP73" i="1"/>
  <c r="BQ73" i="1"/>
  <c r="BR73" i="1"/>
  <c r="BU41" i="1"/>
  <c r="BT41" i="1"/>
  <c r="BS41" i="1"/>
  <c r="BP41" i="1"/>
  <c r="BQ41" i="1"/>
  <c r="BR41" i="1"/>
  <c r="BU25" i="1"/>
  <c r="BT25" i="1"/>
  <c r="BS25" i="1"/>
  <c r="BP25" i="1"/>
  <c r="BQ25" i="1"/>
  <c r="BR25" i="1"/>
  <c r="BU9" i="1"/>
  <c r="BT9" i="1"/>
  <c r="BS9" i="1"/>
  <c r="BP9" i="1"/>
  <c r="BQ9" i="1"/>
  <c r="BR9" i="1"/>
  <c r="BU77" i="1"/>
  <c r="BQ77" i="1"/>
  <c r="BP77" i="1"/>
  <c r="BR77" i="1"/>
  <c r="BT77" i="1"/>
  <c r="BS77" i="1"/>
  <c r="BU57" i="1"/>
  <c r="BT57" i="1"/>
  <c r="BS57" i="1"/>
  <c r="BP57" i="1"/>
  <c r="BQ57" i="1"/>
  <c r="BR57" i="1"/>
  <c r="BU56" i="1"/>
  <c r="BT56" i="1"/>
  <c r="BS56" i="1"/>
  <c r="BP56" i="1"/>
  <c r="BQ56" i="1"/>
  <c r="BR56" i="1"/>
  <c r="BU40" i="1"/>
  <c r="BT40" i="1"/>
  <c r="BS40" i="1"/>
  <c r="BP40" i="1"/>
  <c r="BQ40" i="1"/>
  <c r="BR40" i="1"/>
  <c r="BU94" i="1"/>
  <c r="BQ94" i="1"/>
  <c r="BR94" i="1"/>
  <c r="BT94" i="1"/>
  <c r="BS94" i="1"/>
  <c r="BP94" i="1"/>
  <c r="BU89" i="1"/>
  <c r="BT89" i="1"/>
  <c r="BS89" i="1"/>
  <c r="BP89" i="1"/>
  <c r="BQ89" i="1"/>
  <c r="BR89" i="1"/>
  <c r="BU71" i="1"/>
  <c r="BT71" i="1"/>
  <c r="BS71" i="1"/>
  <c r="BP71" i="1"/>
  <c r="BQ71" i="1"/>
  <c r="BR71" i="1"/>
  <c r="BU55" i="1"/>
  <c r="BR55" i="1"/>
  <c r="BT55" i="1"/>
  <c r="BS55" i="1"/>
  <c r="BP55" i="1"/>
  <c r="BQ55" i="1"/>
  <c r="BU92" i="1"/>
  <c r="BP92" i="1"/>
  <c r="BQ92" i="1"/>
  <c r="BR92" i="1"/>
  <c r="BT92" i="1"/>
  <c r="BS92" i="1"/>
  <c r="BU86" i="1"/>
  <c r="BR86" i="1"/>
  <c r="BT86" i="1"/>
  <c r="BS86" i="1"/>
  <c r="BP86" i="1"/>
  <c r="BQ86" i="1"/>
  <c r="BU70" i="1"/>
  <c r="BR70" i="1"/>
  <c r="BT70" i="1"/>
  <c r="BS70" i="1"/>
  <c r="BP70" i="1"/>
  <c r="BQ70" i="1"/>
  <c r="BU54" i="1"/>
  <c r="BR54" i="1"/>
  <c r="BT54" i="1"/>
  <c r="BS54" i="1"/>
  <c r="BP54" i="1"/>
  <c r="BQ54" i="1"/>
  <c r="BU22" i="1"/>
  <c r="BR22" i="1"/>
  <c r="BT22" i="1"/>
  <c r="BS22" i="1"/>
  <c r="BP22" i="1"/>
  <c r="BQ22" i="1"/>
  <c r="BU39" i="1"/>
  <c r="BT39" i="1"/>
  <c r="BS39" i="1"/>
  <c r="BP39" i="1"/>
  <c r="BQ39" i="1"/>
  <c r="BR39" i="1"/>
  <c r="BU15" i="1"/>
  <c r="BQ15" i="1"/>
  <c r="BR15" i="1"/>
  <c r="BT15" i="1"/>
  <c r="BS15" i="1"/>
  <c r="BP15" i="1"/>
  <c r="BU75" i="1"/>
  <c r="BP75" i="1"/>
  <c r="BQ75" i="1"/>
  <c r="BS75" i="1"/>
  <c r="BT75" i="1"/>
  <c r="BR75" i="1"/>
  <c r="BU85" i="1"/>
  <c r="BR85" i="1"/>
  <c r="BT85" i="1"/>
  <c r="BS85" i="1"/>
  <c r="BP85" i="1"/>
  <c r="BQ85" i="1"/>
  <c r="BU69" i="1"/>
  <c r="BR69" i="1"/>
  <c r="BT69" i="1"/>
  <c r="BS69" i="1"/>
  <c r="BP69" i="1"/>
  <c r="BQ69" i="1"/>
  <c r="BU100" i="1"/>
  <c r="BR100" i="1"/>
  <c r="BT100" i="1"/>
  <c r="BS100" i="1"/>
  <c r="BP100" i="1"/>
  <c r="BQ100" i="1"/>
  <c r="BU84" i="1"/>
  <c r="BR84" i="1"/>
  <c r="BT84" i="1"/>
  <c r="BS84" i="1"/>
  <c r="BP84" i="1"/>
  <c r="BQ84" i="1"/>
  <c r="BU68" i="1"/>
  <c r="BR68" i="1"/>
  <c r="BT68" i="1"/>
  <c r="BS68" i="1"/>
  <c r="BP68" i="1"/>
  <c r="BQ68" i="1"/>
  <c r="BU36" i="1"/>
  <c r="BR36" i="1"/>
  <c r="BT36" i="1"/>
  <c r="BS36" i="1"/>
  <c r="BP36" i="1"/>
  <c r="BQ36" i="1"/>
  <c r="BU87" i="1"/>
  <c r="BT87" i="1"/>
  <c r="BS87" i="1"/>
  <c r="BP87" i="1"/>
  <c r="BQ87" i="1"/>
  <c r="BR87" i="1"/>
  <c r="BU45" i="1"/>
  <c r="BQ45" i="1"/>
  <c r="BP45" i="1"/>
  <c r="BR45" i="1"/>
  <c r="BT45" i="1"/>
  <c r="BS45" i="1"/>
  <c r="BU83" i="1"/>
  <c r="BR83" i="1"/>
  <c r="BT83" i="1"/>
  <c r="BS83" i="1"/>
  <c r="BP83" i="1"/>
  <c r="BQ83" i="1"/>
  <c r="BU51" i="1"/>
  <c r="BR51" i="1"/>
  <c r="BT51" i="1"/>
  <c r="BS51" i="1"/>
  <c r="BP51" i="1"/>
  <c r="BQ51" i="1"/>
  <c r="BU35" i="1"/>
  <c r="BR35" i="1"/>
  <c r="BT35" i="1"/>
  <c r="BS35" i="1"/>
  <c r="BP35" i="1"/>
  <c r="BQ35" i="1"/>
  <c r="BU19" i="1"/>
  <c r="BR19" i="1"/>
  <c r="BT19" i="1"/>
  <c r="BS19" i="1"/>
  <c r="BP19" i="1"/>
  <c r="BQ19" i="1"/>
  <c r="BU79" i="1"/>
  <c r="BQ79" i="1"/>
  <c r="BR79" i="1"/>
  <c r="BT79" i="1"/>
  <c r="BS79" i="1"/>
  <c r="BP79" i="1"/>
  <c r="BU61" i="1"/>
  <c r="BQ61" i="1"/>
  <c r="BR61" i="1"/>
  <c r="BP61" i="1"/>
  <c r="BT61" i="1"/>
  <c r="BS61" i="1"/>
  <c r="BU99" i="1"/>
  <c r="BR99" i="1"/>
  <c r="BT99" i="1"/>
  <c r="BS99" i="1"/>
  <c r="BP99" i="1"/>
  <c r="BQ99" i="1"/>
  <c r="BU82" i="1"/>
  <c r="BR82" i="1"/>
  <c r="BT82" i="1"/>
  <c r="BS82" i="1"/>
  <c r="BP82" i="1"/>
  <c r="BQ82" i="1"/>
  <c r="BU66" i="1"/>
  <c r="BR66" i="1"/>
  <c r="BT66" i="1"/>
  <c r="BS66" i="1"/>
  <c r="BP66" i="1"/>
  <c r="BQ66" i="1"/>
  <c r="BU50" i="1"/>
  <c r="BR50" i="1"/>
  <c r="BT50" i="1"/>
  <c r="BS50" i="1"/>
  <c r="BP50" i="1"/>
  <c r="BQ50" i="1"/>
  <c r="BU34" i="1"/>
  <c r="BR34" i="1"/>
  <c r="BT34" i="1"/>
  <c r="BS34" i="1"/>
  <c r="BP34" i="1"/>
  <c r="BQ34" i="1"/>
  <c r="BU47" i="1"/>
  <c r="BQ47" i="1"/>
  <c r="BR47" i="1"/>
  <c r="BT47" i="1"/>
  <c r="BS47" i="1"/>
  <c r="BP47" i="1"/>
  <c r="BU91" i="1"/>
  <c r="BP91" i="1"/>
  <c r="BQ91" i="1"/>
  <c r="BR91" i="1"/>
  <c r="BT91" i="1"/>
  <c r="BS91" i="1"/>
  <c r="BU67" i="1"/>
  <c r="BR67" i="1"/>
  <c r="BT67" i="1"/>
  <c r="BS67" i="1"/>
  <c r="BP67" i="1"/>
  <c r="BQ67" i="1"/>
  <c r="BU97" i="1"/>
  <c r="BQ97" i="1"/>
  <c r="BR97" i="1"/>
  <c r="BT97" i="1"/>
  <c r="BS97" i="1"/>
  <c r="BP97" i="1"/>
  <c r="BU65" i="1"/>
  <c r="BR65" i="1"/>
  <c r="BT65" i="1"/>
  <c r="BS65" i="1"/>
  <c r="BQ65" i="1"/>
  <c r="BP65" i="1"/>
  <c r="BU49" i="1"/>
  <c r="BR49" i="1"/>
  <c r="BQ49" i="1"/>
  <c r="BT49" i="1"/>
  <c r="BS49" i="1"/>
  <c r="BP49" i="1"/>
  <c r="BU29" i="1"/>
  <c r="BQ29" i="1"/>
  <c r="BR29" i="1"/>
  <c r="BT29" i="1"/>
  <c r="BS29" i="1"/>
  <c r="BP29" i="1"/>
  <c r="BU98" i="1"/>
  <c r="BR98" i="1"/>
  <c r="BT98" i="1"/>
  <c r="BS98" i="1"/>
  <c r="BP98" i="1"/>
  <c r="BQ98" i="1"/>
  <c r="BU96" i="1"/>
  <c r="BQ96" i="1"/>
  <c r="BR96" i="1"/>
  <c r="BT96" i="1"/>
  <c r="BS96" i="1"/>
  <c r="BP96" i="1"/>
  <c r="BU64" i="1"/>
  <c r="BQ64" i="1"/>
  <c r="BR64" i="1"/>
  <c r="BT64" i="1"/>
  <c r="BS64" i="1"/>
  <c r="BP64" i="1"/>
  <c r="BU32" i="1"/>
  <c r="BQ32" i="1"/>
  <c r="BR32" i="1"/>
  <c r="BT32" i="1"/>
  <c r="BS32" i="1"/>
  <c r="BP32" i="1"/>
  <c r="BP30" i="1"/>
  <c r="BP46" i="1"/>
  <c r="BP62" i="1"/>
  <c r="BQ18" i="1"/>
  <c r="BR24" i="1"/>
  <c r="BR72" i="1"/>
  <c r="BR88" i="1"/>
  <c r="BS12" i="1"/>
  <c r="BS44" i="1"/>
  <c r="BS60" i="1"/>
  <c r="BS76" i="1"/>
  <c r="BT12" i="1"/>
  <c r="BT44" i="1"/>
  <c r="BT60" i="1"/>
  <c r="BT76" i="1"/>
  <c r="BP31" i="1"/>
  <c r="BP95" i="1"/>
  <c r="BP16" i="1"/>
  <c r="BP48" i="1"/>
  <c r="BP80" i="1"/>
  <c r="BQ20" i="1"/>
  <c r="BQ52" i="1"/>
  <c r="BR74" i="1"/>
  <c r="BR90" i="1"/>
  <c r="BS30" i="1"/>
  <c r="BS46" i="1"/>
  <c r="BS62" i="1"/>
  <c r="BT30" i="1"/>
  <c r="BT46" i="1"/>
  <c r="BT62" i="1"/>
  <c r="BP17" i="1"/>
  <c r="BP33" i="1"/>
  <c r="BP81" i="1"/>
  <c r="BQ21" i="1"/>
  <c r="BQ37" i="1"/>
  <c r="BQ53" i="1"/>
  <c r="BS31" i="1"/>
  <c r="BS95" i="1"/>
  <c r="BT31" i="1"/>
  <c r="BT95" i="1"/>
  <c r="BP18" i="1"/>
  <c r="BQ38" i="1"/>
  <c r="BR12" i="1"/>
  <c r="BR44" i="1"/>
  <c r="BR60" i="1"/>
  <c r="BR76" i="1"/>
  <c r="BS16" i="1"/>
  <c r="BS48" i="1"/>
  <c r="BS80" i="1"/>
  <c r="BT16" i="1"/>
  <c r="BT48" i="1"/>
  <c r="BT80" i="1"/>
  <c r="BQ23" i="1"/>
  <c r="BS17" i="1"/>
  <c r="BS33" i="1"/>
  <c r="BS81" i="1"/>
  <c r="BT17" i="1"/>
  <c r="BT33" i="1"/>
  <c r="BT81" i="1"/>
  <c r="BP20" i="1"/>
  <c r="BP52" i="1"/>
  <c r="BQ24" i="1"/>
  <c r="BQ72" i="1"/>
  <c r="BQ88" i="1"/>
  <c r="BR30" i="1"/>
  <c r="BR46" i="1"/>
  <c r="BR62" i="1"/>
  <c r="BS18" i="1"/>
  <c r="BT18" i="1"/>
  <c r="BP53" i="1"/>
  <c r="BR31" i="1"/>
  <c r="BR95" i="1"/>
  <c r="BP38" i="1"/>
  <c r="BQ74" i="1"/>
  <c r="BQ90" i="1"/>
  <c r="BR16" i="1"/>
  <c r="BR48" i="1"/>
  <c r="BR80" i="1"/>
  <c r="BS20" i="1"/>
  <c r="BS52" i="1"/>
  <c r="BT20" i="1"/>
  <c r="BT52" i="1"/>
  <c r="BP23" i="1"/>
  <c r="BR17" i="1"/>
  <c r="BR33" i="1"/>
  <c r="BR81" i="1"/>
  <c r="BS21" i="1"/>
  <c r="BS37" i="1"/>
  <c r="BS53" i="1"/>
  <c r="BT21" i="1"/>
  <c r="BT37" i="1"/>
  <c r="BT53" i="1"/>
  <c r="BP24" i="1"/>
  <c r="BP72" i="1"/>
  <c r="BP88" i="1"/>
  <c r="BQ12" i="1"/>
  <c r="BQ44" i="1"/>
  <c r="BQ60" i="1"/>
  <c r="BQ76" i="1"/>
  <c r="BR18" i="1"/>
  <c r="BS38" i="1"/>
  <c r="BT38" i="1"/>
  <c r="BS23" i="1"/>
  <c r="BT23" i="1"/>
  <c r="BP74" i="1"/>
  <c r="BP90" i="1"/>
  <c r="BQ30" i="1"/>
  <c r="BQ46" i="1"/>
  <c r="BQ62" i="1"/>
  <c r="BR20" i="1"/>
  <c r="BR52" i="1"/>
  <c r="BS24" i="1"/>
  <c r="BS72" i="1"/>
  <c r="BS88" i="1"/>
  <c r="BT24" i="1"/>
  <c r="BT72" i="1"/>
  <c r="BT88" i="1"/>
  <c r="BQ31" i="1"/>
  <c r="BQ95" i="1"/>
  <c r="BR21" i="1"/>
  <c r="BR37" i="1"/>
  <c r="BR53" i="1"/>
  <c r="BP12" i="1"/>
  <c r="BP44" i="1"/>
  <c r="BP60" i="1"/>
  <c r="BP76" i="1"/>
  <c r="BQ16" i="1"/>
  <c r="BQ48" i="1"/>
  <c r="BQ80" i="1"/>
  <c r="BR38" i="1"/>
  <c r="BS74" i="1"/>
  <c r="BS90" i="1"/>
  <c r="BT74" i="1"/>
  <c r="BT90" i="1"/>
  <c r="V45" i="2"/>
  <c r="X44" i="2"/>
  <c r="V44" i="2"/>
  <c r="X43" i="2"/>
  <c r="V43" i="2"/>
  <c r="X41" i="2"/>
  <c r="V41" i="2"/>
  <c r="X40" i="2"/>
  <c r="G335" i="8" l="1"/>
  <c r="G349" i="8"/>
  <c r="G352" i="8"/>
  <c r="G358" i="8"/>
  <c r="H358" i="8" s="1"/>
  <c r="F272" i="8"/>
  <c r="D272" i="8" s="1"/>
  <c r="AQ20" i="1"/>
  <c r="F230" i="8"/>
  <c r="D228" i="8" s="1"/>
  <c r="F234" i="8"/>
  <c r="D232" i="8" s="1"/>
  <c r="F213" i="8"/>
  <c r="F212" i="8"/>
  <c r="F214" i="8"/>
  <c r="V40" i="2"/>
  <c r="V39" i="2"/>
  <c r="X25" i="2"/>
  <c r="X26" i="2"/>
  <c r="V26" i="2"/>
  <c r="AP20" i="1" l="1"/>
  <c r="J20" i="1" s="1"/>
  <c r="AQ21" i="1"/>
  <c r="D211" i="8"/>
  <c r="X38" i="2"/>
  <c r="V38" i="2"/>
  <c r="X37" i="2"/>
  <c r="V37" i="2"/>
  <c r="X36" i="2"/>
  <c r="V36" i="2"/>
  <c r="X35" i="2"/>
  <c r="V35" i="2"/>
  <c r="AQ22" i="1" l="1"/>
  <c r="AP21" i="1"/>
  <c r="J21" i="1" s="1"/>
  <c r="AA100" i="1"/>
  <c r="H100" i="1" s="1"/>
  <c r="Z100" i="1"/>
  <c r="Y100" i="1"/>
  <c r="X100" i="1"/>
  <c r="W100" i="1"/>
  <c r="V100" i="1"/>
  <c r="U100" i="1"/>
  <c r="AA99" i="1"/>
  <c r="H99" i="1" s="1"/>
  <c r="Z99" i="1"/>
  <c r="Y99" i="1"/>
  <c r="X99" i="1"/>
  <c r="W99" i="1"/>
  <c r="V99" i="1"/>
  <c r="U99" i="1"/>
  <c r="AA98" i="1"/>
  <c r="H98" i="1" s="1"/>
  <c r="Z98" i="1"/>
  <c r="Y98" i="1"/>
  <c r="X98" i="1"/>
  <c r="W98" i="1"/>
  <c r="V98" i="1"/>
  <c r="U98" i="1"/>
  <c r="AA97" i="1"/>
  <c r="H97" i="1" s="1"/>
  <c r="Z97" i="1"/>
  <c r="Y97" i="1"/>
  <c r="X97" i="1"/>
  <c r="W97" i="1"/>
  <c r="V97" i="1"/>
  <c r="U97" i="1"/>
  <c r="AA96" i="1"/>
  <c r="H96" i="1" s="1"/>
  <c r="Z96" i="1"/>
  <c r="Y96" i="1"/>
  <c r="X96" i="1"/>
  <c r="W96" i="1"/>
  <c r="V96" i="1"/>
  <c r="U96" i="1"/>
  <c r="AA95" i="1"/>
  <c r="H95" i="1" s="1"/>
  <c r="Z95" i="1"/>
  <c r="Y95" i="1"/>
  <c r="X95" i="1"/>
  <c r="W95" i="1"/>
  <c r="V95" i="1"/>
  <c r="U95" i="1"/>
  <c r="AA94" i="1"/>
  <c r="Z94" i="1"/>
  <c r="Y94" i="1"/>
  <c r="X94" i="1"/>
  <c r="W94" i="1"/>
  <c r="V94" i="1"/>
  <c r="U94" i="1"/>
  <c r="AA93" i="1"/>
  <c r="Z93" i="1"/>
  <c r="Y93" i="1"/>
  <c r="X93" i="1"/>
  <c r="W93" i="1"/>
  <c r="V93" i="1"/>
  <c r="U93" i="1"/>
  <c r="AA92" i="1"/>
  <c r="H92" i="1" s="1"/>
  <c r="Z92" i="1"/>
  <c r="Y92" i="1"/>
  <c r="X92" i="1"/>
  <c r="W92" i="1"/>
  <c r="V92" i="1"/>
  <c r="U92" i="1"/>
  <c r="AA91" i="1"/>
  <c r="H91" i="1" s="1"/>
  <c r="Z91" i="1"/>
  <c r="Y91" i="1"/>
  <c r="X91" i="1"/>
  <c r="W91" i="1"/>
  <c r="V91" i="1"/>
  <c r="U91" i="1"/>
  <c r="AA90" i="1"/>
  <c r="Z90" i="1"/>
  <c r="Y90" i="1"/>
  <c r="X90" i="1"/>
  <c r="W90" i="1"/>
  <c r="V90" i="1"/>
  <c r="U90" i="1"/>
  <c r="AA89" i="1"/>
  <c r="H89" i="1" s="1"/>
  <c r="Z89" i="1"/>
  <c r="Y89" i="1"/>
  <c r="X89" i="1"/>
  <c r="W89" i="1"/>
  <c r="V89" i="1"/>
  <c r="U89" i="1"/>
  <c r="AA88" i="1"/>
  <c r="Z88" i="1"/>
  <c r="Y88" i="1"/>
  <c r="X88" i="1"/>
  <c r="W88" i="1"/>
  <c r="V88" i="1"/>
  <c r="U88" i="1"/>
  <c r="AA87" i="1"/>
  <c r="H87" i="1" s="1"/>
  <c r="Z87" i="1"/>
  <c r="Y87" i="1"/>
  <c r="X87" i="1"/>
  <c r="W87" i="1"/>
  <c r="V87" i="1"/>
  <c r="U87" i="1"/>
  <c r="AA86" i="1"/>
  <c r="Z86" i="1"/>
  <c r="Y86" i="1"/>
  <c r="X86" i="1"/>
  <c r="W86" i="1"/>
  <c r="V86" i="1"/>
  <c r="U86" i="1"/>
  <c r="AA85" i="1"/>
  <c r="H85" i="1" s="1"/>
  <c r="Z85" i="1"/>
  <c r="Y85" i="1"/>
  <c r="X85" i="1"/>
  <c r="W85" i="1"/>
  <c r="V85" i="1"/>
  <c r="U85" i="1"/>
  <c r="AA84" i="1"/>
  <c r="H84" i="1" s="1"/>
  <c r="Z84" i="1"/>
  <c r="Y84" i="1"/>
  <c r="X84" i="1"/>
  <c r="W84" i="1"/>
  <c r="V84" i="1"/>
  <c r="U84" i="1"/>
  <c r="AA83" i="1"/>
  <c r="H83" i="1" s="1"/>
  <c r="Z83" i="1"/>
  <c r="Y83" i="1"/>
  <c r="X83" i="1"/>
  <c r="W83" i="1"/>
  <c r="V83" i="1"/>
  <c r="U83" i="1"/>
  <c r="AA82" i="1"/>
  <c r="H82" i="1" s="1"/>
  <c r="Z82" i="1"/>
  <c r="Y82" i="1"/>
  <c r="X82" i="1"/>
  <c r="W82" i="1"/>
  <c r="V82" i="1"/>
  <c r="U82" i="1"/>
  <c r="AA81" i="1"/>
  <c r="H81" i="1" s="1"/>
  <c r="Z81" i="1"/>
  <c r="Y81" i="1"/>
  <c r="X81" i="1"/>
  <c r="W81" i="1"/>
  <c r="V81" i="1"/>
  <c r="U81" i="1"/>
  <c r="AA80" i="1"/>
  <c r="H80" i="1" s="1"/>
  <c r="Z80" i="1"/>
  <c r="Y80" i="1"/>
  <c r="X80" i="1"/>
  <c r="W80" i="1"/>
  <c r="V80" i="1"/>
  <c r="U80" i="1"/>
  <c r="AA79" i="1"/>
  <c r="H79" i="1" s="1"/>
  <c r="Z79" i="1"/>
  <c r="Y79" i="1"/>
  <c r="X79" i="1"/>
  <c r="W79" i="1"/>
  <c r="V79" i="1"/>
  <c r="U79" i="1"/>
  <c r="AA78" i="1"/>
  <c r="H78" i="1" s="1"/>
  <c r="Z78" i="1"/>
  <c r="Y78" i="1"/>
  <c r="X78" i="1"/>
  <c r="W78" i="1"/>
  <c r="V78" i="1"/>
  <c r="U78" i="1"/>
  <c r="AA77" i="1"/>
  <c r="H77" i="1" s="1"/>
  <c r="Z77" i="1"/>
  <c r="Y77" i="1"/>
  <c r="X77" i="1"/>
  <c r="W77" i="1"/>
  <c r="V77" i="1"/>
  <c r="U77" i="1"/>
  <c r="AA76" i="1"/>
  <c r="H76" i="1" s="1"/>
  <c r="Z76" i="1"/>
  <c r="Y76" i="1"/>
  <c r="X76" i="1"/>
  <c r="W76" i="1"/>
  <c r="V76" i="1"/>
  <c r="U76" i="1"/>
  <c r="AA75" i="1"/>
  <c r="H75" i="1" s="1"/>
  <c r="Z75" i="1"/>
  <c r="Y75" i="1"/>
  <c r="X75" i="1"/>
  <c r="W75" i="1"/>
  <c r="V75" i="1"/>
  <c r="U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AA74" i="1"/>
  <c r="H74" i="1" s="1"/>
  <c r="AA73" i="1"/>
  <c r="H73" i="1" s="1"/>
  <c r="AA72" i="1"/>
  <c r="H72" i="1" s="1"/>
  <c r="AA71" i="1"/>
  <c r="H71" i="1" s="1"/>
  <c r="AA70" i="1"/>
  <c r="H70" i="1" s="1"/>
  <c r="AA69" i="1"/>
  <c r="H69" i="1" s="1"/>
  <c r="AA68" i="1"/>
  <c r="H68" i="1" s="1"/>
  <c r="AA67" i="1"/>
  <c r="H67" i="1" s="1"/>
  <c r="AA66" i="1"/>
  <c r="H66" i="1" s="1"/>
  <c r="AA65" i="1"/>
  <c r="H65" i="1" s="1"/>
  <c r="AA64" i="1"/>
  <c r="H64" i="1" s="1"/>
  <c r="AA63" i="1"/>
  <c r="H63" i="1" s="1"/>
  <c r="AA62" i="1"/>
  <c r="H62" i="1" s="1"/>
  <c r="AA61" i="1"/>
  <c r="H61" i="1" s="1"/>
  <c r="AA60" i="1"/>
  <c r="H60" i="1" s="1"/>
  <c r="AA59" i="1"/>
  <c r="H59" i="1" s="1"/>
  <c r="AA58" i="1"/>
  <c r="H58" i="1" s="1"/>
  <c r="AA57" i="1"/>
  <c r="H57" i="1" s="1"/>
  <c r="AA56" i="1"/>
  <c r="H56" i="1" s="1"/>
  <c r="AA55" i="1"/>
  <c r="H55" i="1" s="1"/>
  <c r="AA54" i="1"/>
  <c r="H54" i="1" s="1"/>
  <c r="AA53" i="1"/>
  <c r="H53" i="1" s="1"/>
  <c r="AA52" i="1"/>
  <c r="H52" i="1" s="1"/>
  <c r="AA51" i="1"/>
  <c r="H51" i="1" s="1"/>
  <c r="AA50" i="1"/>
  <c r="H50" i="1" s="1"/>
  <c r="AA49" i="1"/>
  <c r="AA48" i="1"/>
  <c r="H48" i="1" s="1"/>
  <c r="AA47" i="1"/>
  <c r="H47" i="1" s="1"/>
  <c r="AA46" i="1"/>
  <c r="H46" i="1" s="1"/>
  <c r="AA45" i="1"/>
  <c r="H45" i="1" s="1"/>
  <c r="AA44" i="1"/>
  <c r="H44" i="1" s="1"/>
  <c r="AA43" i="1"/>
  <c r="H43" i="1" s="1"/>
  <c r="AA42" i="1"/>
  <c r="H42" i="1" s="1"/>
  <c r="AA41" i="1"/>
  <c r="H41" i="1" s="1"/>
  <c r="AA40" i="1"/>
  <c r="H40" i="1" s="1"/>
  <c r="AA39" i="1"/>
  <c r="H39" i="1" s="1"/>
  <c r="AA38" i="1"/>
  <c r="H38" i="1" s="1"/>
  <c r="AA37" i="1"/>
  <c r="H37" i="1" s="1"/>
  <c r="AA36" i="1"/>
  <c r="H36" i="1" s="1"/>
  <c r="AA35" i="1"/>
  <c r="H35" i="1" s="1"/>
  <c r="AA34" i="1"/>
  <c r="H34" i="1" s="1"/>
  <c r="AA33" i="1"/>
  <c r="AA32" i="1"/>
  <c r="H32" i="1" s="1"/>
  <c r="AA31" i="1"/>
  <c r="H31" i="1" s="1"/>
  <c r="AA30" i="1"/>
  <c r="H30" i="1" s="1"/>
  <c r="AA29" i="1"/>
  <c r="H29" i="1" s="1"/>
  <c r="AA28" i="1"/>
  <c r="H28" i="1" s="1"/>
  <c r="AA27" i="1"/>
  <c r="H27" i="1" s="1"/>
  <c r="AA26" i="1"/>
  <c r="H26" i="1" s="1"/>
  <c r="AA25" i="1"/>
  <c r="H25" i="1" s="1"/>
  <c r="AA24" i="1"/>
  <c r="H24" i="1" s="1"/>
  <c r="AA23" i="1"/>
  <c r="H23" i="1" s="1"/>
  <c r="AA22" i="1"/>
  <c r="H22" i="1" s="1"/>
  <c r="AA21" i="1"/>
  <c r="H21" i="1" s="1"/>
  <c r="AA20" i="1"/>
  <c r="H20" i="1" s="1"/>
  <c r="AA19" i="1"/>
  <c r="H19" i="1" s="1"/>
  <c r="AA18" i="1"/>
  <c r="H18" i="1" s="1"/>
  <c r="AA17" i="1"/>
  <c r="H17" i="1" s="1"/>
  <c r="AA16" i="1"/>
  <c r="H16" i="1" s="1"/>
  <c r="AA15" i="1"/>
  <c r="H15" i="1" s="1"/>
  <c r="AA14" i="1"/>
  <c r="H14" i="1" s="1"/>
  <c r="AA13" i="1"/>
  <c r="H13" i="1" s="1"/>
  <c r="AA12" i="1"/>
  <c r="H12" i="1" s="1"/>
  <c r="AA11" i="1"/>
  <c r="H11" i="1" s="1"/>
  <c r="AA10" i="1"/>
  <c r="H10" i="1" s="1"/>
  <c r="H9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AU100" i="1"/>
  <c r="AU99" i="1"/>
  <c r="AU98" i="1"/>
  <c r="AU97" i="1"/>
  <c r="AU96" i="1"/>
  <c r="AU95" i="1"/>
  <c r="AU94" i="1"/>
  <c r="AU93" i="1"/>
  <c r="AU92" i="1"/>
  <c r="AU91" i="1"/>
  <c r="AU90" i="1"/>
  <c r="AU89" i="1"/>
  <c r="AU88" i="1"/>
  <c r="AU87" i="1"/>
  <c r="AU86" i="1"/>
  <c r="AU85" i="1"/>
  <c r="AU84" i="1"/>
  <c r="AU83" i="1"/>
  <c r="AU82" i="1"/>
  <c r="AU81" i="1"/>
  <c r="AU80" i="1"/>
  <c r="AU79" i="1"/>
  <c r="AU78" i="1"/>
  <c r="AU77" i="1"/>
  <c r="AU76" i="1"/>
  <c r="AU75" i="1"/>
  <c r="AU74" i="1"/>
  <c r="AU73" i="1"/>
  <c r="AU72" i="1"/>
  <c r="AU71" i="1"/>
  <c r="AU70" i="1"/>
  <c r="AU69" i="1"/>
  <c r="AU68" i="1"/>
  <c r="AU67" i="1"/>
  <c r="AU66" i="1"/>
  <c r="AU65" i="1"/>
  <c r="AU64" i="1"/>
  <c r="AU63" i="1"/>
  <c r="AU62" i="1"/>
  <c r="AU61" i="1"/>
  <c r="AU60" i="1"/>
  <c r="AU59" i="1"/>
  <c r="AU58" i="1"/>
  <c r="AU57" i="1"/>
  <c r="AU56" i="1"/>
  <c r="AU55" i="1"/>
  <c r="AU54" i="1"/>
  <c r="AU53" i="1"/>
  <c r="AU52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9" i="1"/>
  <c r="H161" i="10"/>
  <c r="H159" i="10"/>
  <c r="H157" i="10"/>
  <c r="H155" i="10"/>
  <c r="H153" i="10"/>
  <c r="H151" i="10"/>
  <c r="H149" i="10"/>
  <c r="H147" i="10"/>
  <c r="H145" i="10"/>
  <c r="H143" i="10"/>
  <c r="H141" i="10"/>
  <c r="H139" i="10"/>
  <c r="H137" i="10"/>
  <c r="H135" i="10"/>
  <c r="H133" i="10"/>
  <c r="H131" i="10"/>
  <c r="H129" i="10"/>
  <c r="H127" i="10"/>
  <c r="H125" i="10"/>
  <c r="H123" i="10"/>
  <c r="H121" i="10"/>
  <c r="H119" i="10"/>
  <c r="H117" i="10"/>
  <c r="H115" i="10"/>
  <c r="H113" i="10"/>
  <c r="H111" i="10"/>
  <c r="H109" i="10"/>
  <c r="H107" i="10"/>
  <c r="H105" i="10"/>
  <c r="H103" i="10"/>
  <c r="H101" i="10"/>
  <c r="H99" i="10"/>
  <c r="H97" i="10"/>
  <c r="H95" i="10"/>
  <c r="H93" i="10"/>
  <c r="H91" i="10"/>
  <c r="H89" i="10"/>
  <c r="H87" i="10"/>
  <c r="H85" i="10"/>
  <c r="H83" i="10"/>
  <c r="H81" i="10"/>
  <c r="H79" i="10"/>
  <c r="H77" i="10"/>
  <c r="H75" i="10"/>
  <c r="H73" i="10"/>
  <c r="H71" i="10"/>
  <c r="H69" i="10"/>
  <c r="H67" i="10"/>
  <c r="H65" i="10"/>
  <c r="H63" i="10"/>
  <c r="H61" i="10"/>
  <c r="H59" i="10"/>
  <c r="H57" i="10"/>
  <c r="H55" i="10"/>
  <c r="H53" i="10"/>
  <c r="H51" i="10"/>
  <c r="H49" i="10"/>
  <c r="H47" i="10"/>
  <c r="H45" i="10"/>
  <c r="H43" i="10"/>
  <c r="H41" i="10"/>
  <c r="H39" i="10"/>
  <c r="H37" i="10"/>
  <c r="H35" i="10"/>
  <c r="H33" i="10"/>
  <c r="H31" i="10"/>
  <c r="H29" i="10"/>
  <c r="H27" i="10"/>
  <c r="H25" i="10"/>
  <c r="H23" i="10"/>
  <c r="H21" i="10"/>
  <c r="H19" i="10"/>
  <c r="H17" i="10"/>
  <c r="H94" i="1"/>
  <c r="H93" i="1"/>
  <c r="H90" i="1"/>
  <c r="H88" i="1"/>
  <c r="H86" i="1"/>
  <c r="H49" i="1"/>
  <c r="H33" i="1"/>
  <c r="C18" i="10"/>
  <c r="H18" i="10" s="1"/>
  <c r="D18" i="10"/>
  <c r="E18" i="10"/>
  <c r="C20" i="10"/>
  <c r="H20" i="10" s="1"/>
  <c r="D20" i="10"/>
  <c r="E20" i="10"/>
  <c r="C22" i="10"/>
  <c r="H22" i="10" s="1"/>
  <c r="D22" i="10"/>
  <c r="E22" i="10"/>
  <c r="C24" i="10"/>
  <c r="H24" i="10" s="1"/>
  <c r="D24" i="10"/>
  <c r="E24" i="10"/>
  <c r="C26" i="10"/>
  <c r="H26" i="10" s="1"/>
  <c r="D26" i="10"/>
  <c r="E26" i="10"/>
  <c r="C28" i="10"/>
  <c r="H28" i="10" s="1"/>
  <c r="D28" i="10"/>
  <c r="E28" i="10"/>
  <c r="C30" i="10"/>
  <c r="H30" i="10" s="1"/>
  <c r="D30" i="10"/>
  <c r="E30" i="10"/>
  <c r="C32" i="10"/>
  <c r="H32" i="10" s="1"/>
  <c r="D32" i="10"/>
  <c r="E32" i="10"/>
  <c r="C34" i="10"/>
  <c r="H34" i="10" s="1"/>
  <c r="D34" i="10"/>
  <c r="E34" i="10"/>
  <c r="C36" i="10"/>
  <c r="H36" i="10" s="1"/>
  <c r="D36" i="10"/>
  <c r="E36" i="10"/>
  <c r="C38" i="10"/>
  <c r="H38" i="10" s="1"/>
  <c r="D38" i="10"/>
  <c r="E38" i="10"/>
  <c r="C40" i="10"/>
  <c r="H40" i="10" s="1"/>
  <c r="D40" i="10"/>
  <c r="E40" i="10"/>
  <c r="C42" i="10"/>
  <c r="H42" i="10" s="1"/>
  <c r="D42" i="10"/>
  <c r="E42" i="10"/>
  <c r="C44" i="10"/>
  <c r="H44" i="10" s="1"/>
  <c r="D44" i="10"/>
  <c r="E44" i="10"/>
  <c r="C46" i="10"/>
  <c r="H46" i="10" s="1"/>
  <c r="D46" i="10"/>
  <c r="E46" i="10"/>
  <c r="C48" i="10"/>
  <c r="H48" i="10" s="1"/>
  <c r="D48" i="10"/>
  <c r="E48" i="10"/>
  <c r="C50" i="10"/>
  <c r="H50" i="10" s="1"/>
  <c r="D50" i="10"/>
  <c r="E50" i="10"/>
  <c r="C52" i="10"/>
  <c r="H52" i="10" s="1"/>
  <c r="D52" i="10"/>
  <c r="E52" i="10"/>
  <c r="C54" i="10"/>
  <c r="H54" i="10" s="1"/>
  <c r="D54" i="10"/>
  <c r="E54" i="10"/>
  <c r="C56" i="10"/>
  <c r="H56" i="10" s="1"/>
  <c r="D56" i="10"/>
  <c r="E56" i="10"/>
  <c r="C58" i="10"/>
  <c r="H58" i="10" s="1"/>
  <c r="D58" i="10"/>
  <c r="E58" i="10"/>
  <c r="C60" i="10"/>
  <c r="H60" i="10" s="1"/>
  <c r="D60" i="10"/>
  <c r="E60" i="10"/>
  <c r="C62" i="10"/>
  <c r="H62" i="10" s="1"/>
  <c r="D62" i="10"/>
  <c r="E62" i="10"/>
  <c r="C64" i="10"/>
  <c r="H64" i="10" s="1"/>
  <c r="D64" i="10"/>
  <c r="E64" i="10"/>
  <c r="C66" i="10"/>
  <c r="H66" i="10" s="1"/>
  <c r="D66" i="10"/>
  <c r="E66" i="10"/>
  <c r="C68" i="10"/>
  <c r="H68" i="10" s="1"/>
  <c r="D68" i="10"/>
  <c r="E68" i="10"/>
  <c r="C70" i="10"/>
  <c r="H70" i="10" s="1"/>
  <c r="D70" i="10"/>
  <c r="E70" i="10"/>
  <c r="C72" i="10"/>
  <c r="H72" i="10" s="1"/>
  <c r="D72" i="10"/>
  <c r="E72" i="10"/>
  <c r="C74" i="10"/>
  <c r="H74" i="10" s="1"/>
  <c r="D74" i="10"/>
  <c r="E74" i="10"/>
  <c r="C76" i="10"/>
  <c r="H76" i="10" s="1"/>
  <c r="D76" i="10"/>
  <c r="E76" i="10"/>
  <c r="C78" i="10"/>
  <c r="H78" i="10" s="1"/>
  <c r="D78" i="10"/>
  <c r="E78" i="10"/>
  <c r="C80" i="10"/>
  <c r="H80" i="10" s="1"/>
  <c r="D80" i="10"/>
  <c r="E80" i="10"/>
  <c r="C82" i="10"/>
  <c r="H82" i="10" s="1"/>
  <c r="D82" i="10"/>
  <c r="E82" i="10"/>
  <c r="C84" i="10"/>
  <c r="H84" i="10" s="1"/>
  <c r="D84" i="10"/>
  <c r="E84" i="10"/>
  <c r="C86" i="10"/>
  <c r="H86" i="10" s="1"/>
  <c r="D86" i="10"/>
  <c r="E86" i="10"/>
  <c r="C88" i="10"/>
  <c r="H88" i="10" s="1"/>
  <c r="D88" i="10"/>
  <c r="E88" i="10"/>
  <c r="C90" i="10"/>
  <c r="H90" i="10" s="1"/>
  <c r="D90" i="10"/>
  <c r="E90" i="10"/>
  <c r="C92" i="10"/>
  <c r="H92" i="10" s="1"/>
  <c r="D92" i="10"/>
  <c r="E92" i="10"/>
  <c r="C94" i="10"/>
  <c r="H94" i="10" s="1"/>
  <c r="D94" i="10"/>
  <c r="E94" i="10"/>
  <c r="C96" i="10"/>
  <c r="H96" i="10" s="1"/>
  <c r="D96" i="10"/>
  <c r="E96" i="10"/>
  <c r="C98" i="10"/>
  <c r="H98" i="10" s="1"/>
  <c r="D98" i="10"/>
  <c r="E98" i="10"/>
  <c r="C100" i="10"/>
  <c r="H100" i="10" s="1"/>
  <c r="D100" i="10"/>
  <c r="E100" i="10"/>
  <c r="C102" i="10"/>
  <c r="H102" i="10" s="1"/>
  <c r="D102" i="10"/>
  <c r="E102" i="10"/>
  <c r="C104" i="10"/>
  <c r="H104" i="10" s="1"/>
  <c r="D104" i="10"/>
  <c r="E104" i="10"/>
  <c r="C106" i="10"/>
  <c r="H106" i="10" s="1"/>
  <c r="D106" i="10"/>
  <c r="E106" i="10"/>
  <c r="C108" i="10"/>
  <c r="H108" i="10" s="1"/>
  <c r="D108" i="10"/>
  <c r="E108" i="10"/>
  <c r="C110" i="10"/>
  <c r="H110" i="10" s="1"/>
  <c r="D110" i="10"/>
  <c r="E110" i="10"/>
  <c r="C112" i="10"/>
  <c r="H112" i="10" s="1"/>
  <c r="D112" i="10"/>
  <c r="E112" i="10"/>
  <c r="C114" i="10"/>
  <c r="H114" i="10" s="1"/>
  <c r="D114" i="10"/>
  <c r="E114" i="10"/>
  <c r="C116" i="10"/>
  <c r="H116" i="10" s="1"/>
  <c r="D116" i="10"/>
  <c r="E116" i="10"/>
  <c r="C118" i="10"/>
  <c r="H118" i="10" s="1"/>
  <c r="D118" i="10"/>
  <c r="E118" i="10"/>
  <c r="C120" i="10"/>
  <c r="H120" i="10" s="1"/>
  <c r="D120" i="10"/>
  <c r="E120" i="10"/>
  <c r="C122" i="10"/>
  <c r="H122" i="10" s="1"/>
  <c r="D122" i="10"/>
  <c r="E122" i="10"/>
  <c r="C124" i="10"/>
  <c r="H124" i="10" s="1"/>
  <c r="D124" i="10"/>
  <c r="E124" i="10"/>
  <c r="C126" i="10"/>
  <c r="H126" i="10" s="1"/>
  <c r="D126" i="10"/>
  <c r="E126" i="10"/>
  <c r="C128" i="10"/>
  <c r="H128" i="10" s="1"/>
  <c r="D128" i="10"/>
  <c r="E128" i="10"/>
  <c r="C130" i="10"/>
  <c r="H130" i="10" s="1"/>
  <c r="D130" i="10"/>
  <c r="E130" i="10"/>
  <c r="C132" i="10"/>
  <c r="H132" i="10" s="1"/>
  <c r="D132" i="10"/>
  <c r="E132" i="10"/>
  <c r="C134" i="10"/>
  <c r="H134" i="10" s="1"/>
  <c r="D134" i="10"/>
  <c r="E134" i="10"/>
  <c r="C136" i="10"/>
  <c r="H136" i="10" s="1"/>
  <c r="D136" i="10"/>
  <c r="E136" i="10"/>
  <c r="C138" i="10"/>
  <c r="H138" i="10" s="1"/>
  <c r="D138" i="10"/>
  <c r="E138" i="10"/>
  <c r="C140" i="10"/>
  <c r="H140" i="10" s="1"/>
  <c r="D140" i="10"/>
  <c r="E140" i="10"/>
  <c r="C142" i="10"/>
  <c r="H142" i="10" s="1"/>
  <c r="D142" i="10"/>
  <c r="E142" i="10"/>
  <c r="C144" i="10"/>
  <c r="H144" i="10" s="1"/>
  <c r="D144" i="10"/>
  <c r="E144" i="10"/>
  <c r="C146" i="10"/>
  <c r="H146" i="10" s="1"/>
  <c r="D146" i="10"/>
  <c r="E146" i="10"/>
  <c r="C148" i="10"/>
  <c r="H148" i="10" s="1"/>
  <c r="D148" i="10"/>
  <c r="E148" i="10"/>
  <c r="C150" i="10"/>
  <c r="H150" i="10" s="1"/>
  <c r="D150" i="10"/>
  <c r="E150" i="10"/>
  <c r="C152" i="10"/>
  <c r="H152" i="10" s="1"/>
  <c r="D152" i="10"/>
  <c r="E152" i="10"/>
  <c r="C154" i="10"/>
  <c r="H154" i="10" s="1"/>
  <c r="D154" i="10"/>
  <c r="E154" i="10"/>
  <c r="C156" i="10"/>
  <c r="H156" i="10" s="1"/>
  <c r="D156" i="10"/>
  <c r="E156" i="10"/>
  <c r="C158" i="10"/>
  <c r="H158" i="10" s="1"/>
  <c r="D158" i="10"/>
  <c r="E158" i="10"/>
  <c r="C160" i="10"/>
  <c r="H160" i="10" s="1"/>
  <c r="D160" i="10"/>
  <c r="E160" i="10"/>
  <c r="C162" i="10"/>
  <c r="H162" i="10" s="1"/>
  <c r="D162" i="10"/>
  <c r="E162" i="10"/>
  <c r="F161" i="10"/>
  <c r="F162" i="10" s="1"/>
  <c r="F159" i="10"/>
  <c r="F160" i="10" s="1"/>
  <c r="F157" i="10"/>
  <c r="F158" i="10" s="1"/>
  <c r="F155" i="10"/>
  <c r="F156" i="10" s="1"/>
  <c r="F153" i="10"/>
  <c r="F154" i="10" s="1"/>
  <c r="F151" i="10"/>
  <c r="F152" i="10" s="1"/>
  <c r="F149" i="10"/>
  <c r="F150" i="10" s="1"/>
  <c r="F147" i="10"/>
  <c r="F148" i="10" s="1"/>
  <c r="F145" i="10"/>
  <c r="F146" i="10" s="1"/>
  <c r="F143" i="10"/>
  <c r="F144" i="10" s="1"/>
  <c r="F141" i="10"/>
  <c r="F142" i="10" s="1"/>
  <c r="F139" i="10"/>
  <c r="F140" i="10" s="1"/>
  <c r="F137" i="10"/>
  <c r="F138" i="10" s="1"/>
  <c r="F135" i="10"/>
  <c r="F136" i="10" s="1"/>
  <c r="F133" i="10"/>
  <c r="F134" i="10" s="1"/>
  <c r="F131" i="10"/>
  <c r="F132" i="10" s="1"/>
  <c r="F129" i="10"/>
  <c r="F130" i="10" s="1"/>
  <c r="F127" i="10"/>
  <c r="F128" i="10" s="1"/>
  <c r="F125" i="10"/>
  <c r="F126" i="10" s="1"/>
  <c r="F123" i="10"/>
  <c r="F124" i="10" s="1"/>
  <c r="F121" i="10"/>
  <c r="F122" i="10" s="1"/>
  <c r="F119" i="10"/>
  <c r="F120" i="10" s="1"/>
  <c r="F117" i="10"/>
  <c r="F118" i="10" s="1"/>
  <c r="F115" i="10"/>
  <c r="F116" i="10" s="1"/>
  <c r="F113" i="10"/>
  <c r="F114" i="10" s="1"/>
  <c r="F111" i="10"/>
  <c r="F112" i="10" s="1"/>
  <c r="F109" i="10"/>
  <c r="F110" i="10" s="1"/>
  <c r="F107" i="10"/>
  <c r="F108" i="10" s="1"/>
  <c r="F105" i="10"/>
  <c r="F106" i="10" s="1"/>
  <c r="F103" i="10"/>
  <c r="F104" i="10" s="1"/>
  <c r="F101" i="10"/>
  <c r="F102" i="10" s="1"/>
  <c r="F99" i="10"/>
  <c r="F100" i="10" s="1"/>
  <c r="F97" i="10"/>
  <c r="F98" i="10" s="1"/>
  <c r="F95" i="10"/>
  <c r="F96" i="10" s="1"/>
  <c r="F93" i="10"/>
  <c r="F94" i="10" s="1"/>
  <c r="F91" i="10"/>
  <c r="F92" i="10" s="1"/>
  <c r="F89" i="10"/>
  <c r="F90" i="10" s="1"/>
  <c r="F87" i="10"/>
  <c r="F88" i="10" s="1"/>
  <c r="F85" i="10"/>
  <c r="F86" i="10" s="1"/>
  <c r="F83" i="10"/>
  <c r="F84" i="10" s="1"/>
  <c r="F81" i="10"/>
  <c r="F82" i="10" s="1"/>
  <c r="F79" i="10"/>
  <c r="F80" i="10" s="1"/>
  <c r="F77" i="10"/>
  <c r="F78" i="10" s="1"/>
  <c r="F75" i="10"/>
  <c r="F76" i="10" s="1"/>
  <c r="F73" i="10"/>
  <c r="F74" i="10" s="1"/>
  <c r="F71" i="10"/>
  <c r="F72" i="10" s="1"/>
  <c r="F69" i="10"/>
  <c r="F70" i="10" s="1"/>
  <c r="F67" i="10"/>
  <c r="F68" i="10" s="1"/>
  <c r="F65" i="10"/>
  <c r="F66" i="10" s="1"/>
  <c r="F63" i="10"/>
  <c r="F64" i="10" s="1"/>
  <c r="F61" i="10"/>
  <c r="F62" i="10" s="1"/>
  <c r="F59" i="10"/>
  <c r="F60" i="10" s="1"/>
  <c r="F57" i="10"/>
  <c r="F58" i="10" s="1"/>
  <c r="F55" i="10"/>
  <c r="F56" i="10" s="1"/>
  <c r="F53" i="10"/>
  <c r="F54" i="10" s="1"/>
  <c r="F51" i="10"/>
  <c r="F52" i="10" s="1"/>
  <c r="F49" i="10"/>
  <c r="F50" i="10" s="1"/>
  <c r="F47" i="10"/>
  <c r="F48" i="10" s="1"/>
  <c r="F45" i="10"/>
  <c r="F46" i="10" s="1"/>
  <c r="F43" i="10"/>
  <c r="F44" i="10" s="1"/>
  <c r="F41" i="10"/>
  <c r="F42" i="10" s="1"/>
  <c r="F39" i="10"/>
  <c r="F40" i="10" s="1"/>
  <c r="F37" i="10"/>
  <c r="F38" i="10" s="1"/>
  <c r="F35" i="10"/>
  <c r="F36" i="10" s="1"/>
  <c r="F33" i="10"/>
  <c r="F34" i="10" s="1"/>
  <c r="F31" i="10"/>
  <c r="F32" i="10" s="1"/>
  <c r="F29" i="10"/>
  <c r="F30" i="10" s="1"/>
  <c r="F27" i="10"/>
  <c r="F28" i="10" s="1"/>
  <c r="F25" i="10"/>
  <c r="F26" i="10" s="1"/>
  <c r="F23" i="10"/>
  <c r="F24" i="10" s="1"/>
  <c r="F21" i="10"/>
  <c r="F22" i="10" s="1"/>
  <c r="F19" i="10"/>
  <c r="F20" i="10" s="1"/>
  <c r="F17" i="10"/>
  <c r="F18" i="10" s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AR100" i="1"/>
  <c r="AS100" i="1" s="1" a="1"/>
  <c r="AS100" i="1" s="1"/>
  <c r="BI100" i="1" s="1"/>
  <c r="AR99" i="1"/>
  <c r="AS99" i="1" s="1" a="1"/>
  <c r="AS99" i="1" s="1"/>
  <c r="BJ99" i="1" s="1"/>
  <c r="AR98" i="1"/>
  <c r="AS98" i="1" s="1" a="1"/>
  <c r="AS98" i="1" s="1"/>
  <c r="BJ98" i="1" s="1"/>
  <c r="AR97" i="1"/>
  <c r="AS97" i="1" s="1" a="1"/>
  <c r="AS97" i="1" s="1"/>
  <c r="BJ97" i="1" s="1"/>
  <c r="AR96" i="1"/>
  <c r="AS96" i="1" s="1" a="1"/>
  <c r="AS96" i="1" s="1"/>
  <c r="BJ96" i="1" s="1"/>
  <c r="AR95" i="1"/>
  <c r="AS95" i="1" s="1" a="1"/>
  <c r="AS95" i="1" s="1"/>
  <c r="AT95" i="1" s="1"/>
  <c r="AR94" i="1"/>
  <c r="AS94" i="1" s="1" a="1"/>
  <c r="AS94" i="1" s="1"/>
  <c r="AT94" i="1" s="1"/>
  <c r="AR93" i="1"/>
  <c r="AS93" i="1" s="1" a="1"/>
  <c r="AS93" i="1" s="1"/>
  <c r="BJ93" i="1" s="1"/>
  <c r="AR92" i="1"/>
  <c r="AS92" i="1" s="1" a="1"/>
  <c r="AS92" i="1" s="1"/>
  <c r="BJ92" i="1" s="1"/>
  <c r="AR91" i="1"/>
  <c r="AS91" i="1" s="1" a="1"/>
  <c r="AS91" i="1" s="1"/>
  <c r="BJ91" i="1" s="1"/>
  <c r="AR90" i="1"/>
  <c r="AS90" i="1" s="1" a="1"/>
  <c r="AS90" i="1" s="1"/>
  <c r="BJ90" i="1" s="1"/>
  <c r="AR89" i="1"/>
  <c r="AS89" i="1" s="1" a="1"/>
  <c r="AS89" i="1" s="1"/>
  <c r="BJ89" i="1" s="1"/>
  <c r="AR88" i="1"/>
  <c r="AS88" i="1" s="1" a="1"/>
  <c r="AS88" i="1" s="1"/>
  <c r="BJ88" i="1" s="1"/>
  <c r="AR87" i="1"/>
  <c r="AS87" i="1" s="1" a="1"/>
  <c r="AS87" i="1" s="1"/>
  <c r="AT87" i="1" s="1"/>
  <c r="AR86" i="1"/>
  <c r="AS86" i="1" s="1" a="1"/>
  <c r="AS86" i="1" s="1"/>
  <c r="BJ86" i="1" s="1"/>
  <c r="AR85" i="1"/>
  <c r="AS85" i="1" s="1" a="1"/>
  <c r="AS85" i="1" s="1"/>
  <c r="BJ85" i="1" s="1"/>
  <c r="AR84" i="1"/>
  <c r="AS84" i="1" s="1" a="1"/>
  <c r="AS84" i="1" s="1"/>
  <c r="BI84" i="1" s="1"/>
  <c r="AR83" i="1"/>
  <c r="AS83" i="1" s="1" a="1"/>
  <c r="AS83" i="1" s="1"/>
  <c r="BJ83" i="1" s="1"/>
  <c r="AR82" i="1"/>
  <c r="AS82" i="1" s="1" a="1"/>
  <c r="AS82" i="1" s="1"/>
  <c r="BI82" i="1" s="1"/>
  <c r="AR81" i="1"/>
  <c r="AS81" i="1" s="1" a="1"/>
  <c r="AS81" i="1" s="1"/>
  <c r="AT81" i="1" s="1"/>
  <c r="AR80" i="1"/>
  <c r="AS80" i="1" s="1" a="1"/>
  <c r="AS80" i="1" s="1"/>
  <c r="BJ80" i="1" s="1"/>
  <c r="AR79" i="1"/>
  <c r="AS79" i="1" s="1" a="1"/>
  <c r="AS79" i="1" s="1"/>
  <c r="AT79" i="1" s="1"/>
  <c r="AR78" i="1"/>
  <c r="AS78" i="1" s="1" a="1"/>
  <c r="AS78" i="1" s="1"/>
  <c r="AT78" i="1" s="1"/>
  <c r="AR77" i="1"/>
  <c r="AS77" i="1" s="1" a="1"/>
  <c r="AS77" i="1" s="1"/>
  <c r="BJ77" i="1" s="1"/>
  <c r="AR76" i="1"/>
  <c r="AS76" i="1" s="1" a="1"/>
  <c r="AS76" i="1" s="1"/>
  <c r="BJ76" i="1" s="1"/>
  <c r="AR75" i="1"/>
  <c r="AS75" i="1" s="1" a="1"/>
  <c r="AS75" i="1" s="1"/>
  <c r="BJ75" i="1" s="1"/>
  <c r="AR74" i="1"/>
  <c r="AS74" i="1" s="1" a="1"/>
  <c r="AS74" i="1" s="1"/>
  <c r="AR73" i="1"/>
  <c r="AS73" i="1" s="1" a="1"/>
  <c r="AS73" i="1" s="1"/>
  <c r="AR72" i="1"/>
  <c r="AS72" i="1" s="1" a="1"/>
  <c r="AS72" i="1" s="1"/>
  <c r="AR71" i="1"/>
  <c r="AS71" i="1" s="1" a="1"/>
  <c r="AS71" i="1" s="1"/>
  <c r="AR70" i="1"/>
  <c r="AS70" i="1" s="1" a="1"/>
  <c r="AS70" i="1" s="1"/>
  <c r="AR69" i="1"/>
  <c r="AS69" i="1" s="1" a="1"/>
  <c r="AS69" i="1" s="1"/>
  <c r="AR68" i="1"/>
  <c r="AS68" i="1" s="1" a="1"/>
  <c r="AS68" i="1" s="1"/>
  <c r="AR67" i="1"/>
  <c r="AS67" i="1" s="1" a="1"/>
  <c r="AS67" i="1" s="1"/>
  <c r="AR66" i="1"/>
  <c r="AS66" i="1" s="1" a="1"/>
  <c r="AS66" i="1" s="1"/>
  <c r="AR65" i="1"/>
  <c r="AS65" i="1" s="1" a="1"/>
  <c r="AS65" i="1" s="1"/>
  <c r="AR64" i="1"/>
  <c r="AS64" i="1" s="1" a="1"/>
  <c r="AS64" i="1" s="1"/>
  <c r="AR63" i="1"/>
  <c r="AS63" i="1" s="1" a="1"/>
  <c r="AS63" i="1" s="1"/>
  <c r="AR62" i="1"/>
  <c r="AS62" i="1" s="1" a="1"/>
  <c r="AS62" i="1" s="1"/>
  <c r="AR61" i="1"/>
  <c r="AS61" i="1" s="1" a="1"/>
  <c r="AS61" i="1" s="1"/>
  <c r="AR60" i="1"/>
  <c r="AS60" i="1" s="1" a="1"/>
  <c r="AS60" i="1" s="1"/>
  <c r="AR59" i="1"/>
  <c r="AS59" i="1" s="1" a="1"/>
  <c r="AS59" i="1" s="1"/>
  <c r="AR58" i="1"/>
  <c r="AS58" i="1" s="1" a="1"/>
  <c r="AS58" i="1" s="1"/>
  <c r="AR57" i="1"/>
  <c r="AS57" i="1" s="1" a="1"/>
  <c r="AS57" i="1" s="1"/>
  <c r="AR56" i="1"/>
  <c r="AS56" i="1" s="1" a="1"/>
  <c r="AS56" i="1" s="1"/>
  <c r="AR55" i="1"/>
  <c r="AS55" i="1" s="1" a="1"/>
  <c r="AS55" i="1" s="1"/>
  <c r="AR54" i="1"/>
  <c r="AS54" i="1" s="1" a="1"/>
  <c r="AS54" i="1" s="1"/>
  <c r="AR53" i="1"/>
  <c r="AS53" i="1" s="1" a="1"/>
  <c r="AS53" i="1" s="1"/>
  <c r="AR52" i="1"/>
  <c r="AS52" i="1" s="1" a="1"/>
  <c r="AS52" i="1" s="1"/>
  <c r="AR51" i="1"/>
  <c r="AS51" i="1" s="1" a="1"/>
  <c r="AS51" i="1" s="1"/>
  <c r="AR50" i="1"/>
  <c r="AS50" i="1" s="1" a="1"/>
  <c r="AS50" i="1" s="1"/>
  <c r="AR49" i="1"/>
  <c r="AS49" i="1" s="1" a="1"/>
  <c r="AS49" i="1" s="1"/>
  <c r="AR48" i="1"/>
  <c r="AS48" i="1" s="1" a="1"/>
  <c r="AS48" i="1" s="1"/>
  <c r="AR47" i="1"/>
  <c r="AS47" i="1" s="1" a="1"/>
  <c r="AS47" i="1" s="1"/>
  <c r="AR46" i="1"/>
  <c r="AS46" i="1" s="1" a="1"/>
  <c r="AS46" i="1" s="1"/>
  <c r="AR45" i="1"/>
  <c r="AS45" i="1" s="1" a="1"/>
  <c r="AS45" i="1" s="1"/>
  <c r="AR44" i="1"/>
  <c r="AS44" i="1" s="1" a="1"/>
  <c r="AS44" i="1" s="1"/>
  <c r="AR43" i="1"/>
  <c r="AS43" i="1" s="1" a="1"/>
  <c r="AS43" i="1" s="1"/>
  <c r="AR42" i="1"/>
  <c r="AS42" i="1" s="1" a="1"/>
  <c r="AS42" i="1" s="1"/>
  <c r="AR41" i="1"/>
  <c r="AS41" i="1" s="1" a="1"/>
  <c r="AS41" i="1" s="1"/>
  <c r="AR40" i="1"/>
  <c r="AS40" i="1" s="1" a="1"/>
  <c r="AS40" i="1" s="1"/>
  <c r="AR39" i="1"/>
  <c r="AS39" i="1" s="1" a="1"/>
  <c r="AS39" i="1" s="1"/>
  <c r="AR38" i="1"/>
  <c r="AS38" i="1" s="1" a="1"/>
  <c r="AS38" i="1" s="1"/>
  <c r="AR37" i="1"/>
  <c r="AS37" i="1" s="1" a="1"/>
  <c r="AS37" i="1" s="1"/>
  <c r="AR36" i="1"/>
  <c r="AS36" i="1" s="1" a="1"/>
  <c r="AS36" i="1" s="1"/>
  <c r="AR35" i="1"/>
  <c r="AS35" i="1" s="1" a="1"/>
  <c r="AS35" i="1" s="1"/>
  <c r="AR34" i="1"/>
  <c r="AS34" i="1" s="1" a="1"/>
  <c r="AS34" i="1" s="1"/>
  <c r="AR33" i="1"/>
  <c r="AS33" i="1" s="1" a="1"/>
  <c r="AS33" i="1" s="1"/>
  <c r="AR32" i="1"/>
  <c r="AS32" i="1" s="1" a="1"/>
  <c r="AS32" i="1" s="1"/>
  <c r="AR31" i="1"/>
  <c r="AS31" i="1" s="1" a="1"/>
  <c r="AS31" i="1" s="1"/>
  <c r="AR30" i="1"/>
  <c r="AS30" i="1" s="1" a="1"/>
  <c r="AS30" i="1" s="1"/>
  <c r="AR29" i="1"/>
  <c r="AS29" i="1" s="1" a="1"/>
  <c r="AS29" i="1" s="1"/>
  <c r="AR28" i="1"/>
  <c r="AS28" i="1" s="1" a="1"/>
  <c r="AS28" i="1" s="1"/>
  <c r="AR27" i="1"/>
  <c r="AS27" i="1" s="1" a="1"/>
  <c r="AS27" i="1" s="1"/>
  <c r="AR26" i="1"/>
  <c r="AS26" i="1" s="1" a="1"/>
  <c r="AS26" i="1" s="1"/>
  <c r="AR25" i="1"/>
  <c r="AS25" i="1" s="1" a="1"/>
  <c r="AS25" i="1" s="1"/>
  <c r="AR24" i="1"/>
  <c r="AS24" i="1" s="1" a="1"/>
  <c r="AS24" i="1" s="1"/>
  <c r="AR23" i="1"/>
  <c r="AS23" i="1" s="1" a="1"/>
  <c r="AS23" i="1" s="1"/>
  <c r="AR22" i="1"/>
  <c r="AS22" i="1" s="1" a="1"/>
  <c r="AS22" i="1" s="1"/>
  <c r="AR21" i="1"/>
  <c r="AS21" i="1" s="1" a="1"/>
  <c r="AS21" i="1" s="1"/>
  <c r="AR20" i="1"/>
  <c r="AS20" i="1" s="1" a="1"/>
  <c r="AS20" i="1" s="1"/>
  <c r="AR19" i="1"/>
  <c r="AS19" i="1" s="1" a="1"/>
  <c r="AS19" i="1" s="1"/>
  <c r="AR18" i="1"/>
  <c r="AS18" i="1" s="1" a="1"/>
  <c r="AS18" i="1" s="1"/>
  <c r="AR17" i="1"/>
  <c r="AS17" i="1" s="1" a="1"/>
  <c r="AS17" i="1" s="1"/>
  <c r="AR16" i="1"/>
  <c r="AS16" i="1" s="1" a="1"/>
  <c r="AS16" i="1" s="1"/>
  <c r="AR15" i="1"/>
  <c r="AS15" i="1" s="1" a="1"/>
  <c r="AS15" i="1" s="1"/>
  <c r="AR14" i="1"/>
  <c r="AS14" i="1" s="1" a="1"/>
  <c r="AS14" i="1" s="1"/>
  <c r="AR13" i="1"/>
  <c r="AS13" i="1" s="1" a="1"/>
  <c r="AS13" i="1" s="1"/>
  <c r="AR12" i="1"/>
  <c r="AS12" i="1" s="1" a="1"/>
  <c r="AS12" i="1" s="1"/>
  <c r="AR11" i="1"/>
  <c r="AS11" i="1" s="1" a="1"/>
  <c r="AS11" i="1" s="1"/>
  <c r="AR10" i="1"/>
  <c r="AS10" i="1" s="1" a="1"/>
  <c r="AS10" i="1" s="1"/>
  <c r="AR9" i="1"/>
  <c r="AS9" i="1" s="1" a="1"/>
  <c r="AS9" i="1" s="1"/>
  <c r="Q126" i="2" a="1"/>
  <c r="Q126" i="2" s="1"/>
  <c r="Q123" i="2" a="1"/>
  <c r="Q123" i="2" s="1"/>
  <c r="Q120" i="2" a="1"/>
  <c r="Q120" i="2" s="1"/>
  <c r="Q117" i="2" a="1"/>
  <c r="Q117" i="2" s="1"/>
  <c r="Q114" i="2" a="1"/>
  <c r="Q114" i="2" s="1"/>
  <c r="Q113" i="2" a="1"/>
  <c r="Q113" i="2" s="1"/>
  <c r="Q109" i="2" a="1"/>
  <c r="Q109" i="2" s="1"/>
  <c r="Q105" i="2" a="1"/>
  <c r="Q105" i="2" s="1"/>
  <c r="Q101" i="2" a="1"/>
  <c r="Q101" i="2" s="1"/>
  <c r="Q98" i="2" a="1"/>
  <c r="Q98" i="2" s="1"/>
  <c r="Q95" i="2" a="1"/>
  <c r="Q95" i="2" s="1"/>
  <c r="Q93" i="2" a="1"/>
  <c r="Q93" i="2" s="1"/>
  <c r="Q89" i="2" a="1"/>
  <c r="Q89" i="2" s="1"/>
  <c r="Q85" i="2" a="1"/>
  <c r="Q85" i="2" s="1"/>
  <c r="Q81" i="2" a="1"/>
  <c r="Q81" i="2" s="1"/>
  <c r="Q77" i="2" a="1"/>
  <c r="Q77" i="2" s="1"/>
  <c r="Q73" i="2" a="1"/>
  <c r="Q73" i="2" s="1"/>
  <c r="Q70" i="2" a="1"/>
  <c r="Q70" i="2" s="1"/>
  <c r="Q69" i="2" a="1"/>
  <c r="Q69" i="2" s="1"/>
  <c r="Q67" i="2" a="1"/>
  <c r="Q67" i="2" s="1"/>
  <c r="Q66" i="2" a="1"/>
  <c r="Q66" i="2" s="1"/>
  <c r="Q65" i="2" a="1"/>
  <c r="Q65" i="2" s="1"/>
  <c r="Q64" i="2" a="1"/>
  <c r="Q64" i="2" s="1"/>
  <c r="Q63" i="2" a="1"/>
  <c r="Q63" i="2" s="1"/>
  <c r="Q62" i="2" a="1"/>
  <c r="Q62" i="2" s="1"/>
  <c r="Q61" i="2" a="1"/>
  <c r="Q61" i="2" s="1"/>
  <c r="Q60" i="2" a="1"/>
  <c r="Q60" i="2" s="1"/>
  <c r="Q59" i="2" a="1"/>
  <c r="Q59" i="2" s="1"/>
  <c r="Q58" i="2" a="1"/>
  <c r="Q58" i="2" s="1"/>
  <c r="Q57" i="2" a="1"/>
  <c r="Q57" i="2" s="1"/>
  <c r="Q56" i="2" a="1"/>
  <c r="Q56" i="2" s="1"/>
  <c r="Q55" i="2" a="1"/>
  <c r="Q55" i="2" s="1"/>
  <c r="Q54" i="2" a="1"/>
  <c r="Q54" i="2" s="1"/>
  <c r="Q53" i="2" a="1"/>
  <c r="Q53" i="2" s="1"/>
  <c r="Q52" i="2" a="1"/>
  <c r="Q52" i="2" s="1"/>
  <c r="Q51" i="2" a="1"/>
  <c r="Q51" i="2" s="1"/>
  <c r="Q50" i="2" a="1"/>
  <c r="Q50" i="2" s="1"/>
  <c r="Q49" i="2" a="1"/>
  <c r="Q49" i="2" s="1"/>
  <c r="Q48" i="2" a="1"/>
  <c r="Q48" i="2" s="1"/>
  <c r="Q47" i="2" a="1"/>
  <c r="Q47" i="2" s="1"/>
  <c r="Q46" i="2" a="1"/>
  <c r="Q46" i="2" s="1"/>
  <c r="Q45" i="2" a="1"/>
  <c r="Q45" i="2" s="1"/>
  <c r="Q44" i="2" a="1"/>
  <c r="Q44" i="2" s="1"/>
  <c r="Q43" i="2" a="1"/>
  <c r="Q43" i="2" s="1"/>
  <c r="Q42" i="2" a="1"/>
  <c r="Q42" i="2" s="1"/>
  <c r="Q41" i="2" a="1"/>
  <c r="Q41" i="2" s="1"/>
  <c r="Q40" i="2" a="1"/>
  <c r="Q40" i="2" s="1"/>
  <c r="Q39" i="2" a="1"/>
  <c r="Q39" i="2" s="1"/>
  <c r="Q38" i="2" a="1"/>
  <c r="Q38" i="2" s="1"/>
  <c r="Q37" i="2" a="1"/>
  <c r="Q37" i="2" s="1"/>
  <c r="Q36" i="2" a="1"/>
  <c r="Q36" i="2" s="1"/>
  <c r="Q35" i="2" a="1"/>
  <c r="Q35" i="2" s="1"/>
  <c r="Q34" i="2" a="1"/>
  <c r="Q34" i="2" s="1"/>
  <c r="Q33" i="2" a="1"/>
  <c r="Q33" i="2" s="1"/>
  <c r="Q32" i="2" a="1"/>
  <c r="Q32" i="2" s="1"/>
  <c r="Q31" i="2" a="1"/>
  <c r="Q31" i="2" s="1"/>
  <c r="Q30" i="2" a="1"/>
  <c r="Q30" i="2" s="1"/>
  <c r="Q29" i="2" a="1"/>
  <c r="Q29" i="2" s="1"/>
  <c r="Q28" i="2" a="1"/>
  <c r="Q28" i="2" s="1"/>
  <c r="Q27" i="2" a="1"/>
  <c r="Q27" i="2" s="1"/>
  <c r="Q26" i="2" a="1"/>
  <c r="Q26" i="2" s="1"/>
  <c r="Q25" i="2" a="1"/>
  <c r="Q25" i="2" s="1"/>
  <c r="Q24" i="2" a="1"/>
  <c r="Q24" i="2" s="1"/>
  <c r="Q23" i="2" a="1"/>
  <c r="Q23" i="2" s="1"/>
  <c r="Q22" i="2" a="1"/>
  <c r="Q22" i="2" s="1"/>
  <c r="Q21" i="2" a="1"/>
  <c r="Q21" i="2" s="1"/>
  <c r="Q20" i="2" a="1"/>
  <c r="Q20" i="2" s="1"/>
  <c r="Q19" i="2" a="1"/>
  <c r="Q19" i="2" s="1"/>
  <c r="Q18" i="2" a="1"/>
  <c r="Q18" i="2" s="1"/>
  <c r="Q17" i="2" a="1"/>
  <c r="Q17" i="2" s="1"/>
  <c r="Q16" i="2" a="1"/>
  <c r="Q16" i="2" s="1"/>
  <c r="Q15" i="2" a="1"/>
  <c r="Q15" i="2" s="1"/>
  <c r="Q14" i="2" a="1"/>
  <c r="Q14" i="2" s="1"/>
  <c r="Q13" i="2" a="1"/>
  <c r="Q13" i="2" s="1"/>
  <c r="Q12" i="2" a="1"/>
  <c r="Q12" i="2" s="1"/>
  <c r="Q11" i="2" a="1"/>
  <c r="Q11" i="2" s="1"/>
  <c r="Q10" i="2" a="1"/>
  <c r="Q10" i="2" s="1"/>
  <c r="Q9" i="2" a="1"/>
  <c r="Q9" i="2" s="1"/>
  <c r="Q8" i="2" a="1"/>
  <c r="Q8" i="2" s="1"/>
  <c r="Q7" i="2" a="1"/>
  <c r="Q7" i="2" s="1"/>
  <c r="Q6" i="2" a="1"/>
  <c r="Q6" i="2" s="1"/>
  <c r="Q5" i="2" a="1"/>
  <c r="Q5" i="2" s="1"/>
  <c r="Q4" i="2" a="1"/>
  <c r="Q4" i="2" s="1"/>
  <c r="AT14" i="1" l="1"/>
  <c r="CQ14" i="1"/>
  <c r="AT30" i="1"/>
  <c r="CQ30" i="1"/>
  <c r="AT46" i="1"/>
  <c r="CQ46" i="1"/>
  <c r="AT62" i="1"/>
  <c r="CQ62" i="1"/>
  <c r="AT15" i="1"/>
  <c r="CQ15" i="1"/>
  <c r="AT31" i="1"/>
  <c r="CQ31" i="1"/>
  <c r="AT47" i="1"/>
  <c r="CQ47" i="1"/>
  <c r="AT63" i="1"/>
  <c r="CQ63" i="1"/>
  <c r="BJ16" i="1"/>
  <c r="CQ16" i="1"/>
  <c r="BJ32" i="1"/>
  <c r="CQ32" i="1"/>
  <c r="BJ48" i="1"/>
  <c r="CQ48" i="1"/>
  <c r="BJ64" i="1"/>
  <c r="CQ64" i="1"/>
  <c r="AT17" i="1"/>
  <c r="CQ17" i="1"/>
  <c r="AT33" i="1"/>
  <c r="CQ33" i="1"/>
  <c r="AT49" i="1"/>
  <c r="CQ49" i="1"/>
  <c r="AT65" i="1"/>
  <c r="CQ65" i="1"/>
  <c r="BJ18" i="1"/>
  <c r="CQ18" i="1"/>
  <c r="BJ34" i="1"/>
  <c r="CQ34" i="1"/>
  <c r="BJ50" i="1"/>
  <c r="CQ50" i="1"/>
  <c r="BJ66" i="1"/>
  <c r="CQ66" i="1"/>
  <c r="BJ19" i="1"/>
  <c r="CQ19" i="1"/>
  <c r="BJ35" i="1"/>
  <c r="CQ35" i="1"/>
  <c r="BJ51" i="1"/>
  <c r="CQ51" i="1"/>
  <c r="BJ67" i="1"/>
  <c r="CQ67" i="1"/>
  <c r="BI20" i="1"/>
  <c r="CQ20" i="1"/>
  <c r="BI36" i="1"/>
  <c r="CQ36" i="1"/>
  <c r="BI52" i="1"/>
  <c r="CQ52" i="1"/>
  <c r="BI68" i="1"/>
  <c r="CQ68" i="1"/>
  <c r="BJ21" i="1"/>
  <c r="CQ21" i="1"/>
  <c r="BJ37" i="1"/>
  <c r="CQ37" i="1"/>
  <c r="BJ53" i="1"/>
  <c r="CQ53" i="1"/>
  <c r="BJ69" i="1"/>
  <c r="CQ69" i="1"/>
  <c r="BJ22" i="1"/>
  <c r="CQ22" i="1"/>
  <c r="BJ38" i="1"/>
  <c r="CQ38" i="1"/>
  <c r="BJ54" i="1"/>
  <c r="CQ54" i="1"/>
  <c r="BJ70" i="1"/>
  <c r="CQ70" i="1"/>
  <c r="AT23" i="1"/>
  <c r="CQ23" i="1"/>
  <c r="AT39" i="1"/>
  <c r="CQ39" i="1"/>
  <c r="AT55" i="1"/>
  <c r="CQ55" i="1"/>
  <c r="AT71" i="1"/>
  <c r="CQ71" i="1"/>
  <c r="BJ24" i="1"/>
  <c r="CQ24" i="1"/>
  <c r="BJ40" i="1"/>
  <c r="CQ40" i="1"/>
  <c r="BJ56" i="1"/>
  <c r="CQ56" i="1"/>
  <c r="BJ72" i="1"/>
  <c r="CQ72" i="1"/>
  <c r="BJ9" i="1"/>
  <c r="CQ9" i="1"/>
  <c r="BJ25" i="1"/>
  <c r="CQ25" i="1"/>
  <c r="BJ41" i="1"/>
  <c r="CQ41" i="1"/>
  <c r="BJ57" i="1"/>
  <c r="CQ57" i="1"/>
  <c r="BJ73" i="1"/>
  <c r="CQ73" i="1"/>
  <c r="BJ10" i="1"/>
  <c r="CQ10" i="1"/>
  <c r="BJ26" i="1"/>
  <c r="CQ26" i="1"/>
  <c r="BJ42" i="1"/>
  <c r="CQ42" i="1"/>
  <c r="BJ58" i="1"/>
  <c r="CQ58" i="1"/>
  <c r="BJ74" i="1"/>
  <c r="CQ74" i="1"/>
  <c r="BJ11" i="1"/>
  <c r="CQ11" i="1"/>
  <c r="BJ27" i="1"/>
  <c r="CQ27" i="1"/>
  <c r="BJ43" i="1"/>
  <c r="CQ43" i="1"/>
  <c r="BJ59" i="1"/>
  <c r="CQ59" i="1"/>
  <c r="BJ12" i="1"/>
  <c r="CQ12" i="1"/>
  <c r="BJ28" i="1"/>
  <c r="CQ28" i="1"/>
  <c r="BJ44" i="1"/>
  <c r="CQ44" i="1"/>
  <c r="BJ60" i="1"/>
  <c r="CQ60" i="1"/>
  <c r="BJ13" i="1"/>
  <c r="CQ13" i="1"/>
  <c r="BJ29" i="1"/>
  <c r="CQ29" i="1"/>
  <c r="BJ45" i="1"/>
  <c r="CQ45" i="1"/>
  <c r="BJ61" i="1"/>
  <c r="CQ61" i="1"/>
  <c r="AP22" i="1"/>
  <c r="J22" i="1" s="1"/>
  <c r="AQ23" i="1"/>
  <c r="H291" i="8"/>
  <c r="H290" i="8"/>
  <c r="G291" i="8"/>
  <c r="G290" i="8"/>
  <c r="F270" i="8"/>
  <c r="D270" i="8" s="1"/>
  <c r="I32" i="10"/>
  <c r="I86" i="10"/>
  <c r="I83" i="10"/>
  <c r="I96" i="10"/>
  <c r="I85" i="10"/>
  <c r="I138" i="10"/>
  <c r="I106" i="10"/>
  <c r="I74" i="10"/>
  <c r="I23" i="10"/>
  <c r="I55" i="10"/>
  <c r="K55" i="10" s="1"/>
  <c r="I87" i="10"/>
  <c r="I119" i="10"/>
  <c r="K119" i="10" s="1"/>
  <c r="I151" i="10"/>
  <c r="I19" i="10"/>
  <c r="K19" i="10" s="1"/>
  <c r="I21" i="10"/>
  <c r="I116" i="10"/>
  <c r="K116" i="10" s="1"/>
  <c r="I84" i="10"/>
  <c r="I52" i="10"/>
  <c r="I20" i="10"/>
  <c r="I25" i="10"/>
  <c r="I57" i="10"/>
  <c r="I89" i="10"/>
  <c r="I121" i="10"/>
  <c r="I153" i="10"/>
  <c r="I94" i="10"/>
  <c r="I150" i="10"/>
  <c r="I160" i="10"/>
  <c r="I149" i="10"/>
  <c r="K149" i="10" s="1"/>
  <c r="I126" i="10"/>
  <c r="I62" i="10"/>
  <c r="K62" i="10" s="1"/>
  <c r="I30" i="10"/>
  <c r="I27" i="10"/>
  <c r="K27" i="10" s="1"/>
  <c r="I59" i="10"/>
  <c r="I91" i="10"/>
  <c r="I123" i="10"/>
  <c r="I155" i="10"/>
  <c r="F136" i="8"/>
  <c r="F134" i="8"/>
  <c r="I136" i="10"/>
  <c r="I104" i="10"/>
  <c r="I72" i="10"/>
  <c r="I40" i="10"/>
  <c r="K40" i="10" s="1"/>
  <c r="I29" i="10"/>
  <c r="I61" i="10"/>
  <c r="K61" i="10" s="1"/>
  <c r="I93" i="10"/>
  <c r="I125" i="10"/>
  <c r="K125" i="10" s="1"/>
  <c r="I51" i="10"/>
  <c r="I128" i="10"/>
  <c r="K128" i="10" s="1"/>
  <c r="I53" i="10"/>
  <c r="I42" i="10"/>
  <c r="I114" i="10"/>
  <c r="I50" i="10"/>
  <c r="I31" i="10"/>
  <c r="I95" i="10"/>
  <c r="I127" i="10"/>
  <c r="I159" i="10"/>
  <c r="I64" i="10"/>
  <c r="I117" i="10"/>
  <c r="K117" i="10" s="1"/>
  <c r="I146" i="10"/>
  <c r="I82" i="10"/>
  <c r="K82" i="10" s="1"/>
  <c r="I18" i="10"/>
  <c r="I63" i="10"/>
  <c r="K63" i="10" s="1"/>
  <c r="I156" i="10"/>
  <c r="I124" i="10"/>
  <c r="K124" i="10" s="1"/>
  <c r="I92" i="10"/>
  <c r="I60" i="10"/>
  <c r="I28" i="10"/>
  <c r="I33" i="10"/>
  <c r="I65" i="10"/>
  <c r="I97" i="10"/>
  <c r="I129" i="10"/>
  <c r="I161" i="10"/>
  <c r="I54" i="10"/>
  <c r="I134" i="10"/>
  <c r="K134" i="10" s="1"/>
  <c r="I102" i="10"/>
  <c r="I70" i="10"/>
  <c r="K70" i="10" s="1"/>
  <c r="I38" i="10"/>
  <c r="I35" i="10"/>
  <c r="K35" i="10" s="1"/>
  <c r="I67" i="10"/>
  <c r="I99" i="10"/>
  <c r="K99" i="10" s="1"/>
  <c r="I131" i="10"/>
  <c r="I112" i="10"/>
  <c r="I48" i="10"/>
  <c r="I69" i="10"/>
  <c r="I115" i="10"/>
  <c r="I122" i="10"/>
  <c r="I26" i="10"/>
  <c r="I39" i="10"/>
  <c r="I103" i="10"/>
  <c r="I101" i="10"/>
  <c r="K101" i="10" s="1"/>
  <c r="I142" i="10"/>
  <c r="I110" i="10"/>
  <c r="K110" i="10" s="1"/>
  <c r="I78" i="10"/>
  <c r="I46" i="10"/>
  <c r="I43" i="10"/>
  <c r="K43" i="10" s="1"/>
  <c r="I75" i="10"/>
  <c r="K75" i="10" s="1"/>
  <c r="I107" i="10"/>
  <c r="I139" i="10"/>
  <c r="I80" i="10"/>
  <c r="I133" i="10"/>
  <c r="I154" i="10"/>
  <c r="I90" i="10"/>
  <c r="I58" i="10"/>
  <c r="I71" i="10"/>
  <c r="I135" i="10"/>
  <c r="I100" i="10"/>
  <c r="K100" i="10" s="1"/>
  <c r="I36" i="10"/>
  <c r="I73" i="10"/>
  <c r="K73" i="10" s="1"/>
  <c r="I105" i="10"/>
  <c r="I137" i="10"/>
  <c r="K137" i="10" s="1"/>
  <c r="I152" i="10"/>
  <c r="I120" i="10"/>
  <c r="K120" i="10" s="1"/>
  <c r="I88" i="10"/>
  <c r="I56" i="10"/>
  <c r="I24" i="10"/>
  <c r="I45" i="10"/>
  <c r="I77" i="10"/>
  <c r="I109" i="10"/>
  <c r="I141" i="10"/>
  <c r="F42" i="14"/>
  <c r="J29" i="14"/>
  <c r="H24" i="14"/>
  <c r="K47" i="14"/>
  <c r="H40" i="14"/>
  <c r="I29" i="14"/>
  <c r="G24" i="14"/>
  <c r="J47" i="14"/>
  <c r="G40" i="14"/>
  <c r="H29" i="14"/>
  <c r="F24" i="14"/>
  <c r="J28" i="14"/>
  <c r="H47" i="14"/>
  <c r="F40" i="14"/>
  <c r="G29" i="14"/>
  <c r="K23" i="14"/>
  <c r="J36" i="13"/>
  <c r="H23" i="14"/>
  <c r="K29" i="14"/>
  <c r="I45" i="14"/>
  <c r="F29" i="14"/>
  <c r="J23" i="14"/>
  <c r="H45" i="14"/>
  <c r="I39" i="14"/>
  <c r="K28" i="14"/>
  <c r="I23" i="14"/>
  <c r="H39" i="14"/>
  <c r="G45" i="14"/>
  <c r="F45" i="14"/>
  <c r="J36" i="14"/>
  <c r="G27" i="14"/>
  <c r="J20" i="14"/>
  <c r="I24" i="14"/>
  <c r="K44" i="14"/>
  <c r="H34" i="14"/>
  <c r="F27" i="14"/>
  <c r="H18" i="14"/>
  <c r="G26" i="14"/>
  <c r="J44" i="14"/>
  <c r="G34" i="14"/>
  <c r="K26" i="14"/>
  <c r="G18" i="14"/>
  <c r="I31" i="14"/>
  <c r="F43" i="14"/>
  <c r="F34" i="14"/>
  <c r="J26" i="14"/>
  <c r="F18" i="14"/>
  <c r="K42" i="14"/>
  <c r="K31" i="14"/>
  <c r="I26" i="14"/>
  <c r="F16" i="14"/>
  <c r="G42" i="14"/>
  <c r="J42" i="14"/>
  <c r="J31" i="14"/>
  <c r="H26" i="14"/>
  <c r="K15" i="14"/>
  <c r="J15" i="14"/>
  <c r="I42" i="14"/>
  <c r="H15" i="14"/>
  <c r="H42" i="14"/>
  <c r="H31" i="14"/>
  <c r="F26" i="14"/>
  <c r="I15" i="14"/>
  <c r="K41" i="13"/>
  <c r="J17" i="13"/>
  <c r="K39" i="13"/>
  <c r="J45" i="14"/>
  <c r="J32" i="14"/>
  <c r="I35" i="14"/>
  <c r="J43" i="14"/>
  <c r="H16" i="14"/>
  <c r="I37" i="14"/>
  <c r="F23" i="14"/>
  <c r="F41" i="13"/>
  <c r="K25" i="13"/>
  <c r="H38" i="13"/>
  <c r="I28" i="13"/>
  <c r="F33" i="13"/>
  <c r="H47" i="13"/>
  <c r="G29" i="13"/>
  <c r="J26" i="13"/>
  <c r="G16" i="13"/>
  <c r="F11" i="13"/>
  <c r="G11" i="13"/>
  <c r="H19" i="13"/>
  <c r="I16" i="13"/>
  <c r="H20" i="13"/>
  <c r="H24" i="13"/>
  <c r="F27" i="13"/>
  <c r="I20" i="13"/>
  <c r="I37" i="13"/>
  <c r="G49" i="14"/>
  <c r="K45" i="14"/>
  <c r="I19" i="13"/>
  <c r="G47" i="14"/>
  <c r="H48" i="14"/>
  <c r="H35" i="14"/>
  <c r="G38" i="14"/>
  <c r="H46" i="14"/>
  <c r="J21" i="14"/>
  <c r="K21" i="14"/>
  <c r="J25" i="14"/>
  <c r="J35" i="13"/>
  <c r="J12" i="13"/>
  <c r="G42" i="13"/>
  <c r="H14" i="13"/>
  <c r="F39" i="13"/>
  <c r="I39" i="13"/>
  <c r="I14" i="13"/>
  <c r="K31" i="13"/>
  <c r="H29" i="13"/>
  <c r="K18" i="13"/>
  <c r="J13" i="13"/>
  <c r="F22" i="13"/>
  <c r="G33" i="13"/>
  <c r="I32" i="13"/>
  <c r="H35" i="13"/>
  <c r="H44" i="13"/>
  <c r="K22" i="13"/>
  <c r="K21" i="13"/>
  <c r="G31" i="14"/>
  <c r="I32" i="14"/>
  <c r="F38" i="14"/>
  <c r="I43" i="14"/>
  <c r="F49" i="14"/>
  <c r="H17" i="14"/>
  <c r="I17" i="14"/>
  <c r="H28" i="14"/>
  <c r="G9" i="13"/>
  <c r="G41" i="13"/>
  <c r="F9" i="13"/>
  <c r="F23" i="13"/>
  <c r="G44" i="13"/>
  <c r="J44" i="13"/>
  <c r="J14" i="13"/>
  <c r="I34" i="13"/>
  <c r="F32" i="13"/>
  <c r="I21" i="13"/>
  <c r="H16" i="13"/>
  <c r="G19" i="13"/>
  <c r="J24" i="13"/>
  <c r="J40" i="14"/>
  <c r="F21" i="14"/>
  <c r="G20" i="14"/>
  <c r="H9" i="13"/>
  <c r="F26" i="13"/>
  <c r="I38" i="13"/>
  <c r="H10" i="13"/>
  <c r="I47" i="13"/>
  <c r="J34" i="13"/>
  <c r="F19" i="13"/>
  <c r="I24" i="13"/>
  <c r="H42" i="13"/>
  <c r="H37" i="13"/>
  <c r="G27" i="13"/>
  <c r="J28" i="13"/>
  <c r="F40" i="13"/>
  <c r="J42" i="13"/>
  <c r="J27" i="13"/>
  <c r="H45" i="13"/>
  <c r="J8" i="13"/>
  <c r="I12" i="13"/>
  <c r="K26" i="13"/>
  <c r="F37" i="13"/>
  <c r="G15" i="14"/>
  <c r="G35" i="14"/>
  <c r="G46" i="14"/>
  <c r="F20" i="14"/>
  <c r="F31" i="14"/>
  <c r="H41" i="13"/>
  <c r="I17" i="13"/>
  <c r="G37" i="13"/>
  <c r="G24" i="13"/>
  <c r="H27" i="13"/>
  <c r="J21" i="13"/>
  <c r="F30" i="13"/>
  <c r="F45" i="13"/>
  <c r="J32" i="13"/>
  <c r="G35" i="13"/>
  <c r="I30" i="13"/>
  <c r="F38" i="13"/>
  <c r="G48" i="14"/>
  <c r="I13" i="13"/>
  <c r="I43" i="13"/>
  <c r="K10" i="13"/>
  <c r="K40" i="13"/>
  <c r="K49" i="14"/>
  <c r="G22" i="13"/>
  <c r="K14" i="14"/>
  <c r="K37" i="14"/>
  <c r="H43" i="14"/>
  <c r="F37" i="14"/>
  <c r="J37" i="14"/>
  <c r="J22" i="14"/>
  <c r="I25" i="14"/>
  <c r="J33" i="14"/>
  <c r="G26" i="13"/>
  <c r="F7" i="13"/>
  <c r="K43" i="13"/>
  <c r="J43" i="13"/>
  <c r="J23" i="13"/>
  <c r="F20" i="13"/>
  <c r="I42" i="13"/>
  <c r="I29" i="13"/>
  <c r="G45" i="13"/>
  <c r="K47" i="13"/>
  <c r="G7" i="13"/>
  <c r="H20" i="14"/>
  <c r="G46" i="13"/>
  <c r="K43" i="14"/>
  <c r="I28" i="14"/>
  <c r="H25" i="13"/>
  <c r="K46" i="14"/>
  <c r="K33" i="14"/>
  <c r="G38" i="13"/>
  <c r="J14" i="14"/>
  <c r="I40" i="14"/>
  <c r="F46" i="14"/>
  <c r="G37" i="14"/>
  <c r="G17" i="14"/>
  <c r="H25" i="14"/>
  <c r="G28" i="14"/>
  <c r="H36" i="14"/>
  <c r="H26" i="13"/>
  <c r="G20" i="13"/>
  <c r="F17" i="13"/>
  <c r="G32" i="13"/>
  <c r="J30" i="13"/>
  <c r="J45" i="13"/>
  <c r="F30" i="14"/>
  <c r="I26" i="13"/>
  <c r="K27" i="14"/>
  <c r="I27" i="13"/>
  <c r="I44" i="14"/>
  <c r="K9" i="13"/>
  <c r="K17" i="14"/>
  <c r="K48" i="14"/>
  <c r="I14" i="14"/>
  <c r="G43" i="14"/>
  <c r="J48" i="14"/>
  <c r="F17" i="14"/>
  <c r="K19" i="14"/>
  <c r="F28" i="14"/>
  <c r="I33" i="14"/>
  <c r="F39" i="14"/>
  <c r="J11" i="13"/>
  <c r="I41" i="13"/>
  <c r="K35" i="13"/>
  <c r="G23" i="13"/>
  <c r="G39" i="13"/>
  <c r="J39" i="13"/>
  <c r="J47" i="13"/>
  <c r="K34" i="13"/>
  <c r="I46" i="13"/>
  <c r="J29" i="13"/>
  <c r="J7" i="13"/>
  <c r="K12" i="13"/>
  <c r="I11" i="13"/>
  <c r="K42" i="13"/>
  <c r="K48" i="13"/>
  <c r="K8" i="13"/>
  <c r="K33" i="13"/>
  <c r="G18" i="13"/>
  <c r="H32" i="14"/>
  <c r="H14" i="14"/>
  <c r="I48" i="14"/>
  <c r="H21" i="14"/>
  <c r="J19" i="14"/>
  <c r="I22" i="14"/>
  <c r="J30" i="14"/>
  <c r="G36" i="14"/>
  <c r="J41" i="14"/>
  <c r="I9" i="13"/>
  <c r="H8" i="13"/>
  <c r="K28" i="13"/>
  <c r="K13" i="13"/>
  <c r="I15" i="13"/>
  <c r="K22" i="14"/>
  <c r="K32" i="13"/>
  <c r="H37" i="14"/>
  <c r="K20" i="13"/>
  <c r="G16" i="14"/>
  <c r="G14" i="14"/>
  <c r="J34" i="14"/>
  <c r="F32" i="14"/>
  <c r="H22" i="14"/>
  <c r="G25" i="14"/>
  <c r="H33" i="14"/>
  <c r="I41" i="14"/>
  <c r="H44" i="14"/>
  <c r="K11" i="13"/>
  <c r="I22" i="13"/>
  <c r="F36" i="13"/>
  <c r="G17" i="13"/>
  <c r="F10" i="13"/>
  <c r="H33" i="13"/>
  <c r="H18" i="13"/>
  <c r="K17" i="13"/>
  <c r="F48" i="13"/>
  <c r="G40" i="13"/>
  <c r="H32" i="13"/>
  <c r="I40" i="13"/>
  <c r="J40" i="13"/>
  <c r="K15" i="13"/>
  <c r="K32" i="14"/>
  <c r="I8" i="13"/>
  <c r="K44" i="13"/>
  <c r="K29" i="13"/>
  <c r="G14" i="13"/>
  <c r="J31" i="13"/>
  <c r="G34" i="13"/>
  <c r="I21" i="14"/>
  <c r="K36" i="13"/>
  <c r="F14" i="14"/>
  <c r="K18" i="14"/>
  <c r="G19" i="14"/>
  <c r="F25" i="14"/>
  <c r="I30" i="14"/>
  <c r="F36" i="14"/>
  <c r="G44" i="14"/>
  <c r="F47" i="14"/>
  <c r="K27" i="13"/>
  <c r="J41" i="13"/>
  <c r="J20" i="13"/>
  <c r="H23" i="13"/>
  <c r="J19" i="13"/>
  <c r="J46" i="13"/>
  <c r="H34" i="13"/>
  <c r="F8" i="13"/>
  <c r="F15" i="13"/>
  <c r="I45" i="13"/>
  <c r="F35" i="13"/>
  <c r="G43" i="13"/>
  <c r="H43" i="13"/>
  <c r="K14" i="13"/>
  <c r="F22" i="14"/>
  <c r="G12" i="13"/>
  <c r="I44" i="13"/>
  <c r="I31" i="13"/>
  <c r="K23" i="13"/>
  <c r="J16" i="13"/>
  <c r="K45" i="13"/>
  <c r="H30" i="13"/>
  <c r="G47" i="13"/>
  <c r="I36" i="14"/>
  <c r="I35" i="13"/>
  <c r="I34" i="14"/>
  <c r="K36" i="14"/>
  <c r="J16" i="14"/>
  <c r="K16" i="14"/>
  <c r="J27" i="14"/>
  <c r="G33" i="14"/>
  <c r="H41" i="14"/>
  <c r="I49" i="14"/>
  <c r="J49" i="14"/>
  <c r="F12" i="13"/>
  <c r="H7" i="13"/>
  <c r="G36" i="13"/>
  <c r="H28" i="13"/>
  <c r="F25" i="13"/>
  <c r="K30" i="13"/>
  <c r="I10" i="13"/>
  <c r="J10" i="13"/>
  <c r="H15" i="13"/>
  <c r="G48" i="13"/>
  <c r="H40" i="13"/>
  <c r="I48" i="13"/>
  <c r="F46" i="13"/>
  <c r="I19" i="14"/>
  <c r="F44" i="14"/>
  <c r="F28" i="13"/>
  <c r="H22" i="13"/>
  <c r="I33" i="13"/>
  <c r="G13" i="13"/>
  <c r="F34" i="13"/>
  <c r="F18" i="13"/>
  <c r="J48" i="13"/>
  <c r="F33" i="14"/>
  <c r="I16" i="14"/>
  <c r="H36" i="13"/>
  <c r="K46" i="13"/>
  <c r="F13" i="13"/>
  <c r="G31" i="13"/>
  <c r="K16" i="13"/>
  <c r="F24" i="13"/>
  <c r="K41" i="14"/>
  <c r="H46" i="13"/>
  <c r="G39" i="14"/>
  <c r="I20" i="14"/>
  <c r="F35" i="14"/>
  <c r="I18" i="14"/>
  <c r="I47" i="14"/>
  <c r="H19" i="14"/>
  <c r="H30" i="14"/>
  <c r="K35" i="14"/>
  <c r="K20" i="14"/>
  <c r="I25" i="13"/>
  <c r="H39" i="13"/>
  <c r="H13" i="13"/>
  <c r="F43" i="13"/>
  <c r="G22" i="14"/>
  <c r="J46" i="14"/>
  <c r="I7" i="13"/>
  <c r="F16" i="13"/>
  <c r="F41" i="14"/>
  <c r="F47" i="13"/>
  <c r="K25" i="14"/>
  <c r="K40" i="14"/>
  <c r="G23" i="14"/>
  <c r="K30" i="14"/>
  <c r="F19" i="14"/>
  <c r="J18" i="14"/>
  <c r="I38" i="14"/>
  <c r="F44" i="13"/>
  <c r="G25" i="13"/>
  <c r="K24" i="14"/>
  <c r="F48" i="14"/>
  <c r="J24" i="14"/>
  <c r="I27" i="14"/>
  <c r="J35" i="14"/>
  <c r="G41" i="14"/>
  <c r="H49" i="14"/>
  <c r="F15" i="14"/>
  <c r="G28" i="13"/>
  <c r="J25" i="13"/>
  <c r="I36" i="13"/>
  <c r="J9" i="13"/>
  <c r="G10" i="13"/>
  <c r="F31" i="13"/>
  <c r="I18" i="13"/>
  <c r="J18" i="13"/>
  <c r="F21" i="13"/>
  <c r="J15" i="13"/>
  <c r="H48" i="13"/>
  <c r="H11" i="13"/>
  <c r="H31" i="13"/>
  <c r="G32" i="14"/>
  <c r="K24" i="13"/>
  <c r="K7" i="13"/>
  <c r="K34" i="14"/>
  <c r="H27" i="14"/>
  <c r="G30" i="14"/>
  <c r="H38" i="14"/>
  <c r="I46" i="14"/>
  <c r="G21" i="14"/>
  <c r="J17" i="14"/>
  <c r="H12" i="13"/>
  <c r="F42" i="13"/>
  <c r="J22" i="13"/>
  <c r="H17" i="13"/>
  <c r="K19" i="13"/>
  <c r="J33" i="13"/>
  <c r="G21" i="13"/>
  <c r="H21" i="13"/>
  <c r="G8" i="13"/>
  <c r="F29" i="13"/>
  <c r="G15" i="13"/>
  <c r="F14" i="13"/>
  <c r="G30" i="13"/>
  <c r="I23" i="13"/>
  <c r="I118" i="10"/>
  <c r="K118" i="10" s="1"/>
  <c r="I144" i="10"/>
  <c r="K144" i="10" s="1"/>
  <c r="I37" i="10"/>
  <c r="K37" i="10" s="1"/>
  <c r="I132" i="10"/>
  <c r="K132" i="10" s="1"/>
  <c r="I68" i="10"/>
  <c r="K68" i="10" s="1"/>
  <c r="I41" i="10"/>
  <c r="K41" i="10" s="1"/>
  <c r="I162" i="10"/>
  <c r="K162" i="10" s="1"/>
  <c r="I130" i="10"/>
  <c r="K130" i="10" s="1"/>
  <c r="I98" i="10"/>
  <c r="K98" i="10" s="1"/>
  <c r="I66" i="10"/>
  <c r="K66" i="10" s="1"/>
  <c r="I34" i="10"/>
  <c r="K34" i="10" s="1"/>
  <c r="I47" i="10"/>
  <c r="K47" i="10" s="1"/>
  <c r="I79" i="10"/>
  <c r="K79" i="10" s="1"/>
  <c r="I111" i="10"/>
  <c r="K111" i="10" s="1"/>
  <c r="I143" i="10"/>
  <c r="K143" i="10" s="1"/>
  <c r="I22" i="10"/>
  <c r="K22" i="10" s="1"/>
  <c r="I140" i="10"/>
  <c r="K140" i="10" s="1"/>
  <c r="I108" i="10"/>
  <c r="K108" i="10" s="1"/>
  <c r="I76" i="10"/>
  <c r="K76" i="10" s="1"/>
  <c r="I44" i="10"/>
  <c r="K44" i="10" s="1"/>
  <c r="I17" i="10"/>
  <c r="K17" i="10" s="1"/>
  <c r="I49" i="10"/>
  <c r="K49" i="10" s="1"/>
  <c r="I81" i="10"/>
  <c r="K81" i="10" s="1"/>
  <c r="I113" i="10"/>
  <c r="K113" i="10" s="1"/>
  <c r="I145" i="10"/>
  <c r="K145" i="10" s="1"/>
  <c r="BJ14" i="1"/>
  <c r="BJ30" i="1"/>
  <c r="BJ46" i="1"/>
  <c r="BJ62" i="1"/>
  <c r="BJ78" i="1"/>
  <c r="BJ94" i="1"/>
  <c r="P99" i="10"/>
  <c r="P83" i="10"/>
  <c r="P67" i="10"/>
  <c r="P51" i="10"/>
  <c r="P35" i="10"/>
  <c r="P19" i="10"/>
  <c r="P137" i="10"/>
  <c r="P133" i="10"/>
  <c r="P147" i="10"/>
  <c r="P131" i="10"/>
  <c r="P115" i="10"/>
  <c r="M149" i="10"/>
  <c r="J149" i="10" s="1"/>
  <c r="O158" i="10"/>
  <c r="O126" i="10"/>
  <c r="R126" i="10" s="1"/>
  <c r="S126" i="10" s="1" a="1"/>
  <c r="S126" i="10" s="1"/>
  <c r="O94" i="10"/>
  <c r="R94" i="10" s="1"/>
  <c r="S94" i="10" s="1" a="1"/>
  <c r="S94" i="10" s="1"/>
  <c r="O62" i="10"/>
  <c r="R62" i="10" s="1"/>
  <c r="S62" i="10" s="1" a="1"/>
  <c r="S62" i="10" s="1"/>
  <c r="O30" i="10"/>
  <c r="R30" i="10" s="1"/>
  <c r="S30" i="10" s="1" a="1"/>
  <c r="S30" i="10" s="1"/>
  <c r="O47" i="10"/>
  <c r="R47" i="10" s="1"/>
  <c r="S47" i="10" s="1" a="1"/>
  <c r="S47" i="10" s="1"/>
  <c r="O79" i="10"/>
  <c r="R79" i="10" s="1"/>
  <c r="S79" i="10" s="1" a="1"/>
  <c r="S79" i="10" s="1"/>
  <c r="O111" i="10"/>
  <c r="R111" i="10" s="1"/>
  <c r="S111" i="10" s="1" a="1"/>
  <c r="S111" i="10" s="1"/>
  <c r="O143" i="10"/>
  <c r="R143" i="10" s="1"/>
  <c r="S143" i="10" s="1" a="1"/>
  <c r="S143" i="10" s="1"/>
  <c r="O124" i="10"/>
  <c r="R124" i="10" s="1"/>
  <c r="S124" i="10" s="1" a="1"/>
  <c r="S124" i="10" s="1"/>
  <c r="M136" i="10"/>
  <c r="J136" i="10" s="1"/>
  <c r="M104" i="10"/>
  <c r="J104" i="10" s="1"/>
  <c r="M72" i="10"/>
  <c r="J72" i="10" s="1"/>
  <c r="M40" i="10"/>
  <c r="J40" i="10" s="1"/>
  <c r="O17" i="10"/>
  <c r="R17" i="10" s="1"/>
  <c r="S17" i="10" s="1" a="1"/>
  <c r="S17" i="10" s="1"/>
  <c r="O49" i="10"/>
  <c r="R49" i="10" s="1"/>
  <c r="S49" i="10" s="1" a="1"/>
  <c r="S49" i="10" s="1"/>
  <c r="O81" i="10"/>
  <c r="R81" i="10" s="1"/>
  <c r="S81" i="10" s="1" a="1"/>
  <c r="S81" i="10" s="1"/>
  <c r="O113" i="10"/>
  <c r="R113" i="10" s="1"/>
  <c r="S113" i="10" s="1" a="1"/>
  <c r="S113" i="10" s="1"/>
  <c r="O145" i="10"/>
  <c r="R145" i="10" s="1"/>
  <c r="S145" i="10" s="1" a="1"/>
  <c r="S145" i="10" s="1"/>
  <c r="N115" i="10"/>
  <c r="O70" i="10"/>
  <c r="R70" i="10" s="1"/>
  <c r="S70" i="10" s="1" a="1"/>
  <c r="S70" i="10" s="1"/>
  <c r="O87" i="10"/>
  <c r="R87" i="10" s="1"/>
  <c r="S87" i="10" s="1" a="1"/>
  <c r="S87" i="10" s="1"/>
  <c r="BJ15" i="1"/>
  <c r="BJ31" i="1"/>
  <c r="BJ47" i="1"/>
  <c r="BJ63" i="1"/>
  <c r="BJ79" i="1"/>
  <c r="BJ95" i="1"/>
  <c r="N82" i="10"/>
  <c r="N51" i="10"/>
  <c r="O60" i="10"/>
  <c r="R60" i="10" s="1"/>
  <c r="S60" i="10" s="1" a="1"/>
  <c r="S60" i="10" s="1"/>
  <c r="O55" i="10"/>
  <c r="R55" i="10" s="1"/>
  <c r="S55" i="10" s="1" a="1"/>
  <c r="S55" i="10" s="1"/>
  <c r="O151" i="10"/>
  <c r="R151" i="10" s="1"/>
  <c r="S151" i="10" s="1" a="1"/>
  <c r="S151" i="10" s="1"/>
  <c r="O144" i="10"/>
  <c r="R144" i="10" s="1"/>
  <c r="S144" i="10" s="1" a="1"/>
  <c r="S144" i="10" s="1"/>
  <c r="O112" i="10"/>
  <c r="R112" i="10" s="1"/>
  <c r="S112" i="10" s="1" a="1"/>
  <c r="S112" i="10" s="1"/>
  <c r="O80" i="10"/>
  <c r="R80" i="10" s="1"/>
  <c r="S80" i="10" s="1" a="1"/>
  <c r="S80" i="10" s="1"/>
  <c r="O48" i="10"/>
  <c r="R48" i="10" s="1"/>
  <c r="S48" i="10" s="1" a="1"/>
  <c r="S48" i="10" s="1"/>
  <c r="O25" i="10"/>
  <c r="R25" i="10" s="1"/>
  <c r="S25" i="10" s="1" a="1"/>
  <c r="S25" i="10" s="1"/>
  <c r="O57" i="10"/>
  <c r="R57" i="10" s="1"/>
  <c r="S57" i="10" s="1" a="1"/>
  <c r="S57" i="10" s="1"/>
  <c r="O89" i="10"/>
  <c r="R89" i="10" s="1"/>
  <c r="S89" i="10" s="1" a="1"/>
  <c r="S89" i="10" s="1"/>
  <c r="O121" i="10"/>
  <c r="R121" i="10" s="1"/>
  <c r="S121" i="10" s="1" a="1"/>
  <c r="S121" i="10" s="1"/>
  <c r="O153" i="10"/>
  <c r="R153" i="10" s="1"/>
  <c r="S153" i="10" s="1" a="1"/>
  <c r="S153" i="10" s="1"/>
  <c r="O119" i="10"/>
  <c r="R119" i="10" s="1"/>
  <c r="S119" i="10" s="1" a="1"/>
  <c r="S119" i="10" s="1"/>
  <c r="O154" i="10"/>
  <c r="R154" i="10" s="1"/>
  <c r="S154" i="10" s="1" a="1"/>
  <c r="S154" i="10" s="1"/>
  <c r="O122" i="10"/>
  <c r="R122" i="10" s="1"/>
  <c r="S122" i="10" s="1" a="1"/>
  <c r="S122" i="10" s="1"/>
  <c r="O90" i="10"/>
  <c r="R90" i="10" s="1"/>
  <c r="S90" i="10" s="1" a="1"/>
  <c r="S90" i="10" s="1"/>
  <c r="O58" i="10"/>
  <c r="R58" i="10" s="1"/>
  <c r="S58" i="10" s="1" a="1"/>
  <c r="S58" i="10" s="1"/>
  <c r="O26" i="10"/>
  <c r="R26" i="10" s="1"/>
  <c r="S26" i="10" s="1" a="1"/>
  <c r="S26" i="10" s="1"/>
  <c r="O27" i="10"/>
  <c r="R27" i="10" s="1"/>
  <c r="S27" i="10" s="1" a="1"/>
  <c r="S27" i="10" s="1"/>
  <c r="O59" i="10"/>
  <c r="R59" i="10" s="1"/>
  <c r="S59" i="10" s="1" a="1"/>
  <c r="S59" i="10" s="1"/>
  <c r="O91" i="10"/>
  <c r="R91" i="10" s="1"/>
  <c r="S91" i="10" s="1" a="1"/>
  <c r="S91" i="10" s="1"/>
  <c r="O123" i="10"/>
  <c r="R123" i="10" s="1"/>
  <c r="S123" i="10" s="1" a="1"/>
  <c r="S123" i="10" s="1"/>
  <c r="O155" i="10"/>
  <c r="R155" i="10" s="1"/>
  <c r="S155" i="10" s="1" a="1"/>
  <c r="S155" i="10" s="1"/>
  <c r="BJ17" i="1"/>
  <c r="BJ33" i="1"/>
  <c r="BJ49" i="1"/>
  <c r="BJ65" i="1"/>
  <c r="BJ81" i="1"/>
  <c r="O23" i="10"/>
  <c r="R23" i="10" s="1"/>
  <c r="S23" i="10" s="1" a="1"/>
  <c r="S23" i="10" s="1"/>
  <c r="M132" i="10"/>
  <c r="J132" i="10" s="1"/>
  <c r="M100" i="10"/>
  <c r="J100" i="10" s="1"/>
  <c r="M68" i="10"/>
  <c r="J68" i="10" s="1"/>
  <c r="M36" i="10"/>
  <c r="J36" i="10" s="1"/>
  <c r="O29" i="10"/>
  <c r="R29" i="10" s="1"/>
  <c r="S29" i="10" s="1" a="1"/>
  <c r="S29" i="10" s="1"/>
  <c r="O61" i="10"/>
  <c r="R61" i="10" s="1"/>
  <c r="S61" i="10" s="1" a="1"/>
  <c r="S61" i="10" s="1"/>
  <c r="O93" i="10"/>
  <c r="R93" i="10" s="1"/>
  <c r="S93" i="10" s="1" a="1"/>
  <c r="S93" i="10" s="1"/>
  <c r="O125" i="10"/>
  <c r="R125" i="10" s="1"/>
  <c r="S125" i="10" s="1" a="1"/>
  <c r="S125" i="10" s="1"/>
  <c r="O157" i="10"/>
  <c r="BJ82" i="1"/>
  <c r="N114" i="10"/>
  <c r="M21" i="10"/>
  <c r="J21" i="10" s="1"/>
  <c r="O134" i="10"/>
  <c r="R134" i="10" s="1"/>
  <c r="S134" i="10" s="1" a="1"/>
  <c r="S134" i="10" s="1"/>
  <c r="O38" i="10"/>
  <c r="R38" i="10" s="1"/>
  <c r="S38" i="10" s="1" a="1"/>
  <c r="S38" i="10" s="1"/>
  <c r="O142" i="10"/>
  <c r="R142" i="10" s="1"/>
  <c r="S142" i="10" s="1" a="1"/>
  <c r="S142" i="10" s="1"/>
  <c r="O110" i="10"/>
  <c r="R110" i="10" s="1"/>
  <c r="S110" i="10" s="1" a="1"/>
  <c r="S110" i="10" s="1"/>
  <c r="O78" i="10"/>
  <c r="R78" i="10" s="1"/>
  <c r="S78" i="10" s="1" a="1"/>
  <c r="S78" i="10" s="1"/>
  <c r="O46" i="10"/>
  <c r="R46" i="10" s="1"/>
  <c r="S46" i="10" s="1" a="1"/>
  <c r="S46" i="10" s="1"/>
  <c r="O31" i="10"/>
  <c r="R31" i="10" s="1"/>
  <c r="S31" i="10" s="1" a="1"/>
  <c r="S31" i="10" s="1"/>
  <c r="O63" i="10"/>
  <c r="R63" i="10" s="1"/>
  <c r="S63" i="10" s="1" a="1"/>
  <c r="S63" i="10" s="1"/>
  <c r="O95" i="10"/>
  <c r="R95" i="10" s="1"/>
  <c r="S95" i="10" s="1" a="1"/>
  <c r="S95" i="10" s="1"/>
  <c r="O127" i="10"/>
  <c r="R127" i="10" s="1"/>
  <c r="S127" i="10" s="1" a="1"/>
  <c r="S127" i="10" s="1"/>
  <c r="O159" i="10"/>
  <c r="R159" i="10" s="1"/>
  <c r="S159" i="10" s="1" a="1"/>
  <c r="S159" i="10" s="1"/>
  <c r="N147" i="10"/>
  <c r="M53" i="10"/>
  <c r="J53" i="10" s="1"/>
  <c r="O152" i="10"/>
  <c r="R152" i="10" s="1"/>
  <c r="S152" i="10" s="1" a="1"/>
  <c r="S152" i="10" s="1"/>
  <c r="O120" i="10"/>
  <c r="R120" i="10" s="1"/>
  <c r="S120" i="10" s="1" a="1"/>
  <c r="S120" i="10" s="1"/>
  <c r="O88" i="10"/>
  <c r="R88" i="10" s="1"/>
  <c r="S88" i="10" s="1" a="1"/>
  <c r="S88" i="10" s="1"/>
  <c r="O56" i="10"/>
  <c r="R56" i="10" s="1"/>
  <c r="S56" i="10" s="1" a="1"/>
  <c r="S56" i="10" s="1"/>
  <c r="O24" i="10"/>
  <c r="R24" i="10" s="1"/>
  <c r="S24" i="10" s="1" a="1"/>
  <c r="S24" i="10" s="1"/>
  <c r="O33" i="10"/>
  <c r="R33" i="10" s="1"/>
  <c r="S33" i="10" s="1" a="1"/>
  <c r="S33" i="10" s="1"/>
  <c r="O65" i="10"/>
  <c r="R65" i="10" s="1"/>
  <c r="S65" i="10" s="1" a="1"/>
  <c r="S65" i="10" s="1"/>
  <c r="O97" i="10"/>
  <c r="R97" i="10" s="1"/>
  <c r="S97" i="10" s="1" a="1"/>
  <c r="S97" i="10" s="1"/>
  <c r="O129" i="10"/>
  <c r="R129" i="10" s="1"/>
  <c r="S129" i="10" s="1" a="1"/>
  <c r="S129" i="10" s="1"/>
  <c r="O161" i="10"/>
  <c r="R161" i="10" s="1"/>
  <c r="S161" i="10" s="1" a="1"/>
  <c r="S161" i="10" s="1"/>
  <c r="BJ20" i="1"/>
  <c r="BJ36" i="1"/>
  <c r="BJ52" i="1"/>
  <c r="BJ68" i="1"/>
  <c r="BJ84" i="1"/>
  <c r="BJ100" i="1"/>
  <c r="O156" i="10"/>
  <c r="R156" i="10" s="1"/>
  <c r="S156" i="10" s="1" a="1"/>
  <c r="S156" i="10" s="1"/>
  <c r="N162" i="10"/>
  <c r="N130" i="10"/>
  <c r="N98" i="10"/>
  <c r="N66" i="10"/>
  <c r="N34" i="10"/>
  <c r="N35" i="10"/>
  <c r="N67" i="10"/>
  <c r="N99" i="10"/>
  <c r="N131" i="10"/>
  <c r="N18" i="10"/>
  <c r="N83" i="10"/>
  <c r="O140" i="10"/>
  <c r="R140" i="10" s="1"/>
  <c r="S140" i="10" s="1" a="1"/>
  <c r="S140" i="10" s="1"/>
  <c r="O108" i="10"/>
  <c r="R108" i="10" s="1"/>
  <c r="S108" i="10" s="1" a="1"/>
  <c r="S108" i="10" s="1"/>
  <c r="O76" i="10"/>
  <c r="R76" i="10" s="1"/>
  <c r="S76" i="10" s="1" a="1"/>
  <c r="S76" i="10" s="1"/>
  <c r="O44" i="10"/>
  <c r="R44" i="10" s="1"/>
  <c r="S44" i="10" s="1" a="1"/>
  <c r="S44" i="10" s="1"/>
  <c r="M37" i="10"/>
  <c r="J37" i="10" s="1"/>
  <c r="M69" i="10"/>
  <c r="J69" i="10" s="1"/>
  <c r="M101" i="10"/>
  <c r="J101" i="10" s="1"/>
  <c r="M133" i="10"/>
  <c r="J133" i="10" s="1"/>
  <c r="N146" i="10"/>
  <c r="M85" i="10"/>
  <c r="J85" i="10" s="1"/>
  <c r="O150" i="10"/>
  <c r="R150" i="10" s="1"/>
  <c r="S150" i="10" s="1" a="1"/>
  <c r="S150" i="10" s="1"/>
  <c r="O118" i="10"/>
  <c r="R118" i="10" s="1"/>
  <c r="S118" i="10" s="1" a="1"/>
  <c r="S118" i="10" s="1"/>
  <c r="O86" i="10"/>
  <c r="R86" i="10" s="1"/>
  <c r="S86" i="10" s="1" a="1"/>
  <c r="S86" i="10" s="1"/>
  <c r="O54" i="10"/>
  <c r="R54" i="10" s="1"/>
  <c r="S54" i="10" s="1" a="1"/>
  <c r="S54" i="10" s="1"/>
  <c r="O22" i="10"/>
  <c r="R22" i="10" s="1"/>
  <c r="S22" i="10" s="1" a="1"/>
  <c r="S22" i="10" s="1"/>
  <c r="O39" i="10"/>
  <c r="R39" i="10" s="1"/>
  <c r="S39" i="10" s="1" a="1"/>
  <c r="S39" i="10" s="1"/>
  <c r="O71" i="10"/>
  <c r="R71" i="10" s="1"/>
  <c r="S71" i="10" s="1" a="1"/>
  <c r="S71" i="10" s="1"/>
  <c r="O103" i="10"/>
  <c r="R103" i="10" s="1"/>
  <c r="S103" i="10" s="1" a="1"/>
  <c r="S103" i="10" s="1"/>
  <c r="O135" i="10"/>
  <c r="R135" i="10" s="1"/>
  <c r="S135" i="10" s="1" a="1"/>
  <c r="S135" i="10" s="1"/>
  <c r="BJ23" i="1"/>
  <c r="BJ39" i="1"/>
  <c r="BJ55" i="1"/>
  <c r="BJ71" i="1"/>
  <c r="BJ87" i="1"/>
  <c r="O92" i="10"/>
  <c r="R92" i="10" s="1"/>
  <c r="S92" i="10" s="1" a="1"/>
  <c r="S92" i="10" s="1"/>
  <c r="M117" i="10"/>
  <c r="J117" i="10" s="1"/>
  <c r="O102" i="10"/>
  <c r="R102" i="10" s="1"/>
  <c r="S102" i="10" s="1" a="1"/>
  <c r="S102" i="10" s="1"/>
  <c r="O160" i="10"/>
  <c r="R160" i="10" s="1"/>
  <c r="S160" i="10" s="1" a="1"/>
  <c r="S160" i="10" s="1"/>
  <c r="O128" i="10"/>
  <c r="R128" i="10" s="1"/>
  <c r="S128" i="10" s="1" a="1"/>
  <c r="S128" i="10" s="1"/>
  <c r="O96" i="10"/>
  <c r="R96" i="10" s="1"/>
  <c r="S96" i="10" s="1" a="1"/>
  <c r="S96" i="10" s="1"/>
  <c r="O64" i="10"/>
  <c r="R64" i="10" s="1"/>
  <c r="S64" i="10" s="1" a="1"/>
  <c r="S64" i="10" s="1"/>
  <c r="O32" i="10"/>
  <c r="R32" i="10" s="1"/>
  <c r="S32" i="10" s="1" a="1"/>
  <c r="S32" i="10" s="1"/>
  <c r="O41" i="10"/>
  <c r="R41" i="10" s="1"/>
  <c r="S41" i="10" s="1" a="1"/>
  <c r="S41" i="10" s="1"/>
  <c r="O73" i="10"/>
  <c r="R73" i="10" s="1"/>
  <c r="S73" i="10" s="1" a="1"/>
  <c r="S73" i="10" s="1"/>
  <c r="O105" i="10"/>
  <c r="R105" i="10" s="1"/>
  <c r="S105" i="10" s="1" a="1"/>
  <c r="S105" i="10" s="1"/>
  <c r="O137" i="10"/>
  <c r="R137" i="10" s="1"/>
  <c r="S137" i="10" s="1" a="1"/>
  <c r="S137" i="10" s="1"/>
  <c r="N50" i="10"/>
  <c r="O28" i="10"/>
  <c r="R28" i="10" s="1"/>
  <c r="S28" i="10" s="1" a="1"/>
  <c r="S28" i="10" s="1"/>
  <c r="O138" i="10"/>
  <c r="R138" i="10" s="1"/>
  <c r="S138" i="10" s="1" a="1"/>
  <c r="S138" i="10" s="1"/>
  <c r="O106" i="10"/>
  <c r="R106" i="10" s="1"/>
  <c r="S106" i="10" s="1" a="1"/>
  <c r="S106" i="10" s="1"/>
  <c r="O74" i="10"/>
  <c r="R74" i="10" s="1"/>
  <c r="S74" i="10" s="1" a="1"/>
  <c r="S74" i="10" s="1"/>
  <c r="O42" i="10"/>
  <c r="R42" i="10" s="1"/>
  <c r="S42" i="10" s="1" a="1"/>
  <c r="S42" i="10" s="1"/>
  <c r="O43" i="10"/>
  <c r="R43" i="10" s="1"/>
  <c r="S43" i="10" s="1" a="1"/>
  <c r="S43" i="10" s="1"/>
  <c r="O75" i="10"/>
  <c r="R75" i="10" s="1"/>
  <c r="S75" i="10" s="1" a="1"/>
  <c r="S75" i="10" s="1"/>
  <c r="O107" i="10"/>
  <c r="R107" i="10" s="1"/>
  <c r="S107" i="10" s="1" a="1"/>
  <c r="S107" i="10" s="1"/>
  <c r="O139" i="10"/>
  <c r="R139" i="10" s="1"/>
  <c r="S139" i="10" s="1" a="1"/>
  <c r="S139" i="10" s="1"/>
  <c r="N19" i="10"/>
  <c r="N148" i="10"/>
  <c r="M116" i="10"/>
  <c r="J116" i="10" s="1"/>
  <c r="M84" i="10"/>
  <c r="J84" i="10" s="1"/>
  <c r="M52" i="10"/>
  <c r="J52" i="10" s="1"/>
  <c r="M20" i="10"/>
  <c r="J20" i="10" s="1"/>
  <c r="O45" i="10"/>
  <c r="R45" i="10" s="1"/>
  <c r="S45" i="10" s="1" a="1"/>
  <c r="S45" i="10" s="1"/>
  <c r="O77" i="10"/>
  <c r="R77" i="10" s="1"/>
  <c r="S77" i="10" s="1" a="1"/>
  <c r="S77" i="10" s="1"/>
  <c r="O109" i="10"/>
  <c r="R109" i="10" s="1"/>
  <c r="S109" i="10" s="1" a="1"/>
  <c r="S109" i="10" s="1"/>
  <c r="O141" i="10"/>
  <c r="R141" i="10" s="1"/>
  <c r="S141" i="10" s="1" a="1"/>
  <c r="S141" i="10" s="1"/>
  <c r="P20" i="10"/>
  <c r="P36" i="10"/>
  <c r="P52" i="10"/>
  <c r="P68" i="10"/>
  <c r="P84" i="10"/>
  <c r="P100" i="10"/>
  <c r="P116" i="10"/>
  <c r="P132" i="10"/>
  <c r="P148" i="10"/>
  <c r="P21" i="10"/>
  <c r="P37" i="10"/>
  <c r="P53" i="10"/>
  <c r="P69" i="10"/>
  <c r="P85" i="10"/>
  <c r="P101" i="10"/>
  <c r="P117" i="10"/>
  <c r="P149" i="10"/>
  <c r="P22" i="10"/>
  <c r="P38" i="10"/>
  <c r="P54" i="10"/>
  <c r="P70" i="10"/>
  <c r="P86" i="10"/>
  <c r="P102" i="10"/>
  <c r="P118" i="10"/>
  <c r="P134" i="10"/>
  <c r="P150" i="10"/>
  <c r="P23" i="10"/>
  <c r="P39" i="10"/>
  <c r="P55" i="10"/>
  <c r="P71" i="10"/>
  <c r="P87" i="10"/>
  <c r="P103" i="10"/>
  <c r="P119" i="10"/>
  <c r="P135" i="10"/>
  <c r="P151" i="10"/>
  <c r="P24" i="10"/>
  <c r="P40" i="10"/>
  <c r="P56" i="10"/>
  <c r="P72" i="10"/>
  <c r="P88" i="10"/>
  <c r="P104" i="10"/>
  <c r="P120" i="10"/>
  <c r="P136" i="10"/>
  <c r="P152" i="10"/>
  <c r="P25" i="10"/>
  <c r="P41" i="10"/>
  <c r="P57" i="10"/>
  <c r="P73" i="10"/>
  <c r="P89" i="10"/>
  <c r="P105" i="10"/>
  <c r="P121" i="10"/>
  <c r="P153" i="10"/>
  <c r="P26" i="10"/>
  <c r="P42" i="10"/>
  <c r="P58" i="10"/>
  <c r="P74" i="10"/>
  <c r="P90" i="10"/>
  <c r="P106" i="10"/>
  <c r="P122" i="10"/>
  <c r="P138" i="10"/>
  <c r="P154" i="10"/>
  <c r="P27" i="10"/>
  <c r="P43" i="10"/>
  <c r="P59" i="10"/>
  <c r="P75" i="10"/>
  <c r="P91" i="10"/>
  <c r="P107" i="10"/>
  <c r="P123" i="10"/>
  <c r="P139" i="10"/>
  <c r="P155" i="10"/>
  <c r="P28" i="10"/>
  <c r="P44" i="10"/>
  <c r="P60" i="10"/>
  <c r="P76" i="10"/>
  <c r="P92" i="10"/>
  <c r="P108" i="10"/>
  <c r="P124" i="10"/>
  <c r="P140" i="10"/>
  <c r="P156" i="10"/>
  <c r="P29" i="10"/>
  <c r="P45" i="10"/>
  <c r="P61" i="10"/>
  <c r="P77" i="10"/>
  <c r="P93" i="10"/>
  <c r="P109" i="10"/>
  <c r="P125" i="10"/>
  <c r="P141" i="10"/>
  <c r="P157" i="10"/>
  <c r="P30" i="10"/>
  <c r="P46" i="10"/>
  <c r="P62" i="10"/>
  <c r="P78" i="10"/>
  <c r="P94" i="10"/>
  <c r="P110" i="10"/>
  <c r="P126" i="10"/>
  <c r="P142" i="10"/>
  <c r="P158" i="10"/>
  <c r="P31" i="10"/>
  <c r="P47" i="10"/>
  <c r="P63" i="10"/>
  <c r="P79" i="10"/>
  <c r="P95" i="10"/>
  <c r="P111" i="10"/>
  <c r="P127" i="10"/>
  <c r="P143" i="10"/>
  <c r="P159" i="10"/>
  <c r="P32" i="10"/>
  <c r="P48" i="10"/>
  <c r="P64" i="10"/>
  <c r="P80" i="10"/>
  <c r="P96" i="10"/>
  <c r="P112" i="10"/>
  <c r="P128" i="10"/>
  <c r="P144" i="10"/>
  <c r="P160" i="10"/>
  <c r="P17" i="10"/>
  <c r="P33" i="10"/>
  <c r="P49" i="10"/>
  <c r="P65" i="10"/>
  <c r="P81" i="10"/>
  <c r="P97" i="10"/>
  <c r="P113" i="10"/>
  <c r="P129" i="10"/>
  <c r="P145" i="10"/>
  <c r="P161" i="10"/>
  <c r="P18" i="10"/>
  <c r="P34" i="10"/>
  <c r="P50" i="10"/>
  <c r="P66" i="10"/>
  <c r="P82" i="10"/>
  <c r="P98" i="10"/>
  <c r="P114" i="10"/>
  <c r="P130" i="10"/>
  <c r="P146" i="10"/>
  <c r="P162" i="10"/>
  <c r="K67" i="10"/>
  <c r="K69" i="10"/>
  <c r="K71" i="10"/>
  <c r="K83" i="10"/>
  <c r="K87" i="10"/>
  <c r="K103" i="10"/>
  <c r="K115" i="10"/>
  <c r="K23" i="10"/>
  <c r="K131" i="10"/>
  <c r="K133" i="10"/>
  <c r="K135" i="10"/>
  <c r="K39" i="10"/>
  <c r="K51" i="10"/>
  <c r="K151" i="10"/>
  <c r="K20" i="10"/>
  <c r="K36" i="10"/>
  <c r="K52" i="10"/>
  <c r="K84" i="10"/>
  <c r="K85" i="10"/>
  <c r="K38" i="10"/>
  <c r="K54" i="10"/>
  <c r="K86" i="10"/>
  <c r="K102" i="10"/>
  <c r="K150" i="10"/>
  <c r="K24" i="10"/>
  <c r="K56" i="10"/>
  <c r="K72" i="10"/>
  <c r="K88" i="10"/>
  <c r="K104" i="10"/>
  <c r="K136" i="10"/>
  <c r="K152" i="10"/>
  <c r="K25" i="10"/>
  <c r="K57" i="10"/>
  <c r="K89" i="10"/>
  <c r="K105" i="10"/>
  <c r="K121" i="10"/>
  <c r="K153" i="10"/>
  <c r="M57" i="10"/>
  <c r="J57" i="10" s="1"/>
  <c r="K26" i="10"/>
  <c r="K42" i="10"/>
  <c r="K58" i="10"/>
  <c r="K74" i="10"/>
  <c r="K90" i="10"/>
  <c r="K106" i="10"/>
  <c r="K122" i="10"/>
  <c r="K138" i="10"/>
  <c r="K154" i="10"/>
  <c r="M105" i="10"/>
  <c r="J105" i="10" s="1"/>
  <c r="K59" i="10"/>
  <c r="K91" i="10"/>
  <c r="K107" i="10"/>
  <c r="K123" i="10"/>
  <c r="K139" i="10"/>
  <c r="K155" i="10"/>
  <c r="M153" i="10"/>
  <c r="J153" i="10" s="1"/>
  <c r="K28" i="10"/>
  <c r="K60" i="10"/>
  <c r="K92" i="10"/>
  <c r="K156" i="10"/>
  <c r="K21" i="10"/>
  <c r="M157" i="10"/>
  <c r="J157" i="10" s="1"/>
  <c r="K29" i="10"/>
  <c r="K45" i="10"/>
  <c r="K77" i="10"/>
  <c r="K93" i="10"/>
  <c r="K109" i="10"/>
  <c r="K141" i="10"/>
  <c r="K53" i="10"/>
  <c r="N68" i="10"/>
  <c r="K30" i="10"/>
  <c r="K46" i="10"/>
  <c r="K78" i="10"/>
  <c r="K94" i="10"/>
  <c r="K126" i="10"/>
  <c r="K142" i="10"/>
  <c r="N134" i="10"/>
  <c r="K31" i="10"/>
  <c r="K95" i="10"/>
  <c r="K127" i="10"/>
  <c r="K159" i="10"/>
  <c r="O82" i="10"/>
  <c r="R82" i="10" s="1"/>
  <c r="S82" i="10" s="1" a="1"/>
  <c r="S82" i="10" s="1"/>
  <c r="K32" i="10"/>
  <c r="K48" i="10"/>
  <c r="K64" i="10"/>
  <c r="K80" i="10"/>
  <c r="K96" i="10"/>
  <c r="K112" i="10"/>
  <c r="K160" i="10"/>
  <c r="K33" i="10"/>
  <c r="K65" i="10"/>
  <c r="K97" i="10"/>
  <c r="K129" i="10"/>
  <c r="K161" i="10"/>
  <c r="K18" i="10"/>
  <c r="K50" i="10"/>
  <c r="K114" i="10"/>
  <c r="K146" i="10"/>
  <c r="M22" i="10"/>
  <c r="J22" i="10" s="1"/>
  <c r="M58" i="10"/>
  <c r="J58" i="10" s="1"/>
  <c r="M106" i="10"/>
  <c r="J106" i="10" s="1"/>
  <c r="N69" i="10"/>
  <c r="N135" i="10"/>
  <c r="O98" i="10"/>
  <c r="R98" i="10" s="1"/>
  <c r="S98" i="10" s="1" a="1"/>
  <c r="S98" i="10" s="1"/>
  <c r="M23" i="10"/>
  <c r="J23" i="10" s="1"/>
  <c r="M61" i="10"/>
  <c r="J61" i="10" s="1"/>
  <c r="M107" i="10"/>
  <c r="J107" i="10" s="1"/>
  <c r="M154" i="10"/>
  <c r="J154" i="10" s="1"/>
  <c r="N70" i="10"/>
  <c r="N150" i="10"/>
  <c r="O99" i="10"/>
  <c r="R99" i="10" s="1"/>
  <c r="S99" i="10" s="1" a="1"/>
  <c r="S99" i="10" s="1"/>
  <c r="M24" i="10"/>
  <c r="J24" i="10" s="1"/>
  <c r="M70" i="10"/>
  <c r="J70" i="10" s="1"/>
  <c r="M118" i="10"/>
  <c r="J118" i="10" s="1"/>
  <c r="N71" i="10"/>
  <c r="N151" i="10"/>
  <c r="O100" i="10"/>
  <c r="R100" i="10" s="1"/>
  <c r="S100" i="10" s="1" a="1"/>
  <c r="S100" i="10" s="1"/>
  <c r="M25" i="10"/>
  <c r="J25" i="10" s="1"/>
  <c r="M71" i="10"/>
  <c r="J71" i="10" s="1"/>
  <c r="M119" i="10"/>
  <c r="J119" i="10" s="1"/>
  <c r="N21" i="10"/>
  <c r="N86" i="10"/>
  <c r="N152" i="10"/>
  <c r="O101" i="10"/>
  <c r="R101" i="10" s="1"/>
  <c r="S101" i="10" s="1" a="1"/>
  <c r="S101" i="10" s="1"/>
  <c r="M152" i="10"/>
  <c r="J152" i="10" s="1"/>
  <c r="M26" i="10"/>
  <c r="J26" i="10" s="1"/>
  <c r="M73" i="10"/>
  <c r="J73" i="10" s="1"/>
  <c r="M120" i="10"/>
  <c r="J120" i="10" s="1"/>
  <c r="N22" i="10"/>
  <c r="N87" i="10"/>
  <c r="O18" i="10"/>
  <c r="R18" i="10" s="1"/>
  <c r="S18" i="10" s="1" a="1"/>
  <c r="S18" i="10" s="1"/>
  <c r="O114" i="10"/>
  <c r="R114" i="10" s="1"/>
  <c r="S114" i="10" s="1" a="1"/>
  <c r="S114" i="10" s="1"/>
  <c r="M27" i="10"/>
  <c r="J27" i="10" s="1"/>
  <c r="M74" i="10"/>
  <c r="J74" i="10" s="1"/>
  <c r="M121" i="10"/>
  <c r="J121" i="10" s="1"/>
  <c r="N23" i="10"/>
  <c r="N88" i="10"/>
  <c r="O130" i="10"/>
  <c r="R130" i="10" s="1"/>
  <c r="S130" i="10" s="1" a="1"/>
  <c r="S130" i="10" s="1"/>
  <c r="M29" i="10"/>
  <c r="J29" i="10" s="1"/>
  <c r="M75" i="10"/>
  <c r="J75" i="10" s="1"/>
  <c r="M122" i="10"/>
  <c r="J122" i="10" s="1"/>
  <c r="N24" i="10"/>
  <c r="N100" i="10"/>
  <c r="O34" i="10"/>
  <c r="R34" i="10" s="1"/>
  <c r="S34" i="10" s="1" a="1"/>
  <c r="S34" i="10" s="1"/>
  <c r="O131" i="10"/>
  <c r="R131" i="10" s="1"/>
  <c r="S131" i="10" s="1" a="1"/>
  <c r="S131" i="10" s="1"/>
  <c r="M38" i="10"/>
  <c r="J38" i="10" s="1"/>
  <c r="M86" i="10"/>
  <c r="J86" i="10" s="1"/>
  <c r="M125" i="10"/>
  <c r="J125" i="10" s="1"/>
  <c r="N36" i="10"/>
  <c r="N101" i="10"/>
  <c r="O35" i="10"/>
  <c r="R35" i="10" s="1"/>
  <c r="S35" i="10" s="1" a="1"/>
  <c r="S35" i="10" s="1"/>
  <c r="O132" i="10"/>
  <c r="R132" i="10" s="1"/>
  <c r="S132" i="10" s="1" a="1"/>
  <c r="S132" i="10" s="1"/>
  <c r="M39" i="10"/>
  <c r="J39" i="10" s="1"/>
  <c r="M87" i="10"/>
  <c r="J87" i="10" s="1"/>
  <c r="M134" i="10"/>
  <c r="J134" i="10" s="1"/>
  <c r="N37" i="10"/>
  <c r="N102" i="10"/>
  <c r="O36" i="10"/>
  <c r="R36" i="10" s="1"/>
  <c r="S36" i="10" s="1" a="1"/>
  <c r="S36" i="10" s="1"/>
  <c r="O133" i="10"/>
  <c r="R133" i="10" s="1"/>
  <c r="S133" i="10" s="1" a="1"/>
  <c r="S133" i="10" s="1"/>
  <c r="M41" i="10"/>
  <c r="J41" i="10" s="1"/>
  <c r="M88" i="10"/>
  <c r="J88" i="10" s="1"/>
  <c r="M135" i="10"/>
  <c r="J135" i="10" s="1"/>
  <c r="N38" i="10"/>
  <c r="N103" i="10"/>
  <c r="O37" i="10"/>
  <c r="R37" i="10" s="1"/>
  <c r="S37" i="10" s="1" a="1"/>
  <c r="S37" i="10" s="1"/>
  <c r="O146" i="10"/>
  <c r="R146" i="10" s="1"/>
  <c r="S146" i="10" s="1" a="1"/>
  <c r="S146" i="10" s="1"/>
  <c r="M42" i="10"/>
  <c r="J42" i="10" s="1"/>
  <c r="M89" i="10"/>
  <c r="J89" i="10" s="1"/>
  <c r="M137" i="10"/>
  <c r="J137" i="10" s="1"/>
  <c r="N39" i="10"/>
  <c r="N118" i="10"/>
  <c r="O50" i="10"/>
  <c r="R50" i="10" s="1"/>
  <c r="S50" i="10" s="1" a="1"/>
  <c r="S50" i="10" s="1"/>
  <c r="O162" i="10"/>
  <c r="R162" i="10" s="1"/>
  <c r="S162" i="10" s="1" a="1"/>
  <c r="S162" i="10" s="1"/>
  <c r="M43" i="10"/>
  <c r="J43" i="10" s="1"/>
  <c r="M90" i="10"/>
  <c r="J90" i="10" s="1"/>
  <c r="M138" i="10"/>
  <c r="J138" i="10" s="1"/>
  <c r="N53" i="10"/>
  <c r="N119" i="10"/>
  <c r="O66" i="10"/>
  <c r="R66" i="10" s="1"/>
  <c r="S66" i="10" s="1" a="1"/>
  <c r="S66" i="10" s="1"/>
  <c r="M54" i="10"/>
  <c r="J54" i="10" s="1"/>
  <c r="M93" i="10"/>
  <c r="J93" i="10" s="1"/>
  <c r="M139" i="10"/>
  <c r="J139" i="10" s="1"/>
  <c r="N54" i="10"/>
  <c r="N120" i="10"/>
  <c r="O67" i="10"/>
  <c r="R67" i="10" s="1"/>
  <c r="S67" i="10" s="1" a="1"/>
  <c r="S67" i="10" s="1"/>
  <c r="M55" i="10"/>
  <c r="J55" i="10" s="1"/>
  <c r="M102" i="10"/>
  <c r="J102" i="10" s="1"/>
  <c r="M150" i="10"/>
  <c r="J150" i="10" s="1"/>
  <c r="N55" i="10"/>
  <c r="N132" i="10"/>
  <c r="O68" i="10"/>
  <c r="R68" i="10" s="1"/>
  <c r="S68" i="10" s="1" a="1"/>
  <c r="S68" i="10" s="1"/>
  <c r="M56" i="10"/>
  <c r="J56" i="10" s="1"/>
  <c r="M103" i="10"/>
  <c r="J103" i="10" s="1"/>
  <c r="M151" i="10"/>
  <c r="J151" i="10" s="1"/>
  <c r="N56" i="10"/>
  <c r="N133" i="10"/>
  <c r="O69" i="10"/>
  <c r="R69" i="10" s="1"/>
  <c r="S69" i="10" s="1" a="1"/>
  <c r="S69" i="10" s="1"/>
  <c r="N85" i="10"/>
  <c r="N117" i="10"/>
  <c r="N149" i="10"/>
  <c r="O19" i="10"/>
  <c r="R19" i="10" s="1"/>
  <c r="S19" i="10" s="1" a="1"/>
  <c r="S19" i="10" s="1"/>
  <c r="O51" i="10"/>
  <c r="R51" i="10" s="1"/>
  <c r="S51" i="10" s="1" a="1"/>
  <c r="S51" i="10" s="1"/>
  <c r="O83" i="10"/>
  <c r="R83" i="10" s="1"/>
  <c r="S83" i="10" s="1" a="1"/>
  <c r="S83" i="10" s="1"/>
  <c r="O115" i="10"/>
  <c r="R115" i="10" s="1"/>
  <c r="S115" i="10" s="1" a="1"/>
  <c r="S115" i="10" s="1"/>
  <c r="O147" i="10"/>
  <c r="N20" i="10"/>
  <c r="N52" i="10"/>
  <c r="O116" i="10"/>
  <c r="R116" i="10" s="1"/>
  <c r="S116" i="10" s="1" a="1"/>
  <c r="S116" i="10" s="1"/>
  <c r="O21" i="10"/>
  <c r="R21" i="10" s="1"/>
  <c r="S21" i="10" s="1" a="1"/>
  <c r="S21" i="10" s="1"/>
  <c r="O53" i="10"/>
  <c r="R53" i="10" s="1"/>
  <c r="S53" i="10" s="1" a="1"/>
  <c r="S53" i="10" s="1"/>
  <c r="O85" i="10"/>
  <c r="R85" i="10" s="1"/>
  <c r="S85" i="10" s="1" a="1"/>
  <c r="S85" i="10" s="1"/>
  <c r="O117" i="10"/>
  <c r="R117" i="10" s="1"/>
  <c r="S117" i="10" s="1" a="1"/>
  <c r="S117" i="10" s="1"/>
  <c r="O149" i="10"/>
  <c r="R149" i="10" s="1"/>
  <c r="S149" i="10" s="1" a="1"/>
  <c r="S149" i="10" s="1"/>
  <c r="N116" i="10"/>
  <c r="N40" i="10"/>
  <c r="N72" i="10"/>
  <c r="N104" i="10"/>
  <c r="N136" i="10"/>
  <c r="M91" i="10"/>
  <c r="J91" i="10" s="1"/>
  <c r="M123" i="10"/>
  <c r="J123" i="10" s="1"/>
  <c r="M155" i="10"/>
  <c r="J155" i="10" s="1"/>
  <c r="N25" i="10"/>
  <c r="N41" i="10"/>
  <c r="N57" i="10"/>
  <c r="N73" i="10"/>
  <c r="N89" i="10"/>
  <c r="N105" i="10"/>
  <c r="N121" i="10"/>
  <c r="N137" i="10"/>
  <c r="N153" i="10"/>
  <c r="M59" i="10"/>
  <c r="J59" i="10" s="1"/>
  <c r="M28" i="10"/>
  <c r="J28" i="10" s="1"/>
  <c r="M44" i="10"/>
  <c r="J44" i="10" s="1"/>
  <c r="M60" i="10"/>
  <c r="J60" i="10" s="1"/>
  <c r="M76" i="10"/>
  <c r="J76" i="10" s="1"/>
  <c r="M92" i="10"/>
  <c r="J92" i="10" s="1"/>
  <c r="M108" i="10"/>
  <c r="J108" i="10" s="1"/>
  <c r="M124" i="10"/>
  <c r="J124" i="10" s="1"/>
  <c r="M140" i="10"/>
  <c r="J140" i="10" s="1"/>
  <c r="M156" i="10"/>
  <c r="J156" i="10" s="1"/>
  <c r="N26" i="10"/>
  <c r="N42" i="10"/>
  <c r="N58" i="10"/>
  <c r="N74" i="10"/>
  <c r="N90" i="10"/>
  <c r="N106" i="10"/>
  <c r="N122" i="10"/>
  <c r="N138" i="10"/>
  <c r="N154" i="10"/>
  <c r="O40" i="10"/>
  <c r="R40" i="10" s="1"/>
  <c r="S40" i="10" s="1" a="1"/>
  <c r="S40" i="10" s="1"/>
  <c r="O72" i="10"/>
  <c r="R72" i="10" s="1"/>
  <c r="S72" i="10" s="1" a="1"/>
  <c r="S72" i="10" s="1"/>
  <c r="O104" i="10"/>
  <c r="R104" i="10" s="1"/>
  <c r="S104" i="10" s="1" a="1"/>
  <c r="S104" i="10" s="1"/>
  <c r="O136" i="10"/>
  <c r="R136" i="10" s="1"/>
  <c r="S136" i="10" s="1" a="1"/>
  <c r="S136" i="10" s="1"/>
  <c r="N84" i="10"/>
  <c r="O52" i="10"/>
  <c r="R52" i="10" s="1"/>
  <c r="S52" i="10" s="1" a="1"/>
  <c r="S52" i="10" s="1"/>
  <c r="M77" i="10"/>
  <c r="J77" i="10" s="1"/>
  <c r="M109" i="10"/>
  <c r="J109" i="10" s="1"/>
  <c r="M141" i="10"/>
  <c r="J141" i="10" s="1"/>
  <c r="N27" i="10"/>
  <c r="N43" i="10"/>
  <c r="N59" i="10"/>
  <c r="N75" i="10"/>
  <c r="N91" i="10"/>
  <c r="N107" i="10"/>
  <c r="N123" i="10"/>
  <c r="N139" i="10"/>
  <c r="N155" i="10"/>
  <c r="O84" i="10"/>
  <c r="R84" i="10" s="1"/>
  <c r="S84" i="10" s="1" a="1"/>
  <c r="S84" i="10" s="1"/>
  <c r="M45" i="10"/>
  <c r="J45" i="10" s="1"/>
  <c r="M30" i="10"/>
  <c r="J30" i="10" s="1"/>
  <c r="M46" i="10"/>
  <c r="J46" i="10" s="1"/>
  <c r="M62" i="10"/>
  <c r="J62" i="10" s="1"/>
  <c r="M78" i="10"/>
  <c r="J78" i="10" s="1"/>
  <c r="M94" i="10"/>
  <c r="J94" i="10" s="1"/>
  <c r="M110" i="10"/>
  <c r="J110" i="10" s="1"/>
  <c r="M126" i="10"/>
  <c r="J126" i="10" s="1"/>
  <c r="M142" i="10"/>
  <c r="J142" i="10" s="1"/>
  <c r="M158" i="10"/>
  <c r="J158" i="10" s="1"/>
  <c r="N28" i="10"/>
  <c r="N44" i="10"/>
  <c r="N60" i="10"/>
  <c r="N76" i="10"/>
  <c r="N92" i="10"/>
  <c r="N108" i="10"/>
  <c r="N124" i="10"/>
  <c r="N140" i="10"/>
  <c r="N156" i="10"/>
  <c r="M31" i="10"/>
  <c r="J31" i="10" s="1"/>
  <c r="M47" i="10"/>
  <c r="J47" i="10" s="1"/>
  <c r="M63" i="10"/>
  <c r="J63" i="10" s="1"/>
  <c r="M79" i="10"/>
  <c r="J79" i="10" s="1"/>
  <c r="M95" i="10"/>
  <c r="J95" i="10" s="1"/>
  <c r="M111" i="10"/>
  <c r="J111" i="10" s="1"/>
  <c r="M127" i="10"/>
  <c r="J127" i="10" s="1"/>
  <c r="M143" i="10"/>
  <c r="J143" i="10" s="1"/>
  <c r="M159" i="10"/>
  <c r="J159" i="10" s="1"/>
  <c r="N29" i="10"/>
  <c r="N45" i="10"/>
  <c r="N61" i="10"/>
  <c r="N77" i="10"/>
  <c r="N93" i="10"/>
  <c r="N109" i="10"/>
  <c r="N125" i="10"/>
  <c r="N141" i="10"/>
  <c r="N157" i="10"/>
  <c r="M32" i="10"/>
  <c r="J32" i="10" s="1"/>
  <c r="M48" i="10"/>
  <c r="J48" i="10" s="1"/>
  <c r="M64" i="10"/>
  <c r="J64" i="10" s="1"/>
  <c r="M80" i="10"/>
  <c r="J80" i="10" s="1"/>
  <c r="M96" i="10"/>
  <c r="J96" i="10" s="1"/>
  <c r="M112" i="10"/>
  <c r="J112" i="10" s="1"/>
  <c r="M128" i="10"/>
  <c r="J128" i="10" s="1"/>
  <c r="M144" i="10"/>
  <c r="J144" i="10" s="1"/>
  <c r="M160" i="10"/>
  <c r="J160" i="10" s="1"/>
  <c r="N30" i="10"/>
  <c r="N46" i="10"/>
  <c r="N62" i="10"/>
  <c r="N78" i="10"/>
  <c r="N94" i="10"/>
  <c r="N110" i="10"/>
  <c r="N126" i="10"/>
  <c r="N142" i="10"/>
  <c r="N158" i="10"/>
  <c r="O20" i="10"/>
  <c r="R20" i="10" s="1"/>
  <c r="S20" i="10" s="1" a="1"/>
  <c r="S20" i="10" s="1"/>
  <c r="O148" i="10"/>
  <c r="M17" i="10"/>
  <c r="J17" i="10" s="1"/>
  <c r="M33" i="10"/>
  <c r="J33" i="10" s="1"/>
  <c r="M49" i="10"/>
  <c r="J49" i="10" s="1"/>
  <c r="M65" i="10"/>
  <c r="J65" i="10" s="1"/>
  <c r="M81" i="10"/>
  <c r="J81" i="10" s="1"/>
  <c r="M97" i="10"/>
  <c r="J97" i="10" s="1"/>
  <c r="M113" i="10"/>
  <c r="J113" i="10" s="1"/>
  <c r="M129" i="10"/>
  <c r="J129" i="10" s="1"/>
  <c r="M145" i="10"/>
  <c r="J145" i="10" s="1"/>
  <c r="M161" i="10"/>
  <c r="J161" i="10" s="1"/>
  <c r="N31" i="10"/>
  <c r="N47" i="10"/>
  <c r="N63" i="10"/>
  <c r="N79" i="10"/>
  <c r="N95" i="10"/>
  <c r="N111" i="10"/>
  <c r="N127" i="10"/>
  <c r="N143" i="10"/>
  <c r="N159" i="10"/>
  <c r="M18" i="10"/>
  <c r="J18" i="10" s="1"/>
  <c r="M34" i="10"/>
  <c r="J34" i="10" s="1"/>
  <c r="M50" i="10"/>
  <c r="J50" i="10" s="1"/>
  <c r="M66" i="10"/>
  <c r="J66" i="10" s="1"/>
  <c r="M82" i="10"/>
  <c r="J82" i="10" s="1"/>
  <c r="M98" i="10"/>
  <c r="J98" i="10" s="1"/>
  <c r="M114" i="10"/>
  <c r="J114" i="10" s="1"/>
  <c r="M130" i="10"/>
  <c r="J130" i="10" s="1"/>
  <c r="M146" i="10"/>
  <c r="J146" i="10" s="1"/>
  <c r="M162" i="10"/>
  <c r="J162" i="10" s="1"/>
  <c r="N32" i="10"/>
  <c r="N48" i="10"/>
  <c r="N64" i="10"/>
  <c r="N80" i="10"/>
  <c r="N96" i="10"/>
  <c r="N112" i="10"/>
  <c r="N128" i="10"/>
  <c r="N144" i="10"/>
  <c r="N160" i="10"/>
  <c r="M19" i="10"/>
  <c r="J19" i="10" s="1"/>
  <c r="M35" i="10"/>
  <c r="J35" i="10" s="1"/>
  <c r="M51" i="10"/>
  <c r="J51" i="10" s="1"/>
  <c r="M67" i="10"/>
  <c r="J67" i="10" s="1"/>
  <c r="M83" i="10"/>
  <c r="J83" i="10" s="1"/>
  <c r="M99" i="10"/>
  <c r="J99" i="10" s="1"/>
  <c r="M115" i="10"/>
  <c r="J115" i="10" s="1"/>
  <c r="M131" i="10"/>
  <c r="J131" i="10" s="1"/>
  <c r="M147" i="10"/>
  <c r="J147" i="10" s="1"/>
  <c r="N17" i="10"/>
  <c r="N33" i="10"/>
  <c r="N49" i="10"/>
  <c r="N65" i="10"/>
  <c r="N81" i="10"/>
  <c r="N97" i="10"/>
  <c r="N113" i="10"/>
  <c r="N129" i="10"/>
  <c r="N145" i="10"/>
  <c r="N161" i="10"/>
  <c r="M148" i="10"/>
  <c r="J148" i="10" s="1"/>
  <c r="AT97" i="1"/>
  <c r="BI97" i="1"/>
  <c r="BI18" i="1"/>
  <c r="AT18" i="1"/>
  <c r="BI34" i="1"/>
  <c r="AT34" i="1"/>
  <c r="BI66" i="1"/>
  <c r="AT66" i="1"/>
  <c r="BI98" i="1"/>
  <c r="AT98" i="1"/>
  <c r="BI50" i="1"/>
  <c r="AT50" i="1"/>
  <c r="AT82" i="1"/>
  <c r="BI87" i="1"/>
  <c r="AT32" i="1"/>
  <c r="BI32" i="1"/>
  <c r="BI35" i="1"/>
  <c r="AT35" i="1"/>
  <c r="BI67" i="1"/>
  <c r="AT67" i="1"/>
  <c r="BI83" i="1"/>
  <c r="AT83" i="1"/>
  <c r="BI99" i="1"/>
  <c r="AT99" i="1"/>
  <c r="BI51" i="1"/>
  <c r="AT51" i="1"/>
  <c r="AT80" i="1"/>
  <c r="BI80" i="1"/>
  <c r="BI19" i="1"/>
  <c r="AT19" i="1"/>
  <c r="BI21" i="1"/>
  <c r="AT21" i="1"/>
  <c r="BI37" i="1"/>
  <c r="AT37" i="1"/>
  <c r="BI53" i="1"/>
  <c r="AT53" i="1"/>
  <c r="BI69" i="1"/>
  <c r="AT69" i="1"/>
  <c r="BI85" i="1"/>
  <c r="AT85" i="1"/>
  <c r="AT96" i="1"/>
  <c r="BI96" i="1"/>
  <c r="AT22" i="1"/>
  <c r="BI22" i="1"/>
  <c r="AT38" i="1"/>
  <c r="BI38" i="1"/>
  <c r="AT70" i="1"/>
  <c r="BI70" i="1"/>
  <c r="AT86" i="1"/>
  <c r="BI86" i="1"/>
  <c r="AT64" i="1"/>
  <c r="BI64" i="1"/>
  <c r="AT54" i="1"/>
  <c r="BI54" i="1"/>
  <c r="AT56" i="1"/>
  <c r="BI56" i="1"/>
  <c r="AT72" i="1"/>
  <c r="BI72" i="1"/>
  <c r="AT88" i="1"/>
  <c r="BI88" i="1"/>
  <c r="AT48" i="1"/>
  <c r="BI48" i="1"/>
  <c r="AT9" i="1"/>
  <c r="BI9" i="1"/>
  <c r="AT25" i="1"/>
  <c r="BI25" i="1"/>
  <c r="AT41" i="1"/>
  <c r="BI41" i="1"/>
  <c r="AT57" i="1"/>
  <c r="BI57" i="1"/>
  <c r="AT73" i="1"/>
  <c r="BI73" i="1"/>
  <c r="AT89" i="1"/>
  <c r="BI89" i="1"/>
  <c r="AT40" i="1"/>
  <c r="BI40" i="1"/>
  <c r="AT10" i="1"/>
  <c r="BI10" i="1"/>
  <c r="AT26" i="1"/>
  <c r="BI26" i="1"/>
  <c r="AT42" i="1"/>
  <c r="BI42" i="1"/>
  <c r="AT58" i="1"/>
  <c r="BI58" i="1"/>
  <c r="AT74" i="1"/>
  <c r="BI74" i="1"/>
  <c r="AT90" i="1"/>
  <c r="BI90" i="1"/>
  <c r="AT27" i="1"/>
  <c r="BI27" i="1"/>
  <c r="AT59" i="1"/>
  <c r="BI59" i="1"/>
  <c r="AT75" i="1"/>
  <c r="BI75" i="1"/>
  <c r="AT91" i="1"/>
  <c r="BI91" i="1"/>
  <c r="AT11" i="1"/>
  <c r="BI11" i="1"/>
  <c r="AT44" i="1"/>
  <c r="BI44" i="1"/>
  <c r="AT60" i="1"/>
  <c r="BI60" i="1"/>
  <c r="AT76" i="1"/>
  <c r="BI76" i="1"/>
  <c r="AT92" i="1"/>
  <c r="BI92" i="1"/>
  <c r="AT24" i="1"/>
  <c r="BI24" i="1"/>
  <c r="AT43" i="1"/>
  <c r="BI43" i="1"/>
  <c r="AT13" i="1"/>
  <c r="BI13" i="1"/>
  <c r="AT29" i="1"/>
  <c r="BI29" i="1"/>
  <c r="AT45" i="1"/>
  <c r="BI45" i="1"/>
  <c r="AT61" i="1"/>
  <c r="BI61" i="1"/>
  <c r="AT77" i="1"/>
  <c r="BI77" i="1"/>
  <c r="AT93" i="1"/>
  <c r="BI93" i="1"/>
  <c r="AT16" i="1"/>
  <c r="BI16" i="1"/>
  <c r="AT12" i="1"/>
  <c r="BI12" i="1"/>
  <c r="AT28" i="1"/>
  <c r="BI28" i="1"/>
  <c r="BI23" i="1"/>
  <c r="BI39" i="1"/>
  <c r="BI55" i="1"/>
  <c r="BI71" i="1"/>
  <c r="AT20" i="1"/>
  <c r="AT36" i="1"/>
  <c r="AT52" i="1"/>
  <c r="AT68" i="1"/>
  <c r="AT84" i="1"/>
  <c r="AT100" i="1"/>
  <c r="BI14" i="1"/>
  <c r="BI30" i="1"/>
  <c r="BI46" i="1"/>
  <c r="BI62" i="1"/>
  <c r="BI78" i="1"/>
  <c r="BI94" i="1"/>
  <c r="BI15" i="1"/>
  <c r="BI31" i="1"/>
  <c r="BI47" i="1"/>
  <c r="BI63" i="1"/>
  <c r="BI79" i="1"/>
  <c r="BI95" i="1"/>
  <c r="BI17" i="1"/>
  <c r="BI65" i="1"/>
  <c r="BI81" i="1"/>
  <c r="BI33" i="1"/>
  <c r="BI49" i="1"/>
  <c r="AP23" i="1" l="1"/>
  <c r="J23" i="1" s="1"/>
  <c r="AQ24" i="1"/>
  <c r="J289" i="8"/>
  <c r="G293" i="8" s="1"/>
  <c r="L67" i="10"/>
  <c r="L123" i="10"/>
  <c r="L50" i="10"/>
  <c r="L90" i="10"/>
  <c r="L120" i="10"/>
  <c r="L29" i="10"/>
  <c r="L107" i="10"/>
  <c r="L56" i="10"/>
  <c r="L26" i="10"/>
  <c r="L45" i="10"/>
  <c r="L66" i="10"/>
  <c r="L34" i="10"/>
  <c r="L77" i="10"/>
  <c r="L31" i="10"/>
  <c r="L35" i="10"/>
  <c r="L155" i="10"/>
  <c r="L24" i="10"/>
  <c r="L161" i="10"/>
  <c r="L145" i="10"/>
  <c r="L19" i="10"/>
  <c r="L75" i="10"/>
  <c r="L91" i="10"/>
  <c r="L137" i="10"/>
  <c r="L118" i="10"/>
  <c r="L62" i="10"/>
  <c r="L156" i="10"/>
  <c r="L140" i="10"/>
  <c r="L73" i="10"/>
  <c r="L30" i="10"/>
  <c r="L124" i="10"/>
  <c r="L43" i="10"/>
  <c r="L108" i="10"/>
  <c r="L152" i="10"/>
  <c r="L150" i="10"/>
  <c r="L102" i="10"/>
  <c r="L134" i="10"/>
  <c r="L55" i="10"/>
  <c r="L61" i="10"/>
  <c r="L23" i="10"/>
  <c r="L89" i="10"/>
  <c r="L119" i="10"/>
  <c r="L143" i="10"/>
  <c r="L59" i="10"/>
  <c r="L121" i="10"/>
  <c r="L27" i="10"/>
  <c r="L46" i="10"/>
  <c r="L82" i="10"/>
  <c r="L81" i="10"/>
  <c r="L18" i="10"/>
  <c r="L113" i="10"/>
  <c r="L159" i="10"/>
  <c r="L146" i="10"/>
  <c r="L83" i="10"/>
  <c r="L41" i="10"/>
  <c r="L162" i="10"/>
  <c r="L129" i="10"/>
  <c r="L153" i="10"/>
  <c r="L97" i="10"/>
  <c r="L130" i="10"/>
  <c r="L49" i="10"/>
  <c r="L98" i="10"/>
  <c r="L51" i="10"/>
  <c r="L65" i="10"/>
  <c r="L127" i="10"/>
  <c r="L111" i="10"/>
  <c r="L138" i="10"/>
  <c r="L114" i="10"/>
  <c r="L20" i="10"/>
  <c r="L53" i="10"/>
  <c r="L52" i="10"/>
  <c r="L116" i="10"/>
  <c r="L92" i="10"/>
  <c r="L160" i="10"/>
  <c r="L128" i="10"/>
  <c r="L28" i="10"/>
  <c r="L71" i="10"/>
  <c r="L57" i="10"/>
  <c r="L17" i="10"/>
  <c r="L96" i="10"/>
  <c r="L139" i="10"/>
  <c r="L74" i="10"/>
  <c r="L25" i="10"/>
  <c r="L80" i="10"/>
  <c r="L142" i="10"/>
  <c r="L93" i="10"/>
  <c r="L106" i="10"/>
  <c r="R147" i="10"/>
  <c r="S147" i="10" s="1" a="1"/>
  <c r="S147" i="10" s="1"/>
  <c r="L64" i="10"/>
  <c r="L95" i="10"/>
  <c r="L126" i="10"/>
  <c r="L54" i="10"/>
  <c r="L125" i="10"/>
  <c r="L58" i="10"/>
  <c r="L131" i="10"/>
  <c r="L48" i="10"/>
  <c r="L79" i="10"/>
  <c r="L110" i="10"/>
  <c r="L86" i="10"/>
  <c r="L22" i="10"/>
  <c r="L84" i="10"/>
  <c r="L115" i="10"/>
  <c r="L32" i="10"/>
  <c r="L63" i="10"/>
  <c r="L94" i="10"/>
  <c r="L141" i="10"/>
  <c r="L151" i="10"/>
  <c r="L135" i="10"/>
  <c r="L38" i="10"/>
  <c r="L99" i="10"/>
  <c r="L47" i="10"/>
  <c r="L78" i="10"/>
  <c r="L109" i="10"/>
  <c r="L103" i="10"/>
  <c r="L88" i="10"/>
  <c r="L70" i="10"/>
  <c r="L105" i="10"/>
  <c r="L149" i="10"/>
  <c r="L36" i="10"/>
  <c r="L68" i="10"/>
  <c r="L40" i="10"/>
  <c r="L100" i="10"/>
  <c r="L72" i="10"/>
  <c r="L132" i="10"/>
  <c r="L104" i="10"/>
  <c r="L136" i="10"/>
  <c r="L117" i="10"/>
  <c r="L85" i="10"/>
  <c r="L133" i="10"/>
  <c r="L101" i="10"/>
  <c r="L21" i="10"/>
  <c r="L69" i="10"/>
  <c r="L122" i="10"/>
  <c r="L154" i="10"/>
  <c r="L76" i="10"/>
  <c r="L60" i="10"/>
  <c r="L87" i="10"/>
  <c r="L144" i="10"/>
  <c r="L44" i="10"/>
  <c r="L39" i="10"/>
  <c r="L33" i="10"/>
  <c r="L112" i="10"/>
  <c r="L42" i="10"/>
  <c r="L37" i="10"/>
  <c r="R157" i="10"/>
  <c r="S157" i="10" s="1" a="1"/>
  <c r="S157" i="10" s="1"/>
  <c r="R148" i="10"/>
  <c r="S148" i="10" s="1" a="1"/>
  <c r="S148" i="10" s="1"/>
  <c r="R158" i="10"/>
  <c r="S158" i="10" s="1" a="1"/>
  <c r="S158" i="10" s="1"/>
  <c r="G15" i="10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V28" i="2"/>
  <c r="V27" i="2"/>
  <c r="V25" i="2"/>
  <c r="V24" i="2"/>
  <c r="V23" i="2"/>
  <c r="F126" i="2"/>
  <c r="F123" i="2"/>
  <c r="F120" i="2"/>
  <c r="F117" i="2"/>
  <c r="F114" i="2"/>
  <c r="F113" i="2"/>
  <c r="F109" i="2"/>
  <c r="F105" i="2"/>
  <c r="F101" i="2"/>
  <c r="F98" i="2"/>
  <c r="F95" i="2"/>
  <c r="F93" i="2"/>
  <c r="F89" i="2"/>
  <c r="F85" i="2"/>
  <c r="F81" i="2"/>
  <c r="F77" i="2"/>
  <c r="F73" i="2"/>
  <c r="F70" i="2"/>
  <c r="F69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V22" i="2"/>
  <c r="Z74" i="1"/>
  <c r="W74" i="1"/>
  <c r="Z73" i="1"/>
  <c r="W73" i="1"/>
  <c r="Z72" i="1"/>
  <c r="W72" i="1"/>
  <c r="Z71" i="1"/>
  <c r="W71" i="1"/>
  <c r="Z70" i="1"/>
  <c r="W70" i="1"/>
  <c r="Z69" i="1"/>
  <c r="W69" i="1"/>
  <c r="Z68" i="1"/>
  <c r="W68" i="1"/>
  <c r="Z67" i="1"/>
  <c r="W67" i="1"/>
  <c r="Z66" i="1"/>
  <c r="W66" i="1"/>
  <c r="Z65" i="1"/>
  <c r="W65" i="1"/>
  <c r="Z64" i="1"/>
  <c r="W64" i="1"/>
  <c r="Z63" i="1"/>
  <c r="W63" i="1"/>
  <c r="Z62" i="1"/>
  <c r="W62" i="1"/>
  <c r="Z61" i="1"/>
  <c r="W61" i="1"/>
  <c r="Z60" i="1"/>
  <c r="W60" i="1"/>
  <c r="Z59" i="1"/>
  <c r="W59" i="1"/>
  <c r="Z58" i="1"/>
  <c r="W58" i="1"/>
  <c r="Z57" i="1"/>
  <c r="W57" i="1"/>
  <c r="Z56" i="1"/>
  <c r="W56" i="1"/>
  <c r="Z55" i="1"/>
  <c r="W55" i="1"/>
  <c r="Z54" i="1"/>
  <c r="W54" i="1"/>
  <c r="Z53" i="1"/>
  <c r="W53" i="1"/>
  <c r="Z52" i="1"/>
  <c r="W52" i="1"/>
  <c r="Z51" i="1"/>
  <c r="W51" i="1"/>
  <c r="Z50" i="1"/>
  <c r="W50" i="1"/>
  <c r="Z49" i="1"/>
  <c r="W49" i="1"/>
  <c r="Z48" i="1"/>
  <c r="W48" i="1"/>
  <c r="Z47" i="1"/>
  <c r="W47" i="1"/>
  <c r="Z46" i="1"/>
  <c r="W46" i="1"/>
  <c r="Z45" i="1"/>
  <c r="W45" i="1"/>
  <c r="Z44" i="1"/>
  <c r="W44" i="1"/>
  <c r="Z43" i="1"/>
  <c r="W43" i="1"/>
  <c r="Z42" i="1"/>
  <c r="W42" i="1"/>
  <c r="Z41" i="1"/>
  <c r="W41" i="1"/>
  <c r="Z40" i="1"/>
  <c r="W40" i="1"/>
  <c r="Z39" i="1"/>
  <c r="W39" i="1"/>
  <c r="Z38" i="1"/>
  <c r="W38" i="1"/>
  <c r="Z37" i="1"/>
  <c r="W37" i="1"/>
  <c r="Z36" i="1"/>
  <c r="W36" i="1"/>
  <c r="Z35" i="1"/>
  <c r="W35" i="1"/>
  <c r="Z34" i="1"/>
  <c r="W34" i="1"/>
  <c r="Z33" i="1"/>
  <c r="W33" i="1"/>
  <c r="Z32" i="1"/>
  <c r="W32" i="1"/>
  <c r="Z31" i="1"/>
  <c r="W31" i="1"/>
  <c r="Z30" i="1"/>
  <c r="W30" i="1"/>
  <c r="Z29" i="1"/>
  <c r="W29" i="1"/>
  <c r="Z28" i="1"/>
  <c r="W28" i="1"/>
  <c r="Z27" i="1"/>
  <c r="W27" i="1"/>
  <c r="Z26" i="1"/>
  <c r="W26" i="1"/>
  <c r="Z25" i="1"/>
  <c r="W25" i="1"/>
  <c r="Z24" i="1"/>
  <c r="W24" i="1"/>
  <c r="Z23" i="1"/>
  <c r="W23" i="1"/>
  <c r="Z22" i="1"/>
  <c r="W22" i="1"/>
  <c r="Z21" i="1"/>
  <c r="W21" i="1"/>
  <c r="Z20" i="1"/>
  <c r="W20" i="1"/>
  <c r="Z19" i="1"/>
  <c r="W19" i="1"/>
  <c r="Z18" i="1"/>
  <c r="W18" i="1"/>
  <c r="Z17" i="1"/>
  <c r="W17" i="1"/>
  <c r="Z16" i="1"/>
  <c r="W16" i="1"/>
  <c r="Z15" i="1"/>
  <c r="W15" i="1"/>
  <c r="Z14" i="1"/>
  <c r="W14" i="1"/>
  <c r="Z13" i="1"/>
  <c r="W13" i="1"/>
  <c r="Z12" i="1"/>
  <c r="W12" i="1"/>
  <c r="Z11" i="1"/>
  <c r="W11" i="1"/>
  <c r="Z10" i="1"/>
  <c r="W10" i="1"/>
  <c r="Z9" i="1"/>
  <c r="W9" i="1"/>
  <c r="F293" i="8" l="1"/>
  <c r="F295" i="8"/>
  <c r="AP24" i="1"/>
  <c r="J24" i="1" s="1"/>
  <c r="AQ25" i="1"/>
  <c r="G295" i="8"/>
  <c r="H293" i="8"/>
  <c r="H295" i="8"/>
  <c r="G306" i="8"/>
  <c r="F203" i="8"/>
  <c r="F152" i="8"/>
  <c r="AP56" i="2" s="1"/>
  <c r="B137" i="10"/>
  <c r="B121" i="10"/>
  <c r="B105" i="10"/>
  <c r="B89" i="10"/>
  <c r="B73" i="10"/>
  <c r="B57" i="10"/>
  <c r="B41" i="10"/>
  <c r="B25" i="10"/>
  <c r="B140" i="10"/>
  <c r="B28" i="10"/>
  <c r="B136" i="10"/>
  <c r="B120" i="10"/>
  <c r="B104" i="10"/>
  <c r="B88" i="10"/>
  <c r="B72" i="10"/>
  <c r="B56" i="10"/>
  <c r="B40" i="10"/>
  <c r="B24" i="10"/>
  <c r="B45" i="10"/>
  <c r="B92" i="10"/>
  <c r="B135" i="10"/>
  <c r="B119" i="10"/>
  <c r="B103" i="10"/>
  <c r="B87" i="10"/>
  <c r="B71" i="10"/>
  <c r="B55" i="10"/>
  <c r="B39" i="10"/>
  <c r="B23" i="10"/>
  <c r="B44" i="10"/>
  <c r="B134" i="10"/>
  <c r="B118" i="10"/>
  <c r="B102" i="10"/>
  <c r="B86" i="10"/>
  <c r="B70" i="10"/>
  <c r="B54" i="10"/>
  <c r="B38" i="10"/>
  <c r="B22" i="10"/>
  <c r="B125" i="10"/>
  <c r="B108" i="10"/>
  <c r="B133" i="10"/>
  <c r="B117" i="10"/>
  <c r="B101" i="10"/>
  <c r="B85" i="10"/>
  <c r="B69" i="10"/>
  <c r="B53" i="10"/>
  <c r="B37" i="10"/>
  <c r="B21" i="10"/>
  <c r="B132" i="10"/>
  <c r="B116" i="10"/>
  <c r="B100" i="10"/>
  <c r="B84" i="10"/>
  <c r="B68" i="10"/>
  <c r="B52" i="10"/>
  <c r="B36" i="10"/>
  <c r="B20" i="10"/>
  <c r="B29" i="10"/>
  <c r="B76" i="10"/>
  <c r="B131" i="10"/>
  <c r="B115" i="10"/>
  <c r="B99" i="10"/>
  <c r="B83" i="10"/>
  <c r="B67" i="10"/>
  <c r="B51" i="10"/>
  <c r="B35" i="10"/>
  <c r="B19" i="10"/>
  <c r="B109" i="10"/>
  <c r="B146" i="10"/>
  <c r="B130" i="10"/>
  <c r="B114" i="10"/>
  <c r="B98" i="10"/>
  <c r="B82" i="10"/>
  <c r="B66" i="10"/>
  <c r="B50" i="10"/>
  <c r="B34" i="10"/>
  <c r="B18" i="10"/>
  <c r="B30" i="10"/>
  <c r="B77" i="10"/>
  <c r="B60" i="10"/>
  <c r="B145" i="10"/>
  <c r="B129" i="10"/>
  <c r="B113" i="10"/>
  <c r="B97" i="10"/>
  <c r="B81" i="10"/>
  <c r="B65" i="10"/>
  <c r="B49" i="10"/>
  <c r="B33" i="10"/>
  <c r="B17" i="10"/>
  <c r="B141" i="10"/>
  <c r="B144" i="10"/>
  <c r="B128" i="10"/>
  <c r="B112" i="10"/>
  <c r="B96" i="10"/>
  <c r="B80" i="10"/>
  <c r="B64" i="10"/>
  <c r="B48" i="10"/>
  <c r="B32" i="10"/>
  <c r="B143" i="10"/>
  <c r="B127" i="10"/>
  <c r="B111" i="10"/>
  <c r="B95" i="10"/>
  <c r="B79" i="10"/>
  <c r="B63" i="10"/>
  <c r="B47" i="10"/>
  <c r="B31" i="10"/>
  <c r="B78" i="10"/>
  <c r="B124" i="10"/>
  <c r="B142" i="10"/>
  <c r="B126" i="10"/>
  <c r="B110" i="10"/>
  <c r="B94" i="10"/>
  <c r="B62" i="10"/>
  <c r="B46" i="10"/>
  <c r="B93" i="10"/>
  <c r="B139" i="10"/>
  <c r="B123" i="10"/>
  <c r="B107" i="10"/>
  <c r="B91" i="10"/>
  <c r="B75" i="10"/>
  <c r="B59" i="10"/>
  <c r="B43" i="10"/>
  <c r="B27" i="10"/>
  <c r="B61" i="10"/>
  <c r="B138" i="10"/>
  <c r="B122" i="10"/>
  <c r="B106" i="10"/>
  <c r="B90" i="10"/>
  <c r="B74" i="10"/>
  <c r="B58" i="10"/>
  <c r="B42" i="10"/>
  <c r="B26" i="10"/>
  <c r="G71" i="8"/>
  <c r="D23" i="2"/>
  <c r="AU23" i="2" s="1"/>
  <c r="C23" i="2" s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AK100" i="1"/>
  <c r="AL100" i="1" s="1" a="1"/>
  <c r="AL100" i="1" s="1"/>
  <c r="BF100" i="1" s="1"/>
  <c r="AK99" i="1"/>
  <c r="AL99" i="1" s="1" a="1"/>
  <c r="AL99" i="1" s="1"/>
  <c r="BF99" i="1" s="1"/>
  <c r="AK98" i="1"/>
  <c r="AL98" i="1" s="1" a="1"/>
  <c r="AL98" i="1" s="1"/>
  <c r="BF98" i="1" s="1"/>
  <c r="AK97" i="1"/>
  <c r="AL97" i="1" s="1" a="1"/>
  <c r="AL97" i="1" s="1"/>
  <c r="BF97" i="1" s="1"/>
  <c r="AK96" i="1"/>
  <c r="AL96" i="1" s="1" a="1"/>
  <c r="AL96" i="1" s="1"/>
  <c r="BF96" i="1" s="1"/>
  <c r="AK95" i="1"/>
  <c r="AL95" i="1" s="1" a="1"/>
  <c r="AL95" i="1" s="1"/>
  <c r="AK94" i="1"/>
  <c r="AL94" i="1" s="1" a="1"/>
  <c r="AL94" i="1" s="1"/>
  <c r="BF94" i="1" s="1"/>
  <c r="AK93" i="1"/>
  <c r="AL93" i="1" s="1" a="1"/>
  <c r="AL93" i="1" s="1"/>
  <c r="BF93" i="1" s="1"/>
  <c r="AK92" i="1"/>
  <c r="AL92" i="1" s="1" a="1"/>
  <c r="AL92" i="1" s="1"/>
  <c r="BF92" i="1" s="1"/>
  <c r="AK91" i="1"/>
  <c r="AL91" i="1" s="1" a="1"/>
  <c r="AL91" i="1" s="1"/>
  <c r="BF91" i="1" s="1"/>
  <c r="AK90" i="1"/>
  <c r="AL90" i="1" s="1" a="1"/>
  <c r="AL90" i="1" s="1"/>
  <c r="BF90" i="1" s="1"/>
  <c r="AK89" i="1"/>
  <c r="AL89" i="1" s="1" a="1"/>
  <c r="AL89" i="1" s="1"/>
  <c r="AK88" i="1"/>
  <c r="AL88" i="1" s="1" a="1"/>
  <c r="AL88" i="1" s="1"/>
  <c r="BF88" i="1" s="1"/>
  <c r="AK87" i="1"/>
  <c r="AL87" i="1" s="1" a="1"/>
  <c r="AL87" i="1" s="1"/>
  <c r="BF87" i="1" s="1"/>
  <c r="AK86" i="1"/>
  <c r="AL86" i="1" s="1" a="1"/>
  <c r="AL86" i="1" s="1"/>
  <c r="BF86" i="1" s="1"/>
  <c r="AK85" i="1"/>
  <c r="AL85" i="1" s="1" a="1"/>
  <c r="AL85" i="1" s="1"/>
  <c r="BF85" i="1" s="1"/>
  <c r="AK84" i="1"/>
  <c r="AL84" i="1" s="1" a="1"/>
  <c r="AL84" i="1" s="1"/>
  <c r="BF84" i="1" s="1"/>
  <c r="AK83" i="1"/>
  <c r="AL83" i="1" s="1" a="1"/>
  <c r="AL83" i="1" s="1"/>
  <c r="AK82" i="1"/>
  <c r="AL82" i="1" s="1" a="1"/>
  <c r="AL82" i="1" s="1"/>
  <c r="BF82" i="1" s="1"/>
  <c r="AK81" i="1"/>
  <c r="AL81" i="1" s="1" a="1"/>
  <c r="AL81" i="1" s="1"/>
  <c r="BF81" i="1" s="1"/>
  <c r="AK80" i="1"/>
  <c r="AL80" i="1" s="1" a="1"/>
  <c r="AL80" i="1" s="1"/>
  <c r="BF80" i="1" s="1"/>
  <c r="AK79" i="1"/>
  <c r="AL79" i="1" s="1" a="1"/>
  <c r="AL79" i="1" s="1"/>
  <c r="BF79" i="1" s="1"/>
  <c r="AK78" i="1"/>
  <c r="AL78" i="1" s="1" a="1"/>
  <c r="AL78" i="1" s="1"/>
  <c r="BF78" i="1" s="1"/>
  <c r="AK77" i="1"/>
  <c r="AL77" i="1" s="1" a="1"/>
  <c r="AL77" i="1" s="1"/>
  <c r="BF77" i="1" s="1"/>
  <c r="AK76" i="1"/>
  <c r="AL76" i="1" s="1" a="1"/>
  <c r="AL76" i="1" s="1"/>
  <c r="BF76" i="1" s="1"/>
  <c r="AK75" i="1"/>
  <c r="AL75" i="1" s="1" a="1"/>
  <c r="AL75" i="1" s="1"/>
  <c r="BF75" i="1" s="1"/>
  <c r="AK74" i="1"/>
  <c r="AL74" i="1" s="1" a="1"/>
  <c r="AL74" i="1" s="1"/>
  <c r="BF74" i="1" s="1"/>
  <c r="AK73" i="1"/>
  <c r="AL73" i="1" s="1" a="1"/>
  <c r="AL73" i="1" s="1"/>
  <c r="BF73" i="1" s="1"/>
  <c r="AK72" i="1"/>
  <c r="AL72" i="1" s="1" a="1"/>
  <c r="AL72" i="1" s="1"/>
  <c r="BF72" i="1" s="1"/>
  <c r="AK71" i="1"/>
  <c r="AL71" i="1" s="1" a="1"/>
  <c r="AL71" i="1" s="1"/>
  <c r="BF71" i="1" s="1"/>
  <c r="AK70" i="1"/>
  <c r="AL70" i="1" s="1" a="1"/>
  <c r="AL70" i="1" s="1"/>
  <c r="BF70" i="1" s="1"/>
  <c r="AK69" i="1"/>
  <c r="AL69" i="1" s="1" a="1"/>
  <c r="AL69" i="1" s="1"/>
  <c r="BF69" i="1" s="1"/>
  <c r="AK68" i="1"/>
  <c r="AL68" i="1" s="1" a="1"/>
  <c r="AL68" i="1" s="1"/>
  <c r="BF68" i="1" s="1"/>
  <c r="AK67" i="1"/>
  <c r="AL67" i="1" s="1" a="1"/>
  <c r="AL67" i="1" s="1"/>
  <c r="BF67" i="1" s="1"/>
  <c r="AK66" i="1"/>
  <c r="AL66" i="1" s="1" a="1"/>
  <c r="AL66" i="1" s="1"/>
  <c r="AK65" i="1"/>
  <c r="AL65" i="1" s="1" a="1"/>
  <c r="AL65" i="1" s="1"/>
  <c r="BF65" i="1" s="1"/>
  <c r="AK64" i="1"/>
  <c r="AL64" i="1" s="1" a="1"/>
  <c r="AL64" i="1" s="1"/>
  <c r="BF64" i="1" s="1"/>
  <c r="AK63" i="1"/>
  <c r="AL63" i="1" s="1" a="1"/>
  <c r="AL63" i="1" s="1"/>
  <c r="BF63" i="1" s="1"/>
  <c r="AK62" i="1"/>
  <c r="AL62" i="1" s="1" a="1"/>
  <c r="AL62" i="1" s="1"/>
  <c r="BF62" i="1" s="1"/>
  <c r="AK61" i="1"/>
  <c r="AL61" i="1" s="1" a="1"/>
  <c r="AL61" i="1" s="1"/>
  <c r="AK60" i="1"/>
  <c r="AL60" i="1" s="1" a="1"/>
  <c r="AL60" i="1" s="1"/>
  <c r="BF60" i="1" s="1"/>
  <c r="AK59" i="1"/>
  <c r="AL59" i="1" s="1" a="1"/>
  <c r="AL59" i="1" s="1"/>
  <c r="BF59" i="1" s="1"/>
  <c r="AK58" i="1"/>
  <c r="AL58" i="1" s="1" a="1"/>
  <c r="AL58" i="1" s="1"/>
  <c r="BF58" i="1" s="1"/>
  <c r="AK57" i="1"/>
  <c r="AL57" i="1" s="1" a="1"/>
  <c r="AL57" i="1" s="1"/>
  <c r="AK56" i="1"/>
  <c r="AL56" i="1" s="1" a="1"/>
  <c r="AL56" i="1" s="1"/>
  <c r="BF56" i="1" s="1"/>
  <c r="AK55" i="1"/>
  <c r="AL55" i="1" s="1" a="1"/>
  <c r="AL55" i="1" s="1"/>
  <c r="BF55" i="1" s="1"/>
  <c r="AK54" i="1"/>
  <c r="AL54" i="1" s="1" a="1"/>
  <c r="AL54" i="1" s="1"/>
  <c r="BF54" i="1" s="1"/>
  <c r="AK53" i="1"/>
  <c r="AL53" i="1" s="1" a="1"/>
  <c r="AL53" i="1" s="1"/>
  <c r="BF53" i="1" s="1"/>
  <c r="AK52" i="1"/>
  <c r="AL52" i="1" s="1" a="1"/>
  <c r="AL52" i="1" s="1"/>
  <c r="BF52" i="1" s="1"/>
  <c r="AK51" i="1"/>
  <c r="AL51" i="1" s="1" a="1"/>
  <c r="AL51" i="1" s="1"/>
  <c r="BF51" i="1" s="1"/>
  <c r="AK50" i="1"/>
  <c r="AL50" i="1" s="1" a="1"/>
  <c r="AL50" i="1" s="1"/>
  <c r="BF50" i="1" s="1"/>
  <c r="AK49" i="1"/>
  <c r="AL49" i="1" s="1" a="1"/>
  <c r="AL49" i="1" s="1"/>
  <c r="BF49" i="1" s="1"/>
  <c r="AK48" i="1"/>
  <c r="AL48" i="1" s="1" a="1"/>
  <c r="AL48" i="1" s="1"/>
  <c r="BF48" i="1" s="1"/>
  <c r="AK47" i="1"/>
  <c r="AL47" i="1" s="1" a="1"/>
  <c r="AL47" i="1" s="1"/>
  <c r="BF47" i="1" s="1"/>
  <c r="AK46" i="1"/>
  <c r="AL46" i="1" s="1" a="1"/>
  <c r="AL46" i="1" s="1"/>
  <c r="BF46" i="1" s="1"/>
  <c r="AK45" i="1"/>
  <c r="AL45" i="1" s="1" a="1"/>
  <c r="AL45" i="1" s="1"/>
  <c r="BF45" i="1" s="1"/>
  <c r="AK44" i="1"/>
  <c r="AL44" i="1" s="1" a="1"/>
  <c r="AL44" i="1" s="1"/>
  <c r="BF44" i="1" s="1"/>
  <c r="AK43" i="1"/>
  <c r="AL43" i="1" s="1" a="1"/>
  <c r="AL43" i="1" s="1"/>
  <c r="BF43" i="1" s="1"/>
  <c r="AK42" i="1"/>
  <c r="AL42" i="1" s="1" a="1"/>
  <c r="AL42" i="1" s="1"/>
  <c r="AK41" i="1"/>
  <c r="AL41" i="1" s="1" a="1"/>
  <c r="AL41" i="1" s="1"/>
  <c r="AK40" i="1"/>
  <c r="AL40" i="1" s="1" a="1"/>
  <c r="AL40" i="1" s="1"/>
  <c r="BF40" i="1" s="1"/>
  <c r="AK39" i="1"/>
  <c r="AL39" i="1" s="1" a="1"/>
  <c r="AL39" i="1" s="1"/>
  <c r="BF39" i="1" s="1"/>
  <c r="AK38" i="1"/>
  <c r="AL38" i="1" s="1" a="1"/>
  <c r="AL38" i="1" s="1"/>
  <c r="BF38" i="1" s="1"/>
  <c r="AK37" i="1"/>
  <c r="AL37" i="1" s="1" a="1"/>
  <c r="AL37" i="1" s="1"/>
  <c r="BF37" i="1" s="1"/>
  <c r="AK36" i="1"/>
  <c r="AL36" i="1" s="1" a="1"/>
  <c r="AL36" i="1" s="1"/>
  <c r="BF36" i="1" s="1"/>
  <c r="AK35" i="1"/>
  <c r="AL35" i="1" s="1" a="1"/>
  <c r="AL35" i="1" s="1"/>
  <c r="BF35" i="1" s="1"/>
  <c r="AK34" i="1"/>
  <c r="AL34" i="1" s="1" a="1"/>
  <c r="AL34" i="1" s="1"/>
  <c r="BF34" i="1" s="1"/>
  <c r="AK33" i="1"/>
  <c r="AL33" i="1" s="1" a="1"/>
  <c r="AL33" i="1" s="1"/>
  <c r="AK32" i="1"/>
  <c r="AL32" i="1" s="1" a="1"/>
  <c r="AL32" i="1" s="1"/>
  <c r="BF32" i="1" s="1"/>
  <c r="AK31" i="1"/>
  <c r="AL31" i="1" s="1" a="1"/>
  <c r="AL31" i="1" s="1"/>
  <c r="AK30" i="1"/>
  <c r="AL30" i="1" s="1" a="1"/>
  <c r="AL30" i="1" s="1"/>
  <c r="BF30" i="1" s="1"/>
  <c r="AK29" i="1"/>
  <c r="AL29" i="1" s="1" a="1"/>
  <c r="AL29" i="1" s="1"/>
  <c r="BF29" i="1" s="1"/>
  <c r="AK28" i="1"/>
  <c r="AL28" i="1" s="1" a="1"/>
  <c r="AL28" i="1" s="1"/>
  <c r="BF28" i="1" s="1"/>
  <c r="AK27" i="1"/>
  <c r="AL27" i="1" s="1" a="1"/>
  <c r="AL27" i="1" s="1"/>
  <c r="BF27" i="1" s="1"/>
  <c r="AK26" i="1"/>
  <c r="AL26" i="1" s="1" a="1"/>
  <c r="AL26" i="1" s="1"/>
  <c r="BF26" i="1" s="1"/>
  <c r="AK25" i="1"/>
  <c r="AL25" i="1" s="1" a="1"/>
  <c r="AL25" i="1" s="1"/>
  <c r="AK24" i="1"/>
  <c r="AL24" i="1" s="1" a="1"/>
  <c r="AL24" i="1" s="1"/>
  <c r="BF24" i="1" s="1"/>
  <c r="AK23" i="1"/>
  <c r="AL23" i="1" s="1" a="1"/>
  <c r="AL23" i="1" s="1"/>
  <c r="BF23" i="1" s="1"/>
  <c r="AK22" i="1"/>
  <c r="AL22" i="1" s="1" a="1"/>
  <c r="AL22" i="1" s="1"/>
  <c r="AK21" i="1"/>
  <c r="AL21" i="1" s="1" a="1"/>
  <c r="AL21" i="1" s="1"/>
  <c r="BF21" i="1" s="1"/>
  <c r="AK20" i="1"/>
  <c r="AL20" i="1" s="1" a="1"/>
  <c r="AL20" i="1" s="1"/>
  <c r="BF20" i="1" s="1"/>
  <c r="AK19" i="1"/>
  <c r="AL19" i="1" s="1" a="1"/>
  <c r="AL19" i="1" s="1"/>
  <c r="AK18" i="1"/>
  <c r="AL18" i="1" s="1" a="1"/>
  <c r="AL18" i="1" s="1"/>
  <c r="BF18" i="1" s="1"/>
  <c r="AK17" i="1"/>
  <c r="AL17" i="1" s="1" a="1"/>
  <c r="AL17" i="1" s="1"/>
  <c r="AK16" i="1"/>
  <c r="AL16" i="1" s="1" a="1"/>
  <c r="AL16" i="1" s="1"/>
  <c r="BF16" i="1" s="1"/>
  <c r="AK15" i="1"/>
  <c r="AL15" i="1" s="1" a="1"/>
  <c r="AL15" i="1" s="1"/>
  <c r="BF15" i="1" s="1"/>
  <c r="AK14" i="1"/>
  <c r="AL14" i="1" s="1" a="1"/>
  <c r="AL14" i="1" s="1"/>
  <c r="BF14" i="1" s="1"/>
  <c r="AK13" i="1"/>
  <c r="AL13" i="1" s="1" a="1"/>
  <c r="AL13" i="1" s="1"/>
  <c r="BF13" i="1" s="1"/>
  <c r="AK12" i="1"/>
  <c r="AL12" i="1" s="1" a="1"/>
  <c r="AL12" i="1" s="1"/>
  <c r="BF12" i="1" s="1"/>
  <c r="AK11" i="1"/>
  <c r="AL11" i="1" s="1" a="1"/>
  <c r="AL11" i="1" s="1"/>
  <c r="AK10" i="1"/>
  <c r="AL10" i="1" s="1" a="1"/>
  <c r="AL10" i="1" s="1"/>
  <c r="BF10" i="1" s="1"/>
  <c r="AK9" i="1"/>
  <c r="AL9" i="1" s="1" a="1"/>
  <c r="AL9" i="1" s="1"/>
  <c r="BF9" i="1" s="1"/>
  <c r="AN100" i="1"/>
  <c r="K100" i="1" s="1"/>
  <c r="AN99" i="1"/>
  <c r="K99" i="1" s="1"/>
  <c r="AN98" i="1"/>
  <c r="K98" i="1" s="1"/>
  <c r="AN97" i="1"/>
  <c r="K97" i="1" s="1"/>
  <c r="AN96" i="1"/>
  <c r="K96" i="1" s="1"/>
  <c r="AN95" i="1"/>
  <c r="K95" i="1" s="1"/>
  <c r="AN94" i="1"/>
  <c r="K94" i="1" s="1"/>
  <c r="AN93" i="1"/>
  <c r="K93" i="1" s="1"/>
  <c r="AN92" i="1"/>
  <c r="K92" i="1" s="1"/>
  <c r="AN91" i="1"/>
  <c r="K91" i="1" s="1"/>
  <c r="AN90" i="1"/>
  <c r="K90" i="1" s="1"/>
  <c r="AN89" i="1"/>
  <c r="K89" i="1" s="1"/>
  <c r="AN88" i="1"/>
  <c r="K88" i="1" s="1"/>
  <c r="AN87" i="1"/>
  <c r="K87" i="1" s="1"/>
  <c r="AN86" i="1"/>
  <c r="K86" i="1" s="1"/>
  <c r="AN85" i="1"/>
  <c r="K85" i="1" s="1"/>
  <c r="AN84" i="1"/>
  <c r="K84" i="1" s="1"/>
  <c r="AN83" i="1"/>
  <c r="K83" i="1" s="1"/>
  <c r="AN82" i="1"/>
  <c r="K82" i="1" s="1"/>
  <c r="AN81" i="1"/>
  <c r="K81" i="1" s="1"/>
  <c r="AN80" i="1"/>
  <c r="K80" i="1" s="1"/>
  <c r="AN79" i="1"/>
  <c r="K79" i="1" s="1"/>
  <c r="AN78" i="1"/>
  <c r="K78" i="1" s="1"/>
  <c r="AN77" i="1"/>
  <c r="K77" i="1" s="1"/>
  <c r="AN76" i="1"/>
  <c r="K76" i="1" s="1"/>
  <c r="AN75" i="1"/>
  <c r="K75" i="1" s="1"/>
  <c r="AN74" i="1"/>
  <c r="K74" i="1" s="1"/>
  <c r="AN73" i="1"/>
  <c r="K73" i="1" s="1"/>
  <c r="AN72" i="1"/>
  <c r="K72" i="1" s="1"/>
  <c r="AN71" i="1"/>
  <c r="AN70" i="1"/>
  <c r="K70" i="1" s="1"/>
  <c r="AN69" i="1"/>
  <c r="AN68" i="1"/>
  <c r="K68" i="1" s="1"/>
  <c r="AN67" i="1"/>
  <c r="K67" i="1" s="1"/>
  <c r="AN66" i="1"/>
  <c r="K66" i="1" s="1"/>
  <c r="AN65" i="1"/>
  <c r="K65" i="1" s="1"/>
  <c r="AN64" i="1"/>
  <c r="K64" i="1" s="1"/>
  <c r="AN63" i="1"/>
  <c r="K63" i="1" s="1"/>
  <c r="AN62" i="1"/>
  <c r="K62" i="1" s="1"/>
  <c r="AN61" i="1"/>
  <c r="AN60" i="1"/>
  <c r="K60" i="1" s="1"/>
  <c r="AN59" i="1"/>
  <c r="AN58" i="1"/>
  <c r="K58" i="1" s="1"/>
  <c r="AN57" i="1"/>
  <c r="K57" i="1" s="1"/>
  <c r="AN56" i="1"/>
  <c r="K56" i="1" s="1"/>
  <c r="AN55" i="1"/>
  <c r="K55" i="1" s="1"/>
  <c r="AN54" i="1"/>
  <c r="K54" i="1" s="1"/>
  <c r="AN53" i="1"/>
  <c r="K53" i="1" s="1"/>
  <c r="AN52" i="1"/>
  <c r="K52" i="1" s="1"/>
  <c r="AN51" i="1"/>
  <c r="K51" i="1" s="1"/>
  <c r="AN50" i="1"/>
  <c r="K50" i="1" s="1"/>
  <c r="AN49" i="1"/>
  <c r="K49" i="1" s="1"/>
  <c r="AN48" i="1"/>
  <c r="K48" i="1" s="1"/>
  <c r="AN47" i="1"/>
  <c r="K47" i="1" s="1"/>
  <c r="AN46" i="1"/>
  <c r="K46" i="1" s="1"/>
  <c r="AN45" i="1"/>
  <c r="K45" i="1" s="1"/>
  <c r="AN44" i="1"/>
  <c r="K44" i="1" s="1"/>
  <c r="AN43" i="1"/>
  <c r="K43" i="1" s="1"/>
  <c r="AN42" i="1"/>
  <c r="K42" i="1" s="1"/>
  <c r="AN41" i="1"/>
  <c r="K41" i="1" s="1"/>
  <c r="AN40" i="1"/>
  <c r="K40" i="1" s="1"/>
  <c r="AN39" i="1"/>
  <c r="K39" i="1" s="1"/>
  <c r="AN38" i="1"/>
  <c r="K38" i="1" s="1"/>
  <c r="AN37" i="1"/>
  <c r="K37" i="1" s="1"/>
  <c r="AN36" i="1"/>
  <c r="K36" i="1" s="1"/>
  <c r="AN35" i="1"/>
  <c r="K35" i="1" s="1"/>
  <c r="AN34" i="1"/>
  <c r="K34" i="1" s="1"/>
  <c r="AN33" i="1"/>
  <c r="K33" i="1" s="1"/>
  <c r="AN32" i="1"/>
  <c r="K32" i="1" s="1"/>
  <c r="AN31" i="1"/>
  <c r="K31" i="1" s="1"/>
  <c r="AN30" i="1"/>
  <c r="K30" i="1" s="1"/>
  <c r="AN29" i="1"/>
  <c r="K29" i="1" s="1"/>
  <c r="AN28" i="1"/>
  <c r="K28" i="1" s="1"/>
  <c r="AN27" i="1"/>
  <c r="K27" i="1" s="1"/>
  <c r="AN26" i="1"/>
  <c r="K26" i="1" s="1"/>
  <c r="AN25" i="1"/>
  <c r="K25" i="1" s="1"/>
  <c r="AN24" i="1"/>
  <c r="K24" i="1" s="1"/>
  <c r="AN23" i="1"/>
  <c r="K23" i="1" s="1"/>
  <c r="AN22" i="1"/>
  <c r="K22" i="1" s="1"/>
  <c r="AN21" i="1"/>
  <c r="K21" i="1" s="1"/>
  <c r="AN20" i="1"/>
  <c r="K20" i="1" s="1"/>
  <c r="AN19" i="1"/>
  <c r="K19" i="1" s="1"/>
  <c r="AN18" i="1"/>
  <c r="K18" i="1" s="1"/>
  <c r="AN17" i="1"/>
  <c r="K17" i="1" s="1"/>
  <c r="AN16" i="1"/>
  <c r="K16" i="1" s="1"/>
  <c r="AN15" i="1"/>
  <c r="K15" i="1" s="1"/>
  <c r="AN14" i="1"/>
  <c r="K14" i="1" s="1"/>
  <c r="AN13" i="1"/>
  <c r="K13" i="1" s="1"/>
  <c r="AN12" i="1"/>
  <c r="K12" i="1" s="1"/>
  <c r="AN11" i="1"/>
  <c r="K11" i="1" s="1"/>
  <c r="AN10" i="1"/>
  <c r="K10" i="1" s="1"/>
  <c r="AN9" i="1"/>
  <c r="BO100" i="1"/>
  <c r="BO99" i="1"/>
  <c r="BO98" i="1"/>
  <c r="BO97" i="1"/>
  <c r="BO96" i="1"/>
  <c r="BO95" i="1"/>
  <c r="BO94" i="1"/>
  <c r="BO93" i="1"/>
  <c r="BO92" i="1"/>
  <c r="BO91" i="1"/>
  <c r="BO90" i="1"/>
  <c r="BO89" i="1"/>
  <c r="BO88" i="1"/>
  <c r="BO87" i="1"/>
  <c r="BO86" i="1"/>
  <c r="BO85" i="1"/>
  <c r="BO84" i="1"/>
  <c r="BO83" i="1"/>
  <c r="BO82" i="1"/>
  <c r="BO81" i="1"/>
  <c r="BO80" i="1"/>
  <c r="BO79" i="1"/>
  <c r="BO78" i="1"/>
  <c r="BO77" i="1"/>
  <c r="BO76" i="1"/>
  <c r="BO75" i="1"/>
  <c r="BO74" i="1"/>
  <c r="BO73" i="1"/>
  <c r="BO72" i="1"/>
  <c r="BO68" i="1"/>
  <c r="BO67" i="1"/>
  <c r="BO66" i="1"/>
  <c r="BO65" i="1"/>
  <c r="BO64" i="1"/>
  <c r="BO63" i="1"/>
  <c r="BO62" i="1"/>
  <c r="BO58" i="1"/>
  <c r="BO57" i="1"/>
  <c r="BO56" i="1"/>
  <c r="BO55" i="1"/>
  <c r="AP25" i="1" l="1"/>
  <c r="J25" i="1" s="1"/>
  <c r="AQ26" i="1"/>
  <c r="G337" i="8"/>
  <c r="K343" i="8"/>
  <c r="G317" i="8"/>
  <c r="H317" i="8" s="1"/>
  <c r="I317" i="8" s="1"/>
  <c r="AP93" i="2" s="1"/>
  <c r="X8" i="19"/>
  <c r="X7" i="19"/>
  <c r="X6" i="19"/>
  <c r="X11" i="19"/>
  <c r="G309" i="8"/>
  <c r="G313" i="8"/>
  <c r="H313" i="8" s="1"/>
  <c r="I313" i="8" s="1"/>
  <c r="AP81" i="2" s="1"/>
  <c r="G319" i="8"/>
  <c r="G339" i="8"/>
  <c r="G343" i="8"/>
  <c r="I353" i="8"/>
  <c r="G354" i="8"/>
  <c r="G353" i="8"/>
  <c r="I354" i="8"/>
  <c r="K331" i="8"/>
  <c r="K330" i="8"/>
  <c r="H331" i="8"/>
  <c r="L331" i="8" s="1"/>
  <c r="H330" i="8"/>
  <c r="L330" i="8" s="1"/>
  <c r="G330" i="8"/>
  <c r="G331" i="8"/>
  <c r="H281" i="8"/>
  <c r="H278" i="8"/>
  <c r="H277" i="8"/>
  <c r="F279" i="8"/>
  <c r="F277" i="8"/>
  <c r="H279" i="8"/>
  <c r="F253" i="8"/>
  <c r="F278" i="8"/>
  <c r="F281" i="8"/>
  <c r="F249" i="8"/>
  <c r="H242" i="8"/>
  <c r="G245" i="8" s="1"/>
  <c r="H237" i="8"/>
  <c r="D237" i="8" s="1"/>
  <c r="F238" i="8"/>
  <c r="D236" i="8" s="1"/>
  <c r="G222" i="8"/>
  <c r="F218" i="8"/>
  <c r="F207" i="8"/>
  <c r="F205" i="8"/>
  <c r="F201" i="8"/>
  <c r="H167" i="8"/>
  <c r="H162" i="8"/>
  <c r="F167" i="8"/>
  <c r="F162" i="8"/>
  <c r="F174" i="8"/>
  <c r="D173" i="8" s="1"/>
  <c r="H157" i="8"/>
  <c r="F157" i="8"/>
  <c r="K59" i="1"/>
  <c r="K61" i="1"/>
  <c r="F143" i="8"/>
  <c r="F138" i="8"/>
  <c r="K71" i="1"/>
  <c r="F77" i="8"/>
  <c r="F76" i="8"/>
  <c r="F129" i="8"/>
  <c r="F145" i="8"/>
  <c r="F127" i="8"/>
  <c r="H77" i="8"/>
  <c r="H76" i="8"/>
  <c r="F147" i="8"/>
  <c r="AP57" i="2"/>
  <c r="K69" i="1"/>
  <c r="I148" i="10"/>
  <c r="BN75" i="1"/>
  <c r="BM75" i="1"/>
  <c r="BK75" i="1"/>
  <c r="BL75" i="1"/>
  <c r="BN91" i="1"/>
  <c r="BM91" i="1"/>
  <c r="BK91" i="1"/>
  <c r="BL91" i="1"/>
  <c r="BN92" i="1"/>
  <c r="BM92" i="1"/>
  <c r="BL92" i="1"/>
  <c r="BK92" i="1"/>
  <c r="BN93" i="1"/>
  <c r="BM93" i="1"/>
  <c r="BK93" i="1"/>
  <c r="BL93" i="1"/>
  <c r="BN94" i="1"/>
  <c r="BM94" i="1"/>
  <c r="BK94" i="1"/>
  <c r="BL94" i="1"/>
  <c r="BN74" i="1"/>
  <c r="BM74" i="1"/>
  <c r="BK74" i="1"/>
  <c r="BL74" i="1"/>
  <c r="BN78" i="1"/>
  <c r="BM78" i="1"/>
  <c r="BK78" i="1"/>
  <c r="BL78" i="1"/>
  <c r="BN63" i="1"/>
  <c r="BM63" i="1"/>
  <c r="BK63" i="1"/>
  <c r="BL63" i="1"/>
  <c r="BN79" i="1"/>
  <c r="BM79" i="1"/>
  <c r="BK79" i="1"/>
  <c r="BL79" i="1"/>
  <c r="BN95" i="1"/>
  <c r="BM95" i="1"/>
  <c r="BK95" i="1"/>
  <c r="BL95" i="1"/>
  <c r="BN80" i="1"/>
  <c r="BM80" i="1"/>
  <c r="BK80" i="1"/>
  <c r="BL80" i="1"/>
  <c r="BN96" i="1"/>
  <c r="BM96" i="1"/>
  <c r="BK96" i="1"/>
  <c r="BL96" i="1"/>
  <c r="BN65" i="1"/>
  <c r="BM65" i="1"/>
  <c r="BL65" i="1"/>
  <c r="BK65" i="1"/>
  <c r="BN81" i="1"/>
  <c r="BM81" i="1"/>
  <c r="BL81" i="1"/>
  <c r="BK81" i="1"/>
  <c r="BN97" i="1"/>
  <c r="BM97" i="1"/>
  <c r="BL97" i="1"/>
  <c r="BK97" i="1"/>
  <c r="BN82" i="1"/>
  <c r="BM82" i="1"/>
  <c r="BL82" i="1"/>
  <c r="BK82" i="1"/>
  <c r="BN98" i="1"/>
  <c r="BM98" i="1"/>
  <c r="BL98" i="1"/>
  <c r="BK98" i="1"/>
  <c r="BN77" i="1"/>
  <c r="BM77" i="1"/>
  <c r="BK77" i="1"/>
  <c r="BL77" i="1"/>
  <c r="BN83" i="1"/>
  <c r="BM83" i="1"/>
  <c r="BK83" i="1"/>
  <c r="BL83" i="1"/>
  <c r="BN99" i="1"/>
  <c r="BM99" i="1"/>
  <c r="BK99" i="1"/>
  <c r="BL99" i="1"/>
  <c r="BN76" i="1"/>
  <c r="BM76" i="1"/>
  <c r="BL76" i="1"/>
  <c r="BK76" i="1"/>
  <c r="BN84" i="1"/>
  <c r="BM84" i="1"/>
  <c r="BK84" i="1"/>
  <c r="BL84" i="1"/>
  <c r="BN100" i="1"/>
  <c r="BM100" i="1"/>
  <c r="BK100" i="1"/>
  <c r="BL100" i="1"/>
  <c r="BN58" i="1"/>
  <c r="BM58" i="1"/>
  <c r="BK58" i="1"/>
  <c r="BL58" i="1"/>
  <c r="BN67" i="1"/>
  <c r="BM67" i="1"/>
  <c r="BK67" i="1"/>
  <c r="BL67" i="1"/>
  <c r="BN85" i="1"/>
  <c r="BM85" i="1"/>
  <c r="BK85" i="1"/>
  <c r="BL85" i="1"/>
  <c r="BN90" i="1"/>
  <c r="BM90" i="1"/>
  <c r="BK90" i="1"/>
  <c r="BL90" i="1"/>
  <c r="BN86" i="1"/>
  <c r="BM86" i="1"/>
  <c r="BK86" i="1"/>
  <c r="BL86" i="1"/>
  <c r="BN62" i="1"/>
  <c r="BM62" i="1"/>
  <c r="BK62" i="1"/>
  <c r="BL62" i="1"/>
  <c r="BN68" i="1"/>
  <c r="BM68" i="1"/>
  <c r="BK68" i="1"/>
  <c r="BL68" i="1"/>
  <c r="BN55" i="1"/>
  <c r="BM55" i="1"/>
  <c r="BK55" i="1"/>
  <c r="BL55" i="1"/>
  <c r="BN87" i="1"/>
  <c r="BM87" i="1"/>
  <c r="BK87" i="1"/>
  <c r="BL87" i="1"/>
  <c r="BN66" i="1"/>
  <c r="BM66" i="1"/>
  <c r="BK66" i="1"/>
  <c r="BL66" i="1"/>
  <c r="BN88" i="1"/>
  <c r="BM88" i="1"/>
  <c r="BK88" i="1"/>
  <c r="BL88" i="1"/>
  <c r="BN64" i="1"/>
  <c r="BM64" i="1"/>
  <c r="BK64" i="1"/>
  <c r="BL64" i="1"/>
  <c r="BN56" i="1"/>
  <c r="BM56" i="1"/>
  <c r="BK56" i="1"/>
  <c r="BL56" i="1"/>
  <c r="BN72" i="1"/>
  <c r="BM72" i="1"/>
  <c r="BK72" i="1"/>
  <c r="BL72" i="1"/>
  <c r="BN57" i="1"/>
  <c r="BM57" i="1"/>
  <c r="BK57" i="1"/>
  <c r="BL57" i="1"/>
  <c r="BN73" i="1"/>
  <c r="BM73" i="1"/>
  <c r="BK73" i="1"/>
  <c r="BL73" i="1"/>
  <c r="BN89" i="1"/>
  <c r="BM89" i="1"/>
  <c r="BK89" i="1"/>
  <c r="BL89" i="1"/>
  <c r="BO69" i="1"/>
  <c r="BG70" i="1"/>
  <c r="BO59" i="1"/>
  <c r="BO60" i="1"/>
  <c r="H83" i="8"/>
  <c r="H82" i="8"/>
  <c r="H81" i="8"/>
  <c r="F82" i="8"/>
  <c r="F81" i="8"/>
  <c r="F83" i="8"/>
  <c r="BH66" i="1"/>
  <c r="BG66" i="1"/>
  <c r="BE66" i="1"/>
  <c r="BH82" i="1"/>
  <c r="BG82" i="1"/>
  <c r="BE82" i="1"/>
  <c r="BH98" i="1"/>
  <c r="BG98" i="1"/>
  <c r="BE98" i="1"/>
  <c r="BD42" i="1"/>
  <c r="BF42" i="1"/>
  <c r="BH67" i="1"/>
  <c r="BG67" i="1"/>
  <c r="BE67" i="1"/>
  <c r="BH83" i="1"/>
  <c r="BG83" i="1"/>
  <c r="BE83" i="1"/>
  <c r="BH99" i="1"/>
  <c r="BG99" i="1"/>
  <c r="BE99" i="1"/>
  <c r="BD11" i="1"/>
  <c r="BF11" i="1"/>
  <c r="BD25" i="1"/>
  <c r="BF25" i="1"/>
  <c r="BH68" i="1"/>
  <c r="BG68" i="1"/>
  <c r="BE68" i="1"/>
  <c r="BH84" i="1"/>
  <c r="BG84" i="1"/>
  <c r="BE84" i="1"/>
  <c r="BH100" i="1"/>
  <c r="BG100" i="1"/>
  <c r="BE100" i="1"/>
  <c r="BE86" i="1"/>
  <c r="BH86" i="1"/>
  <c r="BG86" i="1"/>
  <c r="BH55" i="1"/>
  <c r="BG55" i="1"/>
  <c r="BE55" i="1"/>
  <c r="BG71" i="1"/>
  <c r="BH71" i="1"/>
  <c r="BE71" i="1"/>
  <c r="BG87" i="1"/>
  <c r="BE87" i="1"/>
  <c r="BH87" i="1"/>
  <c r="BD31" i="1"/>
  <c r="BF31" i="1"/>
  <c r="BD95" i="1"/>
  <c r="BF95" i="1"/>
  <c r="BE85" i="1"/>
  <c r="BG85" i="1"/>
  <c r="BH85" i="1"/>
  <c r="BE56" i="1"/>
  <c r="BH56" i="1"/>
  <c r="BG56" i="1"/>
  <c r="BE72" i="1"/>
  <c r="BH72" i="1"/>
  <c r="BG72" i="1"/>
  <c r="BE88" i="1"/>
  <c r="BH88" i="1"/>
  <c r="BG88" i="1"/>
  <c r="BD41" i="1"/>
  <c r="BF41" i="1"/>
  <c r="BE57" i="1"/>
  <c r="BH57" i="1"/>
  <c r="BG57" i="1"/>
  <c r="BE73" i="1"/>
  <c r="BH73" i="1"/>
  <c r="BG73" i="1"/>
  <c r="BE89" i="1"/>
  <c r="BH89" i="1"/>
  <c r="BG89" i="1"/>
  <c r="BD17" i="1"/>
  <c r="BF17" i="1"/>
  <c r="BD33" i="1"/>
  <c r="BF33" i="1"/>
  <c r="BD89" i="1"/>
  <c r="BF89" i="1"/>
  <c r="BE58" i="1"/>
  <c r="BH58" i="1"/>
  <c r="BG58" i="1"/>
  <c r="BE74" i="1"/>
  <c r="BH74" i="1"/>
  <c r="BG74" i="1"/>
  <c r="BE90" i="1"/>
  <c r="BH90" i="1"/>
  <c r="BG90" i="1"/>
  <c r="BD66" i="1"/>
  <c r="BF66" i="1"/>
  <c r="BH65" i="1"/>
  <c r="BG65" i="1"/>
  <c r="BE65" i="1"/>
  <c r="BD61" i="1"/>
  <c r="BF61" i="1"/>
  <c r="BE75" i="1"/>
  <c r="BH75" i="1"/>
  <c r="BG75" i="1"/>
  <c r="BE91" i="1"/>
  <c r="BH91" i="1"/>
  <c r="BG91" i="1"/>
  <c r="BD19" i="1"/>
  <c r="BF19" i="1"/>
  <c r="BD83" i="1"/>
  <c r="BF83" i="1"/>
  <c r="BH97" i="1"/>
  <c r="BG97" i="1"/>
  <c r="BE97" i="1"/>
  <c r="BE76" i="1"/>
  <c r="BH76" i="1"/>
  <c r="BG76" i="1"/>
  <c r="BE92" i="1"/>
  <c r="BH92" i="1"/>
  <c r="BG92" i="1"/>
  <c r="BG59" i="1"/>
  <c r="BE60" i="1"/>
  <c r="BH60" i="1"/>
  <c r="BG60" i="1"/>
  <c r="BE61" i="1"/>
  <c r="BH61" i="1"/>
  <c r="BG61" i="1"/>
  <c r="BE77" i="1"/>
  <c r="BH77" i="1"/>
  <c r="BG77" i="1"/>
  <c r="BE93" i="1"/>
  <c r="BH93" i="1"/>
  <c r="BG93" i="1"/>
  <c r="BD57" i="1"/>
  <c r="BF57" i="1"/>
  <c r="BH62" i="1"/>
  <c r="BG62" i="1"/>
  <c r="BE62" i="1"/>
  <c r="BH78" i="1"/>
  <c r="BG78" i="1"/>
  <c r="BE78" i="1"/>
  <c r="BH94" i="1"/>
  <c r="BG94" i="1"/>
  <c r="BE94" i="1"/>
  <c r="BD22" i="1"/>
  <c r="BF22" i="1"/>
  <c r="BE69" i="1"/>
  <c r="BG69" i="1"/>
  <c r="BH69" i="1"/>
  <c r="BH63" i="1"/>
  <c r="BG63" i="1"/>
  <c r="BE63" i="1"/>
  <c r="BH79" i="1"/>
  <c r="BG79" i="1"/>
  <c r="BE79" i="1"/>
  <c r="BH95" i="1"/>
  <c r="BG95" i="1"/>
  <c r="BE95" i="1"/>
  <c r="BH81" i="1"/>
  <c r="BG81" i="1"/>
  <c r="BE81" i="1"/>
  <c r="BH64" i="1"/>
  <c r="BG64" i="1"/>
  <c r="BE64" i="1"/>
  <c r="BH80" i="1"/>
  <c r="BG80" i="1"/>
  <c r="BE80" i="1"/>
  <c r="BH96" i="1"/>
  <c r="BG96" i="1"/>
  <c r="BE96" i="1"/>
  <c r="AD87" i="1"/>
  <c r="BC87" i="1"/>
  <c r="AD91" i="1"/>
  <c r="BC91" i="1"/>
  <c r="AM35" i="1"/>
  <c r="BD35" i="1"/>
  <c r="AM51" i="1"/>
  <c r="BD51" i="1"/>
  <c r="AM67" i="1"/>
  <c r="BD67" i="1"/>
  <c r="AM99" i="1"/>
  <c r="BD99" i="1"/>
  <c r="AD74" i="1"/>
  <c r="BC74" i="1"/>
  <c r="AD59" i="1"/>
  <c r="BC59" i="1"/>
  <c r="AD60" i="1"/>
  <c r="BC60" i="1"/>
  <c r="AD92" i="1"/>
  <c r="BC92" i="1"/>
  <c r="AM20" i="1"/>
  <c r="BD20" i="1"/>
  <c r="AM36" i="1"/>
  <c r="BD36" i="1"/>
  <c r="AM52" i="1"/>
  <c r="BD52" i="1"/>
  <c r="AM68" i="1"/>
  <c r="BD68" i="1"/>
  <c r="AM84" i="1"/>
  <c r="BD84" i="1"/>
  <c r="AM100" i="1"/>
  <c r="BD100" i="1"/>
  <c r="AD80" i="1"/>
  <c r="BC80" i="1"/>
  <c r="AD81" i="1"/>
  <c r="BC81" i="1"/>
  <c r="AD83" i="1"/>
  <c r="BC83" i="1"/>
  <c r="AD58" i="1"/>
  <c r="BC58" i="1"/>
  <c r="AD76" i="1"/>
  <c r="BC76" i="1"/>
  <c r="AD77" i="1"/>
  <c r="BC77" i="1"/>
  <c r="AD93" i="1"/>
  <c r="BC93" i="1"/>
  <c r="AM21" i="1"/>
  <c r="BD21" i="1"/>
  <c r="AM37" i="1"/>
  <c r="BD37" i="1"/>
  <c r="AM53" i="1"/>
  <c r="BD53" i="1"/>
  <c r="AM69" i="1"/>
  <c r="BD69" i="1"/>
  <c r="AM85" i="1"/>
  <c r="BD85" i="1"/>
  <c r="AM24" i="1"/>
  <c r="BD24" i="1"/>
  <c r="AD67" i="1"/>
  <c r="BC67" i="1"/>
  <c r="AD89" i="1"/>
  <c r="BC89" i="1"/>
  <c r="AD75" i="1"/>
  <c r="BC75" i="1"/>
  <c r="AD62" i="1"/>
  <c r="BC62" i="1"/>
  <c r="AD94" i="1"/>
  <c r="BC94" i="1"/>
  <c r="AM38" i="1"/>
  <c r="BD38" i="1"/>
  <c r="AM54" i="1"/>
  <c r="BD54" i="1"/>
  <c r="AM70" i="1"/>
  <c r="BD70" i="1"/>
  <c r="AM86" i="1"/>
  <c r="BD86" i="1"/>
  <c r="AM26" i="1"/>
  <c r="BD26" i="1"/>
  <c r="AD57" i="1"/>
  <c r="BC57" i="1"/>
  <c r="AD78" i="1"/>
  <c r="BC78" i="1"/>
  <c r="AD63" i="1"/>
  <c r="BC63" i="1"/>
  <c r="AD79" i="1"/>
  <c r="BC79" i="1"/>
  <c r="AD95" i="1"/>
  <c r="BC95" i="1"/>
  <c r="AM23" i="1"/>
  <c r="BD23" i="1"/>
  <c r="AM39" i="1"/>
  <c r="BD39" i="1"/>
  <c r="AM55" i="1"/>
  <c r="BD55" i="1"/>
  <c r="AM71" i="1"/>
  <c r="K39" i="14" s="1"/>
  <c r="BD71" i="1"/>
  <c r="AM87" i="1"/>
  <c r="BD87" i="1"/>
  <c r="AM88" i="1"/>
  <c r="BD88" i="1"/>
  <c r="AD97" i="1"/>
  <c r="BC97" i="1"/>
  <c r="AM9" i="1"/>
  <c r="BD9" i="1"/>
  <c r="AM73" i="1"/>
  <c r="BD73" i="1"/>
  <c r="AD82" i="1"/>
  <c r="BC82" i="1"/>
  <c r="AM58" i="1"/>
  <c r="BD58" i="1"/>
  <c r="AM74" i="1"/>
  <c r="BD74" i="1"/>
  <c r="AM90" i="1"/>
  <c r="BD90" i="1"/>
  <c r="AM40" i="1"/>
  <c r="BD40" i="1"/>
  <c r="AD99" i="1"/>
  <c r="BC99" i="1"/>
  <c r="AM27" i="1"/>
  <c r="BD27" i="1"/>
  <c r="AM43" i="1"/>
  <c r="BD43" i="1"/>
  <c r="AM59" i="1"/>
  <c r="BD59" i="1"/>
  <c r="AM75" i="1"/>
  <c r="BD75" i="1"/>
  <c r="AM91" i="1"/>
  <c r="BD91" i="1"/>
  <c r="AD66" i="1"/>
  <c r="BC66" i="1"/>
  <c r="AD68" i="1"/>
  <c r="BC68" i="1"/>
  <c r="AD84" i="1"/>
  <c r="BC84" i="1"/>
  <c r="AD100" i="1"/>
  <c r="BC100" i="1"/>
  <c r="AM12" i="1"/>
  <c r="BD12" i="1"/>
  <c r="AM28" i="1"/>
  <c r="BD28" i="1"/>
  <c r="AM44" i="1"/>
  <c r="BD44" i="1"/>
  <c r="AM60" i="1"/>
  <c r="BD60" i="1"/>
  <c r="AM76" i="1"/>
  <c r="BD76" i="1"/>
  <c r="AM92" i="1"/>
  <c r="BD92" i="1"/>
  <c r="AD96" i="1"/>
  <c r="BC96" i="1"/>
  <c r="AD65" i="1"/>
  <c r="BC65" i="1"/>
  <c r="AD85" i="1"/>
  <c r="BC85" i="1"/>
  <c r="AM13" i="1"/>
  <c r="BD13" i="1"/>
  <c r="AM29" i="1"/>
  <c r="BD29" i="1"/>
  <c r="AM45" i="1"/>
  <c r="BD45" i="1"/>
  <c r="AM77" i="1"/>
  <c r="BD77" i="1"/>
  <c r="AM93" i="1"/>
  <c r="BD93" i="1"/>
  <c r="AD64" i="1"/>
  <c r="BC64" i="1"/>
  <c r="AD69" i="1"/>
  <c r="BC69" i="1"/>
  <c r="K9" i="1"/>
  <c r="AD70" i="1"/>
  <c r="BC70" i="1"/>
  <c r="AD86" i="1"/>
  <c r="BC86" i="1"/>
  <c r="AM14" i="1"/>
  <c r="BD14" i="1"/>
  <c r="AM30" i="1"/>
  <c r="BD30" i="1"/>
  <c r="AM46" i="1"/>
  <c r="BD46" i="1"/>
  <c r="AM62" i="1"/>
  <c r="BD62" i="1"/>
  <c r="AM78" i="1"/>
  <c r="BD78" i="1"/>
  <c r="AM94" i="1"/>
  <c r="BD94" i="1"/>
  <c r="AM72" i="1"/>
  <c r="BD72" i="1"/>
  <c r="AD71" i="1"/>
  <c r="BC71" i="1"/>
  <c r="AM47" i="1"/>
  <c r="BD47" i="1"/>
  <c r="AM63" i="1"/>
  <c r="BD63" i="1"/>
  <c r="AM79" i="1"/>
  <c r="BD79" i="1"/>
  <c r="AM56" i="1"/>
  <c r="BD56" i="1"/>
  <c r="AD55" i="1"/>
  <c r="BC55" i="1"/>
  <c r="AM15" i="1"/>
  <c r="BD15" i="1"/>
  <c r="AD56" i="1"/>
  <c r="BC56" i="1"/>
  <c r="AD72" i="1"/>
  <c r="BC72" i="1"/>
  <c r="AD88" i="1"/>
  <c r="BC88" i="1"/>
  <c r="AM16" i="1"/>
  <c r="BD16" i="1"/>
  <c r="AM32" i="1"/>
  <c r="BD32" i="1"/>
  <c r="AM48" i="1"/>
  <c r="BD48" i="1"/>
  <c r="AM64" i="1"/>
  <c r="BD64" i="1"/>
  <c r="AM80" i="1"/>
  <c r="BD80" i="1"/>
  <c r="AM96" i="1"/>
  <c r="BD96" i="1"/>
  <c r="AM10" i="1"/>
  <c r="BD10" i="1"/>
  <c r="AD73" i="1"/>
  <c r="BC73" i="1"/>
  <c r="AM49" i="1"/>
  <c r="BD49" i="1"/>
  <c r="AM65" i="1"/>
  <c r="BD65" i="1"/>
  <c r="AM81" i="1"/>
  <c r="BD81" i="1"/>
  <c r="AM97" i="1"/>
  <c r="BD97" i="1"/>
  <c r="AD98" i="1"/>
  <c r="BC98" i="1"/>
  <c r="AD90" i="1"/>
  <c r="BC90" i="1"/>
  <c r="AM18" i="1"/>
  <c r="BD18" i="1"/>
  <c r="AM34" i="1"/>
  <c r="BD34" i="1"/>
  <c r="AM50" i="1"/>
  <c r="BD50" i="1"/>
  <c r="AM82" i="1"/>
  <c r="BD82" i="1"/>
  <c r="AM98" i="1"/>
  <c r="BD98" i="1"/>
  <c r="AM11" i="1"/>
  <c r="BB11" i="1"/>
  <c r="AM33" i="1"/>
  <c r="BB33" i="1"/>
  <c r="AM66" i="1"/>
  <c r="BB66" i="1"/>
  <c r="AM61" i="1"/>
  <c r="I157" i="10" s="1"/>
  <c r="BB61" i="1"/>
  <c r="AM17" i="1"/>
  <c r="BB17" i="1"/>
  <c r="AM83" i="1"/>
  <c r="BB83" i="1"/>
  <c r="AM42" i="1"/>
  <c r="BB42" i="1"/>
  <c r="AM19" i="1"/>
  <c r="BB19" i="1"/>
  <c r="AM89" i="1"/>
  <c r="BB89" i="1"/>
  <c r="AM95" i="1"/>
  <c r="BB95" i="1"/>
  <c r="AM22" i="1"/>
  <c r="BB22" i="1"/>
  <c r="AM31" i="1"/>
  <c r="BB31" i="1"/>
  <c r="AM25" i="1"/>
  <c r="BB25" i="1"/>
  <c r="AM41" i="1"/>
  <c r="BB41" i="1"/>
  <c r="AM57" i="1"/>
  <c r="BB57" i="1"/>
  <c r="BA55" i="1"/>
  <c r="BA63" i="1"/>
  <c r="BA71" i="1"/>
  <c r="BA79" i="1"/>
  <c r="BA87" i="1"/>
  <c r="BA95" i="1"/>
  <c r="BB15" i="1"/>
  <c r="BB23" i="1"/>
  <c r="BB39" i="1"/>
  <c r="BB47" i="1"/>
  <c r="BB55" i="1"/>
  <c r="BB63" i="1"/>
  <c r="BB71" i="1"/>
  <c r="BB79" i="1"/>
  <c r="BB87" i="1"/>
  <c r="BA56" i="1"/>
  <c r="BA64" i="1"/>
  <c r="BA72" i="1"/>
  <c r="BA80" i="1"/>
  <c r="BA88" i="1"/>
  <c r="BA96" i="1"/>
  <c r="BB16" i="1"/>
  <c r="BB24" i="1"/>
  <c r="BB32" i="1"/>
  <c r="BB40" i="1"/>
  <c r="BB48" i="1"/>
  <c r="BB56" i="1"/>
  <c r="BB64" i="1"/>
  <c r="BB72" i="1"/>
  <c r="BB80" i="1"/>
  <c r="BB88" i="1"/>
  <c r="BB96" i="1"/>
  <c r="BA57" i="1"/>
  <c r="BA65" i="1"/>
  <c r="BA73" i="1"/>
  <c r="BA81" i="1"/>
  <c r="BA89" i="1"/>
  <c r="BA97" i="1"/>
  <c r="BB9" i="1"/>
  <c r="BB49" i="1"/>
  <c r="BB65" i="1"/>
  <c r="BB73" i="1"/>
  <c r="BB81" i="1"/>
  <c r="BB97" i="1"/>
  <c r="BA58" i="1"/>
  <c r="BA66" i="1"/>
  <c r="BA74" i="1"/>
  <c r="BA82" i="1"/>
  <c r="BA90" i="1"/>
  <c r="BA98" i="1"/>
  <c r="BB10" i="1"/>
  <c r="BB18" i="1"/>
  <c r="BB26" i="1"/>
  <c r="BB34" i="1"/>
  <c r="BB50" i="1"/>
  <c r="BB58" i="1"/>
  <c r="BB74" i="1"/>
  <c r="BB82" i="1"/>
  <c r="BB90" i="1"/>
  <c r="BB98" i="1"/>
  <c r="BA59" i="1"/>
  <c r="BA67" i="1"/>
  <c r="BA75" i="1"/>
  <c r="BA83" i="1"/>
  <c r="BA91" i="1"/>
  <c r="BA99" i="1"/>
  <c r="BB27" i="1"/>
  <c r="BB35" i="1"/>
  <c r="BB43" i="1"/>
  <c r="BB51" i="1"/>
  <c r="BB59" i="1"/>
  <c r="BB67" i="1"/>
  <c r="BB75" i="1"/>
  <c r="BB91" i="1"/>
  <c r="BB99" i="1"/>
  <c r="BA60" i="1"/>
  <c r="BA68" i="1"/>
  <c r="BA76" i="1"/>
  <c r="BA84" i="1"/>
  <c r="BA92" i="1"/>
  <c r="BA100" i="1"/>
  <c r="BB12" i="1"/>
  <c r="BB20" i="1"/>
  <c r="BB28" i="1"/>
  <c r="BB36" i="1"/>
  <c r="BB44" i="1"/>
  <c r="BB52" i="1"/>
  <c r="BB60" i="1"/>
  <c r="BB68" i="1"/>
  <c r="BB76" i="1"/>
  <c r="BB84" i="1"/>
  <c r="BB92" i="1"/>
  <c r="BB100" i="1"/>
  <c r="BA61" i="1"/>
  <c r="BA69" i="1"/>
  <c r="BA77" i="1"/>
  <c r="BA85" i="1"/>
  <c r="BA93" i="1"/>
  <c r="BB13" i="1"/>
  <c r="BB21" i="1"/>
  <c r="BB29" i="1"/>
  <c r="BB37" i="1"/>
  <c r="BB45" i="1"/>
  <c r="BB53" i="1"/>
  <c r="BB69" i="1"/>
  <c r="BB77" i="1"/>
  <c r="BB85" i="1"/>
  <c r="BB93" i="1"/>
  <c r="BA62" i="1"/>
  <c r="BA70" i="1"/>
  <c r="BA78" i="1"/>
  <c r="BA86" i="1"/>
  <c r="BA94" i="1"/>
  <c r="BB14" i="1"/>
  <c r="BB30" i="1"/>
  <c r="BB38" i="1"/>
  <c r="BB46" i="1"/>
  <c r="BB54" i="1"/>
  <c r="BB62" i="1"/>
  <c r="BB70" i="1"/>
  <c r="BB78" i="1"/>
  <c r="BB86" i="1"/>
  <c r="BB94" i="1"/>
  <c r="I278" i="8" l="1"/>
  <c r="N329" i="8"/>
  <c r="AP94" i="2"/>
  <c r="I343" i="8"/>
  <c r="G345" i="8"/>
  <c r="K345" i="8"/>
  <c r="J329" i="8"/>
  <c r="G321" i="8"/>
  <c r="AP98" i="2" s="1"/>
  <c r="H319" i="8"/>
  <c r="I319" i="8" s="1"/>
  <c r="AP95" i="2" s="1"/>
  <c r="AP96" i="2" s="1"/>
  <c r="AP85" i="2"/>
  <c r="AP82" i="2"/>
  <c r="H309" i="8"/>
  <c r="I309" i="8" s="1"/>
  <c r="AP70" i="2" s="1"/>
  <c r="H311" i="8"/>
  <c r="G311" i="8"/>
  <c r="AP26" i="1"/>
  <c r="J26" i="1" s="1"/>
  <c r="AQ27" i="1"/>
  <c r="K352" i="8"/>
  <c r="L352" i="8" s="1"/>
  <c r="H280" i="8"/>
  <c r="I277" i="8"/>
  <c r="F280" i="8"/>
  <c r="I279" i="8"/>
  <c r="I281" i="8"/>
  <c r="G253" i="8" a="1"/>
  <c r="G253" i="8" s="1"/>
  <c r="D253" i="8" s="1"/>
  <c r="D242" i="8"/>
  <c r="F245" i="8"/>
  <c r="D218" i="8"/>
  <c r="F222" i="8"/>
  <c r="K37" i="13"/>
  <c r="K38" i="14"/>
  <c r="I76" i="8"/>
  <c r="I147" i="10"/>
  <c r="K147" i="10" s="1"/>
  <c r="L147" i="10" s="1"/>
  <c r="K157" i="10"/>
  <c r="L157" i="10" s="1"/>
  <c r="F158" i="8"/>
  <c r="D156" i="8" s="1"/>
  <c r="F176" i="8"/>
  <c r="F177" i="8"/>
  <c r="I158" i="10"/>
  <c r="K158" i="10" s="1"/>
  <c r="L158" i="10" s="1"/>
  <c r="F163" i="8"/>
  <c r="D162" i="8" s="1"/>
  <c r="K38" i="13"/>
  <c r="F168" i="8"/>
  <c r="D167" i="8" s="1"/>
  <c r="K148" i="10"/>
  <c r="L148" i="10" s="1"/>
  <c r="D84" i="8"/>
  <c r="BO61" i="1"/>
  <c r="J37" i="13"/>
  <c r="J38" i="14"/>
  <c r="J39" i="14"/>
  <c r="BO71" i="1"/>
  <c r="J38" i="13"/>
  <c r="BH70" i="1"/>
  <c r="BO70" i="1"/>
  <c r="F37" i="8"/>
  <c r="G37" i="8" s="1"/>
  <c r="G19" i="8"/>
  <c r="BN61" i="1"/>
  <c r="BM61" i="1"/>
  <c r="BK61" i="1"/>
  <c r="BL61" i="1"/>
  <c r="BN60" i="1"/>
  <c r="BM60" i="1"/>
  <c r="BL60" i="1"/>
  <c r="BK60" i="1"/>
  <c r="BN59" i="1"/>
  <c r="BM59" i="1"/>
  <c r="BK59" i="1"/>
  <c r="BL59" i="1"/>
  <c r="BN71" i="1"/>
  <c r="BM71" i="1"/>
  <c r="BK71" i="1"/>
  <c r="BL71" i="1"/>
  <c r="BH59" i="1"/>
  <c r="BN70" i="1"/>
  <c r="BM70" i="1"/>
  <c r="BK70" i="1"/>
  <c r="BL70" i="1"/>
  <c r="BE59" i="1"/>
  <c r="BE70" i="1"/>
  <c r="BN69" i="1"/>
  <c r="BM69" i="1"/>
  <c r="BK69" i="1"/>
  <c r="BL69" i="1"/>
  <c r="BC61" i="1"/>
  <c r="AD61" i="1"/>
  <c r="F193" i="8" s="1"/>
  <c r="I81" i="8"/>
  <c r="G6" i="8"/>
  <c r="G8" i="8"/>
  <c r="G15" i="8"/>
  <c r="G7" i="8"/>
  <c r="G13" i="8"/>
  <c r="F39" i="8"/>
  <c r="G39" i="8" s="1"/>
  <c r="F38" i="8"/>
  <c r="G38" i="8" s="1"/>
  <c r="G14" i="8"/>
  <c r="G18" i="8"/>
  <c r="G9" i="8"/>
  <c r="G10" i="8"/>
  <c r="G12" i="8"/>
  <c r="G11" i="8"/>
  <c r="G16" i="8"/>
  <c r="G17" i="8"/>
  <c r="BO54" i="1"/>
  <c r="BO50" i="1"/>
  <c r="BO49" i="1"/>
  <c r="BO48" i="1"/>
  <c r="BO47" i="1"/>
  <c r="BO46" i="1"/>
  <c r="BO45" i="1"/>
  <c r="BO44" i="1"/>
  <c r="BO43" i="1"/>
  <c r="BO39" i="1"/>
  <c r="BO38" i="1"/>
  <c r="BO37" i="1"/>
  <c r="BO36" i="1"/>
  <c r="BO35" i="1"/>
  <c r="BO34" i="1"/>
  <c r="BO33" i="1"/>
  <c r="BO27" i="1"/>
  <c r="BO32" i="1"/>
  <c r="BO31" i="1"/>
  <c r="BO30" i="1"/>
  <c r="BO29" i="1"/>
  <c r="BO28" i="1"/>
  <c r="BO25" i="1"/>
  <c r="BO24" i="1"/>
  <c r="BO23" i="1"/>
  <c r="BO22" i="1"/>
  <c r="BO21" i="1"/>
  <c r="BO20" i="1"/>
  <c r="BO19" i="1"/>
  <c r="BO18" i="1"/>
  <c r="BO17" i="1"/>
  <c r="BO16" i="1"/>
  <c r="BO15" i="1"/>
  <c r="BO13" i="1"/>
  <c r="BO12" i="1"/>
  <c r="BO11" i="1"/>
  <c r="BO10" i="1"/>
  <c r="I311" i="8" l="1"/>
  <c r="AP77" i="2" s="1"/>
  <c r="H354" i="8"/>
  <c r="AP27" i="1"/>
  <c r="J27" i="1" s="1"/>
  <c r="AQ28" i="1"/>
  <c r="AP78" i="2"/>
  <c r="AP73" i="2"/>
  <c r="AP71" i="2"/>
  <c r="AP86" i="2"/>
  <c r="AP89" i="2" s="1"/>
  <c r="AP83" i="2"/>
  <c r="AP97" i="2"/>
  <c r="AP99" i="2"/>
  <c r="I280" i="8"/>
  <c r="J280" i="8" s="1"/>
  <c r="D280" i="8" s="1"/>
  <c r="J278" i="8"/>
  <c r="D278" i="8" s="1"/>
  <c r="J279" i="8"/>
  <c r="D279" i="8" s="1"/>
  <c r="F284" i="8"/>
  <c r="G284" i="8" s="1" a="1"/>
  <c r="G284" i="8" s="1"/>
  <c r="F285" i="8" s="1"/>
  <c r="J277" i="8"/>
  <c r="D277" i="8" s="1"/>
  <c r="D245" i="8"/>
  <c r="F242" i="8"/>
  <c r="H214" i="8"/>
  <c r="N14" i="14" a="1"/>
  <c r="AG10" i="14" s="1"/>
  <c r="B155" i="10"/>
  <c r="B150" i="10"/>
  <c r="B157" i="10"/>
  <c r="B151" i="10"/>
  <c r="B161" i="10"/>
  <c r="B154" i="10"/>
  <c r="B158" i="10"/>
  <c r="B162" i="10"/>
  <c r="B152" i="10"/>
  <c r="B149" i="10"/>
  <c r="B156" i="10"/>
  <c r="B159" i="10"/>
  <c r="B147" i="10"/>
  <c r="B153" i="10"/>
  <c r="B160" i="10"/>
  <c r="B148" i="10"/>
  <c r="N7" i="13" a="1"/>
  <c r="BN36" i="1"/>
  <c r="BM36" i="1"/>
  <c r="BK36" i="1"/>
  <c r="BL36" i="1"/>
  <c r="BN54" i="1"/>
  <c r="BM54" i="1"/>
  <c r="BK54" i="1"/>
  <c r="BL54" i="1"/>
  <c r="BN20" i="1"/>
  <c r="BM20" i="1"/>
  <c r="BK20" i="1"/>
  <c r="BL20" i="1"/>
  <c r="BN37" i="1"/>
  <c r="BM37" i="1"/>
  <c r="BK37" i="1"/>
  <c r="BL37" i="1"/>
  <c r="BN38" i="1"/>
  <c r="BM38" i="1"/>
  <c r="BK38" i="1"/>
  <c r="BL38" i="1"/>
  <c r="BN23" i="1"/>
  <c r="BM23" i="1"/>
  <c r="BK23" i="1"/>
  <c r="BL23" i="1"/>
  <c r="BN39" i="1"/>
  <c r="BM39" i="1"/>
  <c r="BK39" i="1"/>
  <c r="BL39" i="1"/>
  <c r="BN24" i="1"/>
  <c r="BM24" i="1"/>
  <c r="BK24" i="1"/>
  <c r="BL24" i="1"/>
  <c r="BN25" i="1"/>
  <c r="BM25" i="1"/>
  <c r="BK25" i="1"/>
  <c r="BL25" i="1"/>
  <c r="BN10" i="1"/>
  <c r="BM10" i="1"/>
  <c r="BK10" i="1"/>
  <c r="BL10" i="1"/>
  <c r="BN11" i="1"/>
  <c r="BM11" i="1"/>
  <c r="BK11" i="1"/>
  <c r="BL11" i="1"/>
  <c r="BN28" i="1"/>
  <c r="BM28" i="1"/>
  <c r="BL28" i="1"/>
  <c r="BK28" i="1"/>
  <c r="BN43" i="1"/>
  <c r="BM43" i="1"/>
  <c r="BK43" i="1"/>
  <c r="BL43" i="1"/>
  <c r="BN12" i="1"/>
  <c r="BM12" i="1"/>
  <c r="BL12" i="1"/>
  <c r="BK12" i="1"/>
  <c r="BN29" i="1"/>
  <c r="BM29" i="1"/>
  <c r="BK29" i="1"/>
  <c r="BL29" i="1"/>
  <c r="BN44" i="1"/>
  <c r="BM44" i="1"/>
  <c r="BL44" i="1"/>
  <c r="BK44" i="1"/>
  <c r="BN35" i="1"/>
  <c r="BM35" i="1"/>
  <c r="BK35" i="1"/>
  <c r="BL35" i="1"/>
  <c r="BN21" i="1"/>
  <c r="BM21" i="1"/>
  <c r="BK21" i="1"/>
  <c r="BL21" i="1"/>
  <c r="BN22" i="1"/>
  <c r="BM22" i="1"/>
  <c r="BK22" i="1"/>
  <c r="BL22" i="1"/>
  <c r="BN13" i="1"/>
  <c r="BM13" i="1"/>
  <c r="BK13" i="1"/>
  <c r="BL13" i="1"/>
  <c r="BN30" i="1"/>
  <c r="BM30" i="1"/>
  <c r="BK30" i="1"/>
  <c r="BL30" i="1"/>
  <c r="BN45" i="1"/>
  <c r="BM45" i="1"/>
  <c r="BK45" i="1"/>
  <c r="BL45" i="1"/>
  <c r="BN31" i="1"/>
  <c r="BM31" i="1"/>
  <c r="BK31" i="1"/>
  <c r="BL31" i="1"/>
  <c r="BN46" i="1"/>
  <c r="BM46" i="1"/>
  <c r="BK46" i="1"/>
  <c r="BL46" i="1"/>
  <c r="BN15" i="1"/>
  <c r="BM15" i="1"/>
  <c r="BK15" i="1"/>
  <c r="BL15" i="1"/>
  <c r="BN32" i="1"/>
  <c r="BM32" i="1"/>
  <c r="BK32" i="1"/>
  <c r="BL32" i="1"/>
  <c r="BN47" i="1"/>
  <c r="BM47" i="1"/>
  <c r="BK47" i="1"/>
  <c r="BL47" i="1"/>
  <c r="BN16" i="1"/>
  <c r="BM16" i="1"/>
  <c r="BK16" i="1"/>
  <c r="BL16" i="1"/>
  <c r="BN19" i="1"/>
  <c r="BM19" i="1"/>
  <c r="BK19" i="1"/>
  <c r="BL19" i="1"/>
  <c r="BN48" i="1"/>
  <c r="BM48" i="1"/>
  <c r="BK48" i="1"/>
  <c r="BL48" i="1"/>
  <c r="BN49" i="1"/>
  <c r="BM49" i="1"/>
  <c r="BL49" i="1"/>
  <c r="BK49" i="1"/>
  <c r="BN27" i="1"/>
  <c r="BM27" i="1"/>
  <c r="BK27" i="1"/>
  <c r="BL27" i="1"/>
  <c r="BN17" i="1"/>
  <c r="BM17" i="1"/>
  <c r="BL17" i="1"/>
  <c r="BK17" i="1"/>
  <c r="BN33" i="1"/>
  <c r="BM33" i="1"/>
  <c r="BL33" i="1"/>
  <c r="BK33" i="1"/>
  <c r="BN18" i="1"/>
  <c r="BM18" i="1"/>
  <c r="BL18" i="1"/>
  <c r="BK18" i="1"/>
  <c r="BN34" i="1"/>
  <c r="BM34" i="1"/>
  <c r="BL34" i="1"/>
  <c r="BK34" i="1"/>
  <c r="BN50" i="1"/>
  <c r="BM50" i="1"/>
  <c r="BL50" i="1"/>
  <c r="BK50" i="1"/>
  <c r="BO9" i="1"/>
  <c r="BO51" i="1"/>
  <c r="BO52" i="1"/>
  <c r="BO53" i="1"/>
  <c r="BO40" i="1"/>
  <c r="BO41" i="1"/>
  <c r="BO26" i="1"/>
  <c r="BO14" i="1"/>
  <c r="D36" i="8"/>
  <c r="F71" i="8"/>
  <c r="E36" i="8"/>
  <c r="BC23" i="1"/>
  <c r="BE23" i="1"/>
  <c r="BH23" i="1"/>
  <c r="BG23" i="1"/>
  <c r="BC28" i="1"/>
  <c r="BE28" i="1"/>
  <c r="BH28" i="1"/>
  <c r="BG28" i="1"/>
  <c r="BC43" i="1"/>
  <c r="BE43" i="1"/>
  <c r="BH43" i="1"/>
  <c r="BG43" i="1"/>
  <c r="BC39" i="1"/>
  <c r="BH39" i="1"/>
  <c r="BG39" i="1"/>
  <c r="BE39" i="1"/>
  <c r="BC41" i="1"/>
  <c r="BH41" i="1"/>
  <c r="BG41" i="1"/>
  <c r="BC12" i="1"/>
  <c r="BE12" i="1"/>
  <c r="BH12" i="1"/>
  <c r="BG12" i="1"/>
  <c r="BC29" i="1"/>
  <c r="BE29" i="1"/>
  <c r="BH29" i="1"/>
  <c r="BG29" i="1"/>
  <c r="BC44" i="1"/>
  <c r="BE44" i="1"/>
  <c r="BH44" i="1"/>
  <c r="BG44" i="1"/>
  <c r="BC40" i="1"/>
  <c r="BE40" i="1"/>
  <c r="BH40" i="1"/>
  <c r="BG40" i="1"/>
  <c r="BC11" i="1"/>
  <c r="BE11" i="1"/>
  <c r="BH11" i="1"/>
  <c r="BG11" i="1"/>
  <c r="BC13" i="1"/>
  <c r="BE13" i="1"/>
  <c r="BH13" i="1"/>
  <c r="BG13" i="1"/>
  <c r="BC30" i="1"/>
  <c r="BH30" i="1"/>
  <c r="BG30" i="1"/>
  <c r="BE30" i="1"/>
  <c r="BC45" i="1"/>
  <c r="BE45" i="1"/>
  <c r="BH45" i="1"/>
  <c r="BG45" i="1"/>
  <c r="BC38" i="1"/>
  <c r="BE38" i="1"/>
  <c r="BH38" i="1"/>
  <c r="BG38" i="1"/>
  <c r="BC10" i="1"/>
  <c r="BE10" i="1"/>
  <c r="BH10" i="1"/>
  <c r="BG10" i="1"/>
  <c r="BC31" i="1"/>
  <c r="BH31" i="1"/>
  <c r="BG31" i="1"/>
  <c r="BE31" i="1"/>
  <c r="BC46" i="1"/>
  <c r="BE46" i="1"/>
  <c r="BH46" i="1"/>
  <c r="BG46" i="1"/>
  <c r="BC24" i="1"/>
  <c r="BE24" i="1"/>
  <c r="BH24" i="1"/>
  <c r="BG24" i="1"/>
  <c r="BC15" i="1"/>
  <c r="BH15" i="1"/>
  <c r="BG15" i="1"/>
  <c r="BE15" i="1"/>
  <c r="BC16" i="1"/>
  <c r="BH16" i="1"/>
  <c r="BG16" i="1"/>
  <c r="BE16" i="1"/>
  <c r="BC27" i="1"/>
  <c r="BE27" i="1"/>
  <c r="BH27" i="1"/>
  <c r="BG27" i="1"/>
  <c r="BC48" i="1"/>
  <c r="BH48" i="1"/>
  <c r="BG48" i="1"/>
  <c r="BE48" i="1"/>
  <c r="BC22" i="1"/>
  <c r="BE22" i="1"/>
  <c r="BH22" i="1"/>
  <c r="BG22" i="1"/>
  <c r="BC25" i="1"/>
  <c r="BE25" i="1"/>
  <c r="BH25" i="1"/>
  <c r="BG25" i="1"/>
  <c r="BC47" i="1"/>
  <c r="BE47" i="1"/>
  <c r="BH47" i="1"/>
  <c r="BG47" i="1"/>
  <c r="BC33" i="1"/>
  <c r="BH33" i="1"/>
  <c r="BG33" i="1"/>
  <c r="BE33" i="1"/>
  <c r="BC49" i="1"/>
  <c r="BH49" i="1"/>
  <c r="BG49" i="1"/>
  <c r="BE49" i="1"/>
  <c r="BC18" i="1"/>
  <c r="BH18" i="1"/>
  <c r="BG18" i="1"/>
  <c r="BE18" i="1"/>
  <c r="BC34" i="1"/>
  <c r="BH34" i="1"/>
  <c r="BG34" i="1"/>
  <c r="BE34" i="1"/>
  <c r="BC50" i="1"/>
  <c r="BH50" i="1"/>
  <c r="BG50" i="1"/>
  <c r="BE50" i="1"/>
  <c r="BC54" i="1"/>
  <c r="BE54" i="1"/>
  <c r="BH54" i="1"/>
  <c r="BG54" i="1"/>
  <c r="BC9" i="1"/>
  <c r="BE9" i="1"/>
  <c r="BH9" i="1"/>
  <c r="BG9" i="1"/>
  <c r="BC32" i="1"/>
  <c r="BH32" i="1"/>
  <c r="BG32" i="1"/>
  <c r="BE32" i="1"/>
  <c r="BC17" i="1"/>
  <c r="BH17" i="1"/>
  <c r="BG17" i="1"/>
  <c r="BE17" i="1"/>
  <c r="BC19" i="1"/>
  <c r="BH19" i="1"/>
  <c r="BG19" i="1"/>
  <c r="BE19" i="1"/>
  <c r="BC35" i="1"/>
  <c r="BH35" i="1"/>
  <c r="BG35" i="1"/>
  <c r="BE35" i="1"/>
  <c r="BC51" i="1"/>
  <c r="BH51" i="1"/>
  <c r="BG51" i="1"/>
  <c r="BE51" i="1"/>
  <c r="BC20" i="1"/>
  <c r="BH20" i="1"/>
  <c r="BG20" i="1"/>
  <c r="BE20" i="1"/>
  <c r="BC36" i="1"/>
  <c r="BH36" i="1"/>
  <c r="BG36" i="1"/>
  <c r="BE36" i="1"/>
  <c r="BC52" i="1"/>
  <c r="BH52" i="1"/>
  <c r="BG52" i="1"/>
  <c r="BE52" i="1"/>
  <c r="BC26" i="1"/>
  <c r="BE26" i="1"/>
  <c r="BH26" i="1"/>
  <c r="BG26" i="1"/>
  <c r="BC21" i="1"/>
  <c r="BE21" i="1"/>
  <c r="BG21" i="1"/>
  <c r="BH21" i="1"/>
  <c r="BC37" i="1"/>
  <c r="BE37" i="1"/>
  <c r="BH37" i="1"/>
  <c r="BG37" i="1"/>
  <c r="BC53" i="1"/>
  <c r="BE53" i="1"/>
  <c r="BG53" i="1"/>
  <c r="BH53" i="1"/>
  <c r="AD42" i="1"/>
  <c r="BA42" i="1"/>
  <c r="AD40" i="1"/>
  <c r="BA40" i="1"/>
  <c r="AD12" i="1"/>
  <c r="BA12" i="1"/>
  <c r="AD44" i="1"/>
  <c r="BA44" i="1"/>
  <c r="AD39" i="1"/>
  <c r="BA39" i="1"/>
  <c r="AD45" i="1"/>
  <c r="BA45" i="1"/>
  <c r="AD11" i="1"/>
  <c r="BA11" i="1"/>
  <c r="AD32" i="1"/>
  <c r="BA32" i="1"/>
  <c r="AD46" i="1"/>
  <c r="BA46" i="1"/>
  <c r="AD30" i="1"/>
  <c r="BA30" i="1"/>
  <c r="AD47" i="1"/>
  <c r="BA47" i="1"/>
  <c r="AD26" i="1"/>
  <c r="BA26" i="1"/>
  <c r="AD27" i="1"/>
  <c r="BA27" i="1"/>
  <c r="AD48" i="1"/>
  <c r="BA48" i="1"/>
  <c r="AD9" i="1"/>
  <c r="BA9" i="1"/>
  <c r="AD31" i="1"/>
  <c r="BA31" i="1"/>
  <c r="AD33" i="1"/>
  <c r="BA33" i="1"/>
  <c r="AD49" i="1"/>
  <c r="BA49" i="1"/>
  <c r="AD10" i="1"/>
  <c r="BA10" i="1"/>
  <c r="AD16" i="1"/>
  <c r="BA16" i="1"/>
  <c r="AD19" i="1"/>
  <c r="BA19" i="1"/>
  <c r="AD50" i="1"/>
  <c r="BA50" i="1"/>
  <c r="AD29" i="1"/>
  <c r="BA29" i="1"/>
  <c r="AD51" i="1"/>
  <c r="BA51" i="1"/>
  <c r="AD24" i="1"/>
  <c r="BA24" i="1"/>
  <c r="AD28" i="1"/>
  <c r="BA28" i="1"/>
  <c r="AD15" i="1"/>
  <c r="BA15" i="1"/>
  <c r="AD18" i="1"/>
  <c r="BA18" i="1"/>
  <c r="AD34" i="1"/>
  <c r="BA34" i="1"/>
  <c r="AD21" i="1"/>
  <c r="BA21" i="1"/>
  <c r="AD36" i="1"/>
  <c r="BA36" i="1"/>
  <c r="AD52" i="1"/>
  <c r="BA52" i="1"/>
  <c r="AD25" i="1"/>
  <c r="BA25" i="1"/>
  <c r="AD13" i="1"/>
  <c r="BA13" i="1"/>
  <c r="AD20" i="1"/>
  <c r="BA20" i="1"/>
  <c r="AD35" i="1"/>
  <c r="BA35" i="1"/>
  <c r="AD22" i="1"/>
  <c r="BA22" i="1"/>
  <c r="AD37" i="1"/>
  <c r="BA37" i="1"/>
  <c r="AD53" i="1"/>
  <c r="BA53" i="1"/>
  <c r="AD43" i="1"/>
  <c r="BA43" i="1"/>
  <c r="AD17" i="1"/>
  <c r="BA17" i="1"/>
  <c r="AD23" i="1"/>
  <c r="BA23" i="1"/>
  <c r="AD38" i="1"/>
  <c r="BA38" i="1"/>
  <c r="AD54" i="1"/>
  <c r="BA54" i="1"/>
  <c r="AD41" i="1"/>
  <c r="BA41" i="1"/>
  <c r="W8" i="19" l="1"/>
  <c r="J281" i="8"/>
  <c r="D281" i="8" s="1"/>
  <c r="W7" i="19"/>
  <c r="H353" i="8"/>
  <c r="W6" i="19"/>
  <c r="AP28" i="1"/>
  <c r="J28" i="1" s="1"/>
  <c r="AQ29" i="1"/>
  <c r="AP72" i="2"/>
  <c r="AP75" i="2" s="1"/>
  <c r="AP76" i="2" s="1"/>
  <c r="AP74" i="2"/>
  <c r="V4" i="10"/>
  <c r="Y4" i="10" s="1"/>
  <c r="AP100" i="2"/>
  <c r="AP84" i="2"/>
  <c r="AP88" i="2" s="1"/>
  <c r="AP91" i="2" s="1"/>
  <c r="AP87" i="2"/>
  <c r="AP90" i="2" s="1"/>
  <c r="AP92" i="2" s="1"/>
  <c r="AP79" i="2"/>
  <c r="G279" i="8"/>
  <c r="N281" i="8" s="1"/>
  <c r="G278" i="8"/>
  <c r="N277" i="8" s="1"/>
  <c r="G277" i="8"/>
  <c r="N280" i="8" s="1"/>
  <c r="M281" i="8"/>
  <c r="O278" i="8"/>
  <c r="M279" i="8"/>
  <c r="O280" i="8"/>
  <c r="M278" i="8"/>
  <c r="O281" i="8"/>
  <c r="M280" i="8"/>
  <c r="M277" i="8"/>
  <c r="O279" i="8"/>
  <c r="O277" i="8"/>
  <c r="H213" i="8"/>
  <c r="AA8" i="14"/>
  <c r="AD8" i="14"/>
  <c r="AE8" i="14"/>
  <c r="Z9" i="14"/>
  <c r="AG9" i="14"/>
  <c r="AF8" i="14"/>
  <c r="AH8" i="14" s="1" a="1"/>
  <c r="AH8" i="14" s="1"/>
  <c r="Z10" i="14"/>
  <c r="AG8" i="14"/>
  <c r="AB10" i="14"/>
  <c r="AJ10" i="14" s="1"/>
  <c r="AB9" i="14"/>
  <c r="AJ9" i="14" s="1"/>
  <c r="AC9" i="14"/>
  <c r="AC10" i="14"/>
  <c r="Y9" i="14"/>
  <c r="AA9" i="14"/>
  <c r="AD9" i="14"/>
  <c r="AD10" i="14"/>
  <c r="Y10" i="14"/>
  <c r="AA10" i="14"/>
  <c r="AE9" i="14"/>
  <c r="AE10" i="14"/>
  <c r="Z8" i="14"/>
  <c r="AB8" i="14"/>
  <c r="AJ8" i="14" s="1"/>
  <c r="AF9" i="14"/>
  <c r="AF10" i="14"/>
  <c r="AH10" i="14" s="1" a="1"/>
  <c r="AH10" i="14" s="1"/>
  <c r="N14" i="14"/>
  <c r="Y8" i="14" s="1"/>
  <c r="AC8" i="14"/>
  <c r="G184" i="8"/>
  <c r="G187" i="8" s="1"/>
  <c r="F192" i="8"/>
  <c r="V7" i="10"/>
  <c r="W7" i="10" s="1"/>
  <c r="V5" i="10"/>
  <c r="W5" i="10" s="1"/>
  <c r="V8" i="10"/>
  <c r="W8" i="10" s="1"/>
  <c r="V9" i="10"/>
  <c r="Y9" i="10" s="1"/>
  <c r="V10" i="10"/>
  <c r="Y10" i="10" s="1"/>
  <c r="V11" i="10"/>
  <c r="X11" i="10" s="1"/>
  <c r="Z11" i="10" s="1"/>
  <c r="V12" i="10"/>
  <c r="Y12" i="10" s="1"/>
  <c r="V6" i="10"/>
  <c r="W6" i="10" s="1"/>
  <c r="AG7" i="13"/>
  <c r="AH8" i="13"/>
  <c r="Z9" i="13"/>
  <c r="AD9" i="13"/>
  <c r="AB9" i="13"/>
  <c r="AC8" i="13"/>
  <c r="AK8" i="13" s="1"/>
  <c r="AB8" i="13"/>
  <c r="AB7" i="13"/>
  <c r="AD8" i="13"/>
  <c r="AH7" i="13"/>
  <c r="AA7" i="13"/>
  <c r="AF7" i="13"/>
  <c r="N7" i="13"/>
  <c r="Z7" i="13" s="1"/>
  <c r="AA8" i="13"/>
  <c r="AG8" i="13"/>
  <c r="AE8" i="13"/>
  <c r="AG9" i="13"/>
  <c r="AF8" i="13"/>
  <c r="AE7" i="13"/>
  <c r="Z8" i="13"/>
  <c r="AC7" i="13"/>
  <c r="AK7" i="13" s="1"/>
  <c r="AF9" i="13"/>
  <c r="AC9" i="13"/>
  <c r="AD7" i="13"/>
  <c r="AE9" i="13"/>
  <c r="AH9" i="13"/>
  <c r="AA9" i="13"/>
  <c r="BC42" i="1"/>
  <c r="BO42" i="1"/>
  <c r="BG42" i="1"/>
  <c r="BH42" i="1"/>
  <c r="BN14" i="1"/>
  <c r="BM14" i="1"/>
  <c r="BK14" i="1"/>
  <c r="BL14" i="1"/>
  <c r="BN42" i="1"/>
  <c r="BM42" i="1"/>
  <c r="BK42" i="1"/>
  <c r="BL42" i="1"/>
  <c r="BN26" i="1"/>
  <c r="BM26" i="1"/>
  <c r="BK26" i="1"/>
  <c r="BL26" i="1"/>
  <c r="BN41" i="1"/>
  <c r="BM41" i="1"/>
  <c r="BK41" i="1"/>
  <c r="BL41" i="1"/>
  <c r="BN40" i="1"/>
  <c r="BM40" i="1"/>
  <c r="BK40" i="1"/>
  <c r="BL40" i="1"/>
  <c r="BN53" i="1"/>
  <c r="BM53" i="1"/>
  <c r="BK53" i="1"/>
  <c r="BL53" i="1"/>
  <c r="BN52" i="1"/>
  <c r="BM52" i="1"/>
  <c r="BK52" i="1"/>
  <c r="BL52" i="1"/>
  <c r="BN51" i="1"/>
  <c r="BM51" i="1"/>
  <c r="BK51" i="1"/>
  <c r="BL51" i="1"/>
  <c r="BE41" i="1"/>
  <c r="BE42" i="1"/>
  <c r="BN9" i="1"/>
  <c r="BM9" i="1"/>
  <c r="BK9" i="1"/>
  <c r="BL9" i="1"/>
  <c r="BA14" i="1"/>
  <c r="F27" i="8" s="1"/>
  <c r="AD14" i="1"/>
  <c r="I358" i="8" s="1"/>
  <c r="BE14" i="1"/>
  <c r="BG14" i="1"/>
  <c r="F54" i="8" s="1"/>
  <c r="AP22" i="2" s="1"/>
  <c r="AP24" i="2" s="1"/>
  <c r="AP25" i="2" s="1"/>
  <c r="AP27" i="2" s="1"/>
  <c r="AP28" i="2" s="1"/>
  <c r="AP29" i="2" s="1"/>
  <c r="AP30" i="2" s="1"/>
  <c r="AP31" i="2" s="1"/>
  <c r="BH14" i="1"/>
  <c r="BC14" i="1"/>
  <c r="F43" i="8" s="1"/>
  <c r="F26" i="8"/>
  <c r="H26" i="8"/>
  <c r="F25" i="8"/>
  <c r="H25" i="8"/>
  <c r="H24" i="8"/>
  <c r="F24" i="8"/>
  <c r="F9" i="8"/>
  <c r="F11" i="4" s="1"/>
  <c r="F19" i="8"/>
  <c r="F21" i="4" s="1"/>
  <c r="F14" i="8"/>
  <c r="F16" i="4" s="1"/>
  <c r="F12" i="8"/>
  <c r="F14" i="4" s="1"/>
  <c r="F17" i="8"/>
  <c r="F19" i="4" s="1"/>
  <c r="F10" i="8"/>
  <c r="F12" i="4" s="1"/>
  <c r="F15" i="8"/>
  <c r="F17" i="4" s="1"/>
  <c r="F16" i="8"/>
  <c r="F18" i="4" s="1"/>
  <c r="F11" i="8"/>
  <c r="F13" i="4" s="1"/>
  <c r="D50" i="2"/>
  <c r="AU50" i="2" s="1"/>
  <c r="C50" i="2" s="1"/>
  <c r="D51" i="2"/>
  <c r="AU51" i="2" s="1"/>
  <c r="C51" i="2" s="1"/>
  <c r="D47" i="2"/>
  <c r="AU47" i="2" s="1"/>
  <c r="C47" i="2" s="1"/>
  <c r="D48" i="2"/>
  <c r="AU48" i="2" s="1"/>
  <c r="C48" i="2" s="1"/>
  <c r="D44" i="2"/>
  <c r="AU44" i="2" s="1"/>
  <c r="C44" i="2" s="1"/>
  <c r="D45" i="2"/>
  <c r="AU45" i="2" s="1"/>
  <c r="C45" i="2" s="1"/>
  <c r="D41" i="2"/>
  <c r="AU41" i="2" s="1"/>
  <c r="C41" i="2" s="1"/>
  <c r="D42" i="2"/>
  <c r="AU42" i="2" s="1"/>
  <c r="C42" i="2" s="1"/>
  <c r="D38" i="2"/>
  <c r="AU38" i="2" s="1"/>
  <c r="C38" i="2" s="1"/>
  <c r="D39" i="2"/>
  <c r="AU39" i="2" s="1"/>
  <c r="C39" i="2" s="1"/>
  <c r="D36" i="2"/>
  <c r="AU36" i="2" s="1"/>
  <c r="C36" i="2" s="1"/>
  <c r="X4" i="10" l="1"/>
  <c r="I349" i="8"/>
  <c r="J309" i="8"/>
  <c r="W4" i="10"/>
  <c r="J317" i="8"/>
  <c r="K337" i="8"/>
  <c r="K335" i="8"/>
  <c r="H352" i="8"/>
  <c r="M352" i="8" s="1"/>
  <c r="H272" i="8"/>
  <c r="W11" i="19"/>
  <c r="AJ6" i="19" s="1"/>
  <c r="AP101" i="2"/>
  <c r="AP102" i="2" s="1"/>
  <c r="AP103" i="2" s="1"/>
  <c r="AP104" i="2" s="1"/>
  <c r="AP105" i="2" s="1"/>
  <c r="AP106" i="2" s="1"/>
  <c r="AP107" i="2" s="1"/>
  <c r="AP108" i="2" s="1"/>
  <c r="AP109" i="2" s="1"/>
  <c r="AP110" i="2" s="1"/>
  <c r="AP111" i="2" s="1"/>
  <c r="AP112" i="2" s="1"/>
  <c r="AP80" i="2"/>
  <c r="AP29" i="1"/>
  <c r="J29" i="1" s="1"/>
  <c r="AQ30" i="1"/>
  <c r="S277" i="8"/>
  <c r="H261" i="8"/>
  <c r="F261" i="8" s="1"/>
  <c r="J299" i="8"/>
  <c r="Q277" i="8"/>
  <c r="H266" i="8"/>
  <c r="I306" i="8"/>
  <c r="H270" i="8"/>
  <c r="H257" i="8"/>
  <c r="H43" i="8"/>
  <c r="G281" i="8"/>
  <c r="N278" i="8" s="1"/>
  <c r="C12" i="18" a="1"/>
  <c r="I302" i="8"/>
  <c r="H253" i="8"/>
  <c r="F65" i="8"/>
  <c r="F66" i="8" s="1"/>
  <c r="H119" i="8"/>
  <c r="G119" i="8"/>
  <c r="D118" i="8" s="1"/>
  <c r="H249" i="8"/>
  <c r="H218" i="8"/>
  <c r="AI8" i="14"/>
  <c r="AI9" i="14"/>
  <c r="AH9" i="14" a="1"/>
  <c r="AH9" i="14" s="1"/>
  <c r="Y7" i="10"/>
  <c r="AI10" i="14"/>
  <c r="Y8" i="10"/>
  <c r="F7" i="8"/>
  <c r="F9" i="4" s="1"/>
  <c r="F6" i="8"/>
  <c r="F8" i="8"/>
  <c r="F10" i="4" s="1"/>
  <c r="H30" i="8"/>
  <c r="X5" i="10"/>
  <c r="Z5" i="10" s="1"/>
  <c r="H212" i="8"/>
  <c r="D212" i="8" s="1"/>
  <c r="G55" i="8"/>
  <c r="AQ32" i="2" s="1"/>
  <c r="AQ33" i="2" s="1"/>
  <c r="AQ34" i="2" s="1"/>
  <c r="F44" i="8"/>
  <c r="F30" i="8"/>
  <c r="H201" i="8"/>
  <c r="H205" i="8"/>
  <c r="H203" i="8"/>
  <c r="G183" i="8"/>
  <c r="F191" i="8"/>
  <c r="X8" i="10"/>
  <c r="Z8" i="10" s="1"/>
  <c r="X7" i="10"/>
  <c r="Z7" i="10" s="1"/>
  <c r="W9" i="10"/>
  <c r="X12" i="10"/>
  <c r="Z12" i="10" s="1"/>
  <c r="X6" i="10"/>
  <c r="Z6" i="10" s="1"/>
  <c r="Y5" i="10"/>
  <c r="X9" i="10"/>
  <c r="Z9" i="10" s="1"/>
  <c r="W12" i="10"/>
  <c r="X10" i="10"/>
  <c r="Z10" i="10" s="1"/>
  <c r="W11" i="10"/>
  <c r="Y11" i="10"/>
  <c r="W10" i="10"/>
  <c r="Y6" i="10"/>
  <c r="H173" i="8"/>
  <c r="I123" i="8"/>
  <c r="E122" i="8" s="1"/>
  <c r="G138" i="8"/>
  <c r="G127" i="8"/>
  <c r="G143" i="8"/>
  <c r="G145" i="8"/>
  <c r="G129" i="8"/>
  <c r="AK9" i="13"/>
  <c r="G147" i="8"/>
  <c r="G152" i="8"/>
  <c r="AQ56" i="2" s="1"/>
  <c r="G134" i="8"/>
  <c r="F13" i="8"/>
  <c r="F15" i="4" s="1"/>
  <c r="F18" i="8"/>
  <c r="F20" i="4" s="1"/>
  <c r="H96" i="8"/>
  <c r="E95" i="8" s="1"/>
  <c r="G54" i="8"/>
  <c r="AQ22" i="2" s="1"/>
  <c r="AQ24" i="2" s="1"/>
  <c r="G43" i="8"/>
  <c r="G44" i="8" s="1"/>
  <c r="I66" i="8"/>
  <c r="AI8" i="13" a="1"/>
  <c r="AI8" i="13" s="1"/>
  <c r="AL8" i="13" a="1"/>
  <c r="AL8" i="13" s="1"/>
  <c r="H115" i="8" s="1"/>
  <c r="H123" i="8" s="1"/>
  <c r="AJ8" i="13"/>
  <c r="I112" i="8"/>
  <c r="I119" i="8"/>
  <c r="E118" i="8" s="1"/>
  <c r="G107" i="8"/>
  <c r="AQ40" i="2" s="1"/>
  <c r="AQ41" i="2" s="1"/>
  <c r="AQ42" i="2" s="1"/>
  <c r="F102" i="8"/>
  <c r="G102" i="8" s="1"/>
  <c r="D101" i="8" s="1"/>
  <c r="AP37" i="2" s="1"/>
  <c r="F107" i="8"/>
  <c r="D106" i="8" s="1"/>
  <c r="AI9" i="13" a="1"/>
  <c r="AI9" i="13" s="1"/>
  <c r="AL9" i="13" a="1"/>
  <c r="AL9" i="13" s="1"/>
  <c r="AJ9" i="13"/>
  <c r="AI7" i="13" a="1"/>
  <c r="AI7" i="13" s="1"/>
  <c r="H112" i="8" s="1"/>
  <c r="AJ7" i="13"/>
  <c r="AL7" i="13" a="1"/>
  <c r="AL7" i="13" s="1"/>
  <c r="Z4" i="10"/>
  <c r="D6" i="12" a="1"/>
  <c r="X90" i="12" s="1"/>
  <c r="H27" i="8"/>
  <c r="I25" i="8" s="1"/>
  <c r="F55" i="8"/>
  <c r="AP32" i="2" s="1"/>
  <c r="AP33" i="2" s="1"/>
  <c r="AP34" i="2" s="1"/>
  <c r="F96" i="8"/>
  <c r="G96" i="8" s="1"/>
  <c r="D95" i="8" s="1"/>
  <c r="AP23" i="2"/>
  <c r="G26" i="8"/>
  <c r="G25" i="8"/>
  <c r="G27" i="8"/>
  <c r="G24" i="8"/>
  <c r="D29" i="2"/>
  <c r="AU29" i="2" s="1"/>
  <c r="C29" i="2" s="1"/>
  <c r="D34" i="2"/>
  <c r="AU34" i="2" s="1"/>
  <c r="C34" i="2" s="1"/>
  <c r="D28" i="2"/>
  <c r="AU28" i="2" s="1"/>
  <c r="C28" i="2" s="1"/>
  <c r="D31" i="2"/>
  <c r="AU31" i="2" s="1"/>
  <c r="C31" i="2" s="1"/>
  <c r="D33" i="2"/>
  <c r="AU33" i="2" s="1"/>
  <c r="C33" i="2" s="1"/>
  <c r="D26" i="2"/>
  <c r="AU26" i="2" s="1"/>
  <c r="C26" i="2" s="1"/>
  <c r="D32" i="2"/>
  <c r="AU32" i="2" s="1"/>
  <c r="C32" i="2" s="1"/>
  <c r="D30" i="2"/>
  <c r="AU30" i="2" s="1"/>
  <c r="C30" i="2" s="1"/>
  <c r="D35" i="2"/>
  <c r="AU35" i="2" s="1"/>
  <c r="C35" i="2" s="1"/>
  <c r="I1" i="2"/>
  <c r="AK6" i="19" l="1"/>
  <c r="L335" i="8" a="1"/>
  <c r="L335" i="8" s="1"/>
  <c r="H335" i="8" s="1"/>
  <c r="AP113" i="2" s="1"/>
  <c r="AQ113" i="2"/>
  <c r="L337" i="8" a="1"/>
  <c r="L337" i="8" s="1"/>
  <c r="H337" i="8" s="1"/>
  <c r="K339" i="8"/>
  <c r="AQ114" i="2"/>
  <c r="J319" i="8"/>
  <c r="AQ93" i="2"/>
  <c r="J311" i="8"/>
  <c r="AQ70" i="2"/>
  <c r="F8" i="4"/>
  <c r="AP30" i="1"/>
  <c r="J30" i="1" s="1"/>
  <c r="AQ31" i="1"/>
  <c r="U277" i="8"/>
  <c r="V277" i="8" s="1" a="1"/>
  <c r="V277" i="8" s="1"/>
  <c r="U278" i="8" s="1"/>
  <c r="F262" i="8"/>
  <c r="H262" i="8"/>
  <c r="H264" i="8" s="1"/>
  <c r="F257" i="8"/>
  <c r="I266" i="8" a="1"/>
  <c r="I266" i="8" s="1"/>
  <c r="F266" i="8" s="1"/>
  <c r="G299" i="8"/>
  <c r="I299" i="8" s="1"/>
  <c r="G302" i="8"/>
  <c r="AP67" i="2" s="1"/>
  <c r="AQ67" i="2"/>
  <c r="G280" i="8"/>
  <c r="C12" i="18"/>
  <c r="X12" i="18" s="1"/>
  <c r="AA101" i="18"/>
  <c r="AA85" i="18"/>
  <c r="AA69" i="18"/>
  <c r="AA53" i="18"/>
  <c r="AA37" i="18"/>
  <c r="AA21" i="18"/>
  <c r="AA28" i="18"/>
  <c r="AA42" i="18"/>
  <c r="AA73" i="18"/>
  <c r="AA56" i="18"/>
  <c r="AA70" i="18"/>
  <c r="AA100" i="18"/>
  <c r="AA84" i="18"/>
  <c r="AA68" i="18"/>
  <c r="AA52" i="18"/>
  <c r="AA36" i="18"/>
  <c r="AA20" i="18"/>
  <c r="AA60" i="18"/>
  <c r="AA58" i="18"/>
  <c r="AA41" i="18"/>
  <c r="AA72" i="18"/>
  <c r="AA102" i="18"/>
  <c r="AA99" i="18"/>
  <c r="AA83" i="18"/>
  <c r="AA67" i="18"/>
  <c r="AA51" i="18"/>
  <c r="AA35" i="18"/>
  <c r="AA19" i="18"/>
  <c r="AA12" i="18"/>
  <c r="AA90" i="18"/>
  <c r="AA98" i="18"/>
  <c r="AA82" i="18"/>
  <c r="AA66" i="18"/>
  <c r="AA50" i="18"/>
  <c r="AA34" i="18"/>
  <c r="AA18" i="18"/>
  <c r="AA76" i="18"/>
  <c r="AA89" i="18"/>
  <c r="AA40" i="18"/>
  <c r="AA86" i="18"/>
  <c r="AA97" i="18"/>
  <c r="AA81" i="18"/>
  <c r="AA65" i="18"/>
  <c r="AA49" i="18"/>
  <c r="AA33" i="18"/>
  <c r="AA17" i="18"/>
  <c r="AA44" i="18"/>
  <c r="AA26" i="18"/>
  <c r="AA54" i="18"/>
  <c r="AA96" i="18"/>
  <c r="AA80" i="18"/>
  <c r="AA64" i="18"/>
  <c r="AA48" i="18"/>
  <c r="AA32" i="18"/>
  <c r="AA16" i="18"/>
  <c r="AA74" i="18"/>
  <c r="AA25" i="18"/>
  <c r="AA88" i="18"/>
  <c r="AA22" i="18"/>
  <c r="AA95" i="18"/>
  <c r="AA79" i="18"/>
  <c r="AA63" i="18"/>
  <c r="AA47" i="18"/>
  <c r="AA31" i="18"/>
  <c r="AA15" i="18"/>
  <c r="AA92" i="18"/>
  <c r="AA94" i="18"/>
  <c r="AA78" i="18"/>
  <c r="AA62" i="18"/>
  <c r="AA46" i="18"/>
  <c r="AA30" i="18"/>
  <c r="AA14" i="18"/>
  <c r="AA57" i="18"/>
  <c r="AA24" i="18"/>
  <c r="AA38" i="18"/>
  <c r="AA93" i="18"/>
  <c r="AA77" i="18"/>
  <c r="AA61" i="18"/>
  <c r="AA45" i="18"/>
  <c r="AA29" i="18"/>
  <c r="AA13" i="18"/>
  <c r="AA91" i="18"/>
  <c r="AA75" i="18"/>
  <c r="AA59" i="18"/>
  <c r="AA43" i="18"/>
  <c r="AA27" i="18"/>
  <c r="AA103" i="18"/>
  <c r="AA87" i="18"/>
  <c r="AA71" i="18"/>
  <c r="AA55" i="18"/>
  <c r="AA39" i="18"/>
  <c r="AA23" i="18"/>
  <c r="Y22" i="18"/>
  <c r="X26" i="18"/>
  <c r="X45" i="18"/>
  <c r="W26" i="18"/>
  <c r="Y101" i="18"/>
  <c r="X41" i="18"/>
  <c r="X16" i="18"/>
  <c r="W93" i="18"/>
  <c r="Y28" i="18"/>
  <c r="X98" i="18"/>
  <c r="W63" i="18"/>
  <c r="Y30" i="18"/>
  <c r="X100" i="18"/>
  <c r="W81" i="18"/>
  <c r="Y32" i="18"/>
  <c r="X102" i="18"/>
  <c r="W51" i="18"/>
  <c r="Y72" i="18"/>
  <c r="Y73" i="18"/>
  <c r="Y88" i="18"/>
  <c r="W47" i="18"/>
  <c r="W35" i="18"/>
  <c r="Y38" i="18"/>
  <c r="Y53" i="18"/>
  <c r="X61" i="18"/>
  <c r="W42" i="18"/>
  <c r="Y25" i="18"/>
  <c r="Y20" i="18"/>
  <c r="X32" i="18"/>
  <c r="X17" i="18"/>
  <c r="Y44" i="18"/>
  <c r="X57" i="18"/>
  <c r="W79" i="18"/>
  <c r="Y46" i="18"/>
  <c r="W84" i="18"/>
  <c r="W97" i="18"/>
  <c r="Y48" i="18"/>
  <c r="Y66" i="18"/>
  <c r="W67" i="18"/>
  <c r="X13" i="18"/>
  <c r="Y12" i="18"/>
  <c r="Y54" i="18"/>
  <c r="W23" i="18"/>
  <c r="X77" i="18"/>
  <c r="W58" i="18"/>
  <c r="W27" i="18"/>
  <c r="X74" i="18"/>
  <c r="X48" i="18"/>
  <c r="X33" i="18"/>
  <c r="Y60" i="18"/>
  <c r="Y52" i="18"/>
  <c r="W95" i="18"/>
  <c r="Y62" i="18"/>
  <c r="W101" i="18"/>
  <c r="X21" i="18"/>
  <c r="Y64" i="18"/>
  <c r="W20" i="18"/>
  <c r="W83" i="18"/>
  <c r="Y51" i="18"/>
  <c r="W19" i="18"/>
  <c r="X29" i="18"/>
  <c r="Y70" i="18"/>
  <c r="Y23" i="18"/>
  <c r="X93" i="18"/>
  <c r="W74" i="18"/>
  <c r="W43" i="18"/>
  <c r="Y69" i="18"/>
  <c r="X64" i="18"/>
  <c r="X49" i="18"/>
  <c r="Y76" i="18"/>
  <c r="X58" i="18"/>
  <c r="X19" i="18"/>
  <c r="Y78" i="18"/>
  <c r="W70" i="18"/>
  <c r="X37" i="18"/>
  <c r="Y80" i="18"/>
  <c r="X56" i="18"/>
  <c r="W99" i="18"/>
  <c r="Y100" i="18"/>
  <c r="W61" i="18"/>
  <c r="W87" i="18"/>
  <c r="X66" i="18"/>
  <c r="X27" i="18"/>
  <c r="X68" i="18"/>
  <c r="X59" i="18"/>
  <c r="X86" i="18"/>
  <c r="Y86" i="18"/>
  <c r="Y39" i="18"/>
  <c r="W100" i="18"/>
  <c r="W90" i="18"/>
  <c r="W59" i="18"/>
  <c r="Y89" i="18"/>
  <c r="X80" i="18"/>
  <c r="X65" i="18"/>
  <c r="Y92" i="18"/>
  <c r="Y85" i="18"/>
  <c r="X35" i="18"/>
  <c r="Y94" i="18"/>
  <c r="W55" i="18"/>
  <c r="X53" i="18"/>
  <c r="Y96" i="18"/>
  <c r="Y19" i="18"/>
  <c r="X23" i="18"/>
  <c r="Y37" i="18"/>
  <c r="X70" i="18"/>
  <c r="X90" i="18"/>
  <c r="W65" i="18"/>
  <c r="Y102" i="18"/>
  <c r="Y55" i="18"/>
  <c r="W37" i="18"/>
  <c r="X14" i="18"/>
  <c r="W75" i="18"/>
  <c r="Y26" i="18"/>
  <c r="X96" i="18"/>
  <c r="X81" i="18"/>
  <c r="W14" i="18"/>
  <c r="W71" i="18"/>
  <c r="X51" i="18"/>
  <c r="W16" i="18"/>
  <c r="Y57" i="18"/>
  <c r="X69" i="18"/>
  <c r="W18" i="18"/>
  <c r="Y67" i="18"/>
  <c r="X39" i="18"/>
  <c r="W31" i="18"/>
  <c r="X92" i="18"/>
  <c r="W92" i="18"/>
  <c r="X82" i="18"/>
  <c r="Y16" i="18"/>
  <c r="W24" i="18"/>
  <c r="Y71" i="18"/>
  <c r="W22" i="18"/>
  <c r="X30" i="18"/>
  <c r="W91" i="18"/>
  <c r="Y42" i="18"/>
  <c r="Y27" i="18"/>
  <c r="X97" i="18"/>
  <c r="W30" i="18"/>
  <c r="Y41" i="18"/>
  <c r="X67" i="18"/>
  <c r="W32" i="18"/>
  <c r="Y15" i="18"/>
  <c r="X85" i="18"/>
  <c r="W34" i="18"/>
  <c r="W21" i="18"/>
  <c r="X55" i="18"/>
  <c r="X76" i="18"/>
  <c r="W77" i="18"/>
  <c r="X75" i="18"/>
  <c r="W40" i="18"/>
  <c r="Y87" i="18"/>
  <c r="W54" i="18"/>
  <c r="X46" i="18"/>
  <c r="X15" i="18"/>
  <c r="Y58" i="18"/>
  <c r="Y43" i="18"/>
  <c r="Y50" i="18"/>
  <c r="W46" i="18"/>
  <c r="Y13" i="18"/>
  <c r="X83" i="18"/>
  <c r="W48" i="18"/>
  <c r="Y31" i="18"/>
  <c r="X101" i="18"/>
  <c r="W50" i="18"/>
  <c r="W103" i="18"/>
  <c r="X71" i="18"/>
  <c r="W76" i="18"/>
  <c r="X84" i="18"/>
  <c r="X91" i="18"/>
  <c r="W56" i="18"/>
  <c r="Y103" i="18"/>
  <c r="X42" i="18"/>
  <c r="X62" i="18"/>
  <c r="X31" i="18"/>
  <c r="Y74" i="18"/>
  <c r="Y59" i="18"/>
  <c r="W36" i="18"/>
  <c r="W62" i="18"/>
  <c r="Y29" i="18"/>
  <c r="X99" i="18"/>
  <c r="W64" i="18"/>
  <c r="Y47" i="18"/>
  <c r="Y34" i="18"/>
  <c r="W66" i="18"/>
  <c r="Y17" i="18"/>
  <c r="X87" i="18"/>
  <c r="W52" i="18"/>
  <c r="W72" i="18"/>
  <c r="W25" i="18"/>
  <c r="Y21" i="18"/>
  <c r="X78" i="18"/>
  <c r="X47" i="18"/>
  <c r="Y90" i="18"/>
  <c r="Y75" i="18"/>
  <c r="X88" i="18"/>
  <c r="W78" i="18"/>
  <c r="Y45" i="18"/>
  <c r="Y18" i="18"/>
  <c r="W80" i="18"/>
  <c r="Y63" i="18"/>
  <c r="W68" i="18"/>
  <c r="W82" i="18"/>
  <c r="Y33" i="18"/>
  <c r="X103" i="18"/>
  <c r="W53" i="18"/>
  <c r="W88" i="18"/>
  <c r="W41" i="18"/>
  <c r="X43" i="18"/>
  <c r="X94" i="18"/>
  <c r="X63" i="18"/>
  <c r="W12" i="18"/>
  <c r="Y91" i="18"/>
  <c r="Y35" i="18"/>
  <c r="W94" i="18"/>
  <c r="Y61" i="18"/>
  <c r="Y98" i="18"/>
  <c r="W96" i="18"/>
  <c r="Y79" i="18"/>
  <c r="X73" i="18"/>
  <c r="W98" i="18"/>
  <c r="Y49" i="18"/>
  <c r="W49" i="18"/>
  <c r="Y99" i="18"/>
  <c r="Y14" i="18"/>
  <c r="X89" i="18"/>
  <c r="X28" i="18"/>
  <c r="W57" i="18"/>
  <c r="Y24" i="18"/>
  <c r="Y82" i="18"/>
  <c r="X79" i="18"/>
  <c r="W28" i="18"/>
  <c r="W13" i="18"/>
  <c r="Y83" i="18"/>
  <c r="X18" i="18"/>
  <c r="Y77" i="18"/>
  <c r="X40" i="18"/>
  <c r="X20" i="18"/>
  <c r="Y95" i="18"/>
  <c r="Y36" i="18"/>
  <c r="X22" i="18"/>
  <c r="Y65" i="18"/>
  <c r="Y84" i="18"/>
  <c r="X44" i="18"/>
  <c r="W73" i="18"/>
  <c r="Y40" i="18"/>
  <c r="X24" i="18"/>
  <c r="X95" i="18"/>
  <c r="W44" i="18"/>
  <c r="W29" i="18"/>
  <c r="W85" i="18"/>
  <c r="X34" i="18"/>
  <c r="Y93" i="18"/>
  <c r="W69" i="18"/>
  <c r="X36" i="18"/>
  <c r="W17" i="18"/>
  <c r="W38" i="18"/>
  <c r="X38" i="18"/>
  <c r="Y81" i="18"/>
  <c r="W102" i="18"/>
  <c r="X60" i="18"/>
  <c r="W89" i="18"/>
  <c r="Y56" i="18"/>
  <c r="X25" i="18"/>
  <c r="X72" i="18"/>
  <c r="W60" i="18"/>
  <c r="W45" i="18"/>
  <c r="W86" i="18"/>
  <c r="X50" i="18"/>
  <c r="W15" i="18"/>
  <c r="Y68" i="18"/>
  <c r="X52" i="18"/>
  <c r="W33" i="18"/>
  <c r="W39" i="18"/>
  <c r="X54" i="18"/>
  <c r="Y97" i="18"/>
  <c r="G65" i="8"/>
  <c r="H65" i="8" s="1"/>
  <c r="D219" i="8"/>
  <c r="H222" i="8"/>
  <c r="G191" i="8"/>
  <c r="I193" i="8"/>
  <c r="I191" i="8"/>
  <c r="G186" i="8"/>
  <c r="K183" i="8"/>
  <c r="I183" i="8"/>
  <c r="D183" i="8" s="1"/>
  <c r="H207" i="8"/>
  <c r="AB17" i="10" a="1"/>
  <c r="AG4" i="10" s="1"/>
  <c r="G76" i="8" s="1"/>
  <c r="G136" i="8"/>
  <c r="AQ57" i="2"/>
  <c r="E101" i="8"/>
  <c r="AR22" i="2"/>
  <c r="AQ23" i="2"/>
  <c r="AR23" i="2" s="1"/>
  <c r="AP40" i="2"/>
  <c r="AP41" i="2" s="1"/>
  <c r="AP35" i="2"/>
  <c r="AR35" i="2" s="1"/>
  <c r="E106" i="8"/>
  <c r="AQ46" i="2" s="1"/>
  <c r="AQ47" i="2" s="1"/>
  <c r="AQ48" i="2" s="1"/>
  <c r="AQ49" i="2" s="1"/>
  <c r="AQ50" i="2" s="1"/>
  <c r="AQ51" i="2" s="1"/>
  <c r="E111" i="8"/>
  <c r="I115" i="8"/>
  <c r="E115" i="8" s="1"/>
  <c r="G123" i="8"/>
  <c r="D122" i="8" s="1"/>
  <c r="G112" i="8"/>
  <c r="I24" i="8"/>
  <c r="X71" i="12"/>
  <c r="Y71" i="12" s="1"/>
  <c r="X60" i="12"/>
  <c r="Y60" i="12" s="1"/>
  <c r="X65" i="12"/>
  <c r="Z65" i="12" s="1"/>
  <c r="C65" i="12" s="1"/>
  <c r="X83" i="12"/>
  <c r="Z83" i="12" s="1"/>
  <c r="C83" i="12" s="1"/>
  <c r="X80" i="12"/>
  <c r="Y80" i="12" s="1"/>
  <c r="X69" i="12"/>
  <c r="Y69" i="12" s="1"/>
  <c r="X24" i="12"/>
  <c r="Z24" i="12" s="1"/>
  <c r="C24" i="12" s="1"/>
  <c r="I27" i="8"/>
  <c r="X21" i="12"/>
  <c r="Z21" i="12" s="1"/>
  <c r="C21" i="12" s="1"/>
  <c r="X89" i="12"/>
  <c r="Z89" i="12" s="1"/>
  <c r="C89" i="12" s="1"/>
  <c r="X15" i="12"/>
  <c r="Y15" i="12" s="1"/>
  <c r="X17" i="12"/>
  <c r="Y17" i="12" s="1"/>
  <c r="X93" i="12"/>
  <c r="Y93" i="12" s="1"/>
  <c r="X94" i="12"/>
  <c r="Y94" i="12" s="1"/>
  <c r="X18" i="12"/>
  <c r="Z18" i="12" s="1"/>
  <c r="C18" i="12" s="1"/>
  <c r="I26" i="8"/>
  <c r="X50" i="12"/>
  <c r="Y50" i="12" s="1"/>
  <c r="X23" i="12"/>
  <c r="Y23" i="12" s="1"/>
  <c r="X66" i="12"/>
  <c r="Y66" i="12" s="1"/>
  <c r="X29" i="12"/>
  <c r="Y29" i="12" s="1"/>
  <c r="X27" i="12"/>
  <c r="Y27" i="12" s="1"/>
  <c r="X32" i="12"/>
  <c r="Y32" i="12" s="1"/>
  <c r="X62" i="12"/>
  <c r="Y62" i="12" s="1"/>
  <c r="X95" i="12"/>
  <c r="Y95" i="12" s="1"/>
  <c r="X68" i="12"/>
  <c r="Y68" i="12" s="1"/>
  <c r="X12" i="12"/>
  <c r="Y12" i="12" s="1"/>
  <c r="X58" i="12"/>
  <c r="Z58" i="12" s="1"/>
  <c r="C58" i="12" s="1"/>
  <c r="X56" i="12"/>
  <c r="X45" i="12"/>
  <c r="Y45" i="12" s="1"/>
  <c r="X36" i="12"/>
  <c r="Y36" i="12" s="1"/>
  <c r="X92" i="12"/>
  <c r="Z92" i="12" s="1"/>
  <c r="C92" i="12" s="1"/>
  <c r="X97" i="12"/>
  <c r="Y97" i="12" s="1"/>
  <c r="X41" i="12"/>
  <c r="X87" i="12"/>
  <c r="Z87" i="12" s="1"/>
  <c r="C87" i="12" s="1"/>
  <c r="X46" i="12"/>
  <c r="Y46" i="12" s="1"/>
  <c r="X74" i="12"/>
  <c r="Y74" i="12" s="1"/>
  <c r="X54" i="12"/>
  <c r="Y54" i="12" s="1"/>
  <c r="X26" i="12"/>
  <c r="Y26" i="12" s="1"/>
  <c r="X47" i="12"/>
  <c r="Y47" i="12" s="1"/>
  <c r="X86" i="12"/>
  <c r="Z86" i="12" s="1"/>
  <c r="C86" i="12" s="1"/>
  <c r="X37" i="12"/>
  <c r="Y37" i="12" s="1"/>
  <c r="X35" i="12"/>
  <c r="Z35" i="12" s="1"/>
  <c r="C35" i="12" s="1"/>
  <c r="X8" i="12"/>
  <c r="Z8" i="12" s="1"/>
  <c r="C8" i="12" s="1"/>
  <c r="X63" i="12"/>
  <c r="Y63" i="12" s="1"/>
  <c r="X55" i="12"/>
  <c r="Y55" i="12" s="1"/>
  <c r="X44" i="12"/>
  <c r="Y44" i="12" s="1"/>
  <c r="X20" i="12"/>
  <c r="Y20" i="12" s="1"/>
  <c r="X14" i="12"/>
  <c r="Y14" i="12" s="1"/>
  <c r="X64" i="12"/>
  <c r="Y64" i="12" s="1"/>
  <c r="X53" i="12"/>
  <c r="Y53" i="12" s="1"/>
  <c r="X78" i="12"/>
  <c r="Z78" i="12" s="1"/>
  <c r="C78" i="12" s="1"/>
  <c r="X73" i="12"/>
  <c r="Z73" i="12" s="1"/>
  <c r="C73" i="12" s="1"/>
  <c r="X49" i="12"/>
  <c r="Y49" i="12" s="1"/>
  <c r="X59" i="12"/>
  <c r="Y59" i="12" s="1"/>
  <c r="X77" i="12"/>
  <c r="Y77" i="12" s="1"/>
  <c r="X82" i="12"/>
  <c r="Z82" i="12" s="1"/>
  <c r="C82" i="12" s="1"/>
  <c r="X42" i="12"/>
  <c r="Y42" i="12" s="1"/>
  <c r="X34" i="12"/>
  <c r="Y34" i="12" s="1"/>
  <c r="X7" i="12"/>
  <c r="Z7" i="12" s="1"/>
  <c r="C7" i="12" s="1"/>
  <c r="X91" i="12"/>
  <c r="Y91" i="12" s="1"/>
  <c r="X88" i="12"/>
  <c r="Y88" i="12" s="1"/>
  <c r="X11" i="12"/>
  <c r="Z11" i="12" s="1"/>
  <c r="C11" i="12" s="1"/>
  <c r="X16" i="12"/>
  <c r="Y16" i="12" s="1"/>
  <c r="X51" i="12"/>
  <c r="Y51" i="12" s="1"/>
  <c r="X79" i="12"/>
  <c r="Y79" i="12" s="1"/>
  <c r="X52" i="12"/>
  <c r="Y52" i="12" s="1"/>
  <c r="X25" i="12"/>
  <c r="X38" i="12"/>
  <c r="Y38" i="12" s="1"/>
  <c r="X40" i="12"/>
  <c r="Z40" i="12" s="1"/>
  <c r="C40" i="12" s="1"/>
  <c r="D6" i="12"/>
  <c r="X6" i="12" s="1"/>
  <c r="Z6" i="12" s="1"/>
  <c r="C6" i="12" s="1"/>
  <c r="X76" i="12"/>
  <c r="Y76" i="12" s="1"/>
  <c r="X81" i="12"/>
  <c r="Z81" i="12" s="1"/>
  <c r="C81" i="12" s="1"/>
  <c r="X70" i="12"/>
  <c r="Y70" i="12" s="1"/>
  <c r="X67" i="12"/>
  <c r="Y67" i="12" s="1"/>
  <c r="X85" i="12"/>
  <c r="Y85" i="12" s="1"/>
  <c r="X10" i="12"/>
  <c r="Y10" i="12" s="1"/>
  <c r="X31" i="12"/>
  <c r="Z31" i="12" s="1"/>
  <c r="C31" i="12" s="1"/>
  <c r="X30" i="12"/>
  <c r="Y30" i="12" s="1"/>
  <c r="X96" i="12"/>
  <c r="Y96" i="12" s="1"/>
  <c r="X19" i="12"/>
  <c r="Y19" i="12" s="1"/>
  <c r="X39" i="12"/>
  <c r="Y39" i="12" s="1"/>
  <c r="X28" i="12"/>
  <c r="Y28" i="12" s="1"/>
  <c r="X33" i="12"/>
  <c r="Y33" i="12" s="1"/>
  <c r="X43" i="12"/>
  <c r="Y43" i="12" s="1"/>
  <c r="X48" i="12"/>
  <c r="Y48" i="12" s="1"/>
  <c r="X84" i="12"/>
  <c r="Y84" i="12" s="1"/>
  <c r="X57" i="12"/>
  <c r="Z57" i="12" s="1"/>
  <c r="C57" i="12" s="1"/>
  <c r="X75" i="12"/>
  <c r="Y75" i="12" s="1"/>
  <c r="X72" i="12"/>
  <c r="Z72" i="12" s="1"/>
  <c r="C72" i="12" s="1"/>
  <c r="X61" i="12"/>
  <c r="Y61" i="12" s="1"/>
  <c r="X13" i="12"/>
  <c r="Y13" i="12" s="1"/>
  <c r="X9" i="12"/>
  <c r="Z9" i="12" s="1"/>
  <c r="C9" i="12" s="1"/>
  <c r="X22" i="12"/>
  <c r="Z22" i="12" s="1"/>
  <c r="C22" i="12" s="1"/>
  <c r="Y90" i="12"/>
  <c r="Z90" i="12"/>
  <c r="C90" i="12" s="1"/>
  <c r="AP43" i="2"/>
  <c r="AP46" i="2"/>
  <c r="AP47" i="2" s="1"/>
  <c r="AP48" i="2" s="1"/>
  <c r="AP49" i="2" s="1"/>
  <c r="AP50" i="2" s="1"/>
  <c r="AP51" i="2" s="1"/>
  <c r="AR37" i="2"/>
  <c r="AP38" i="2"/>
  <c r="AQ35" i="2"/>
  <c r="AQ36" i="2" s="1"/>
  <c r="AR24" i="2"/>
  <c r="AQ25" i="2"/>
  <c r="D23" i="8"/>
  <c r="D22" i="2"/>
  <c r="AU22" i="2" s="1"/>
  <c r="C22" i="2" s="1"/>
  <c r="D24" i="2"/>
  <c r="AU24" i="2" s="1"/>
  <c r="C24" i="2" s="1"/>
  <c r="D25" i="2"/>
  <c r="AU25" i="2" s="1"/>
  <c r="C25" i="2" s="1"/>
  <c r="D27" i="2"/>
  <c r="AU27" i="2" s="1"/>
  <c r="C27" i="2" s="1"/>
  <c r="D19" i="2"/>
  <c r="AU19" i="2" s="1"/>
  <c r="C19" i="2" s="1"/>
  <c r="D4" i="2"/>
  <c r="AU4" i="2" s="1"/>
  <c r="C4" i="2" s="1"/>
  <c r="D20" i="2"/>
  <c r="AU20" i="2" s="1"/>
  <c r="C20" i="2" s="1"/>
  <c r="D6" i="2"/>
  <c r="AU6" i="2" s="1"/>
  <c r="C6" i="2" s="1"/>
  <c r="D10" i="2"/>
  <c r="AU10" i="2" s="1"/>
  <c r="C10" i="2" s="1"/>
  <c r="D11" i="2"/>
  <c r="AU11" i="2" s="1"/>
  <c r="C11" i="2" s="1"/>
  <c r="D7" i="2"/>
  <c r="AU7" i="2" s="1"/>
  <c r="C7" i="2" s="1"/>
  <c r="D8" i="2"/>
  <c r="AU8" i="2" s="1"/>
  <c r="C8" i="2" s="1"/>
  <c r="D12" i="2"/>
  <c r="AU12" i="2" s="1"/>
  <c r="C12" i="2" s="1"/>
  <c r="D16" i="2"/>
  <c r="AU16" i="2" s="1"/>
  <c r="C16" i="2" s="1"/>
  <c r="D95" i="2"/>
  <c r="AU95" i="2" s="1"/>
  <c r="C95" i="2" s="1"/>
  <c r="D5" i="2"/>
  <c r="AU5" i="2" s="1"/>
  <c r="C5" i="2" s="1"/>
  <c r="D9" i="2"/>
  <c r="AU9" i="2" s="1"/>
  <c r="C9" i="2" s="1"/>
  <c r="D13" i="2"/>
  <c r="AU13" i="2" s="1"/>
  <c r="C13" i="2" s="1"/>
  <c r="D17" i="2"/>
  <c r="AU17" i="2" s="1"/>
  <c r="C17" i="2" s="1"/>
  <c r="D58" i="2"/>
  <c r="AU58" i="2" s="1"/>
  <c r="C58" i="2" s="1"/>
  <c r="D113" i="2"/>
  <c r="AU113" i="2" s="1"/>
  <c r="C113" i="2" s="1"/>
  <c r="D64" i="2"/>
  <c r="AU64" i="2" s="1"/>
  <c r="C64" i="2" s="1"/>
  <c r="D63" i="2"/>
  <c r="AU63" i="2" s="1"/>
  <c r="C63" i="2" s="1"/>
  <c r="D21" i="2"/>
  <c r="AU21" i="2" s="1"/>
  <c r="C21" i="2" s="1"/>
  <c r="D52" i="2"/>
  <c r="AU52" i="2" s="1"/>
  <c r="C52" i="2" s="1"/>
  <c r="D93" i="2"/>
  <c r="AU93" i="2" s="1"/>
  <c r="C93" i="2" s="1"/>
  <c r="D70" i="2"/>
  <c r="AU70" i="2" s="1"/>
  <c r="C70" i="2" s="1"/>
  <c r="D18" i="2"/>
  <c r="AU18" i="2" s="1"/>
  <c r="C18" i="2" s="1"/>
  <c r="D14" i="2"/>
  <c r="AU14" i="2" s="1"/>
  <c r="C14" i="2" s="1"/>
  <c r="D15" i="2"/>
  <c r="AU15" i="2" s="1"/>
  <c r="C15" i="2" s="1"/>
  <c r="Z80" i="12" l="1"/>
  <c r="C80" i="12" s="1"/>
  <c r="AQ73" i="2"/>
  <c r="AR73" i="2" s="1"/>
  <c r="AR70" i="2"/>
  <c r="AQ71" i="2"/>
  <c r="J313" i="8"/>
  <c r="AQ77" i="2"/>
  <c r="AR93" i="2"/>
  <c r="AQ94" i="2"/>
  <c r="AQ95" i="2"/>
  <c r="J321" i="8"/>
  <c r="AQ98" i="2" s="1"/>
  <c r="AQ117" i="2"/>
  <c r="AR117" i="2" s="1"/>
  <c r="AQ115" i="2"/>
  <c r="AR114" i="2"/>
  <c r="L339" i="8" a="1"/>
  <c r="L339" i="8" s="1"/>
  <c r="H339" i="8" s="1"/>
  <c r="AP120" i="2" s="1"/>
  <c r="AQ120" i="2"/>
  <c r="AP117" i="2"/>
  <c r="AP114" i="2"/>
  <c r="AR113" i="2"/>
  <c r="Y83" i="12"/>
  <c r="AP31" i="1"/>
  <c r="J31" i="1" s="1"/>
  <c r="AQ32" i="1"/>
  <c r="Y73" i="12"/>
  <c r="Y65" i="12"/>
  <c r="AQ43" i="2"/>
  <c r="AQ44" i="2" s="1"/>
  <c r="AQ45" i="2" s="1"/>
  <c r="Z66" i="12"/>
  <c r="C66" i="12" s="1"/>
  <c r="AP36" i="2"/>
  <c r="AR36" i="2" s="1"/>
  <c r="Y25" i="12"/>
  <c r="Z25" i="12" s="1"/>
  <c r="C25" i="12" s="1"/>
  <c r="Z53" i="18"/>
  <c r="B53" i="18" s="1"/>
  <c r="Z51" i="18"/>
  <c r="B51" i="18" s="1"/>
  <c r="Z65" i="18"/>
  <c r="B65" i="18" s="1"/>
  <c r="Z63" i="18"/>
  <c r="B63" i="18" s="1"/>
  <c r="Z13" i="18"/>
  <c r="B13" i="18" s="1"/>
  <c r="Z55" i="18"/>
  <c r="B55" i="18" s="1"/>
  <c r="Z97" i="18"/>
  <c r="B97" i="18" s="1"/>
  <c r="Z37" i="18"/>
  <c r="B37" i="18" s="1"/>
  <c r="Z35" i="18"/>
  <c r="B35" i="18" s="1"/>
  <c r="Z49" i="18"/>
  <c r="B49" i="18" s="1"/>
  <c r="Z47" i="18"/>
  <c r="B47" i="18" s="1"/>
  <c r="Z92" i="18"/>
  <c r="B92" i="18" s="1"/>
  <c r="Z70" i="18"/>
  <c r="B70" i="18" s="1"/>
  <c r="Z74" i="18"/>
  <c r="B74" i="18" s="1"/>
  <c r="Z80" i="18"/>
  <c r="B80" i="18" s="1"/>
  <c r="Z40" i="18"/>
  <c r="B40" i="18" s="1"/>
  <c r="Z21" i="18"/>
  <c r="B21" i="18" s="1"/>
  <c r="Z19" i="18"/>
  <c r="B19" i="18" s="1"/>
  <c r="Z33" i="18"/>
  <c r="B33" i="18" s="1"/>
  <c r="Z31" i="18"/>
  <c r="B31" i="18" s="1"/>
  <c r="Z76" i="18"/>
  <c r="B76" i="18" s="1"/>
  <c r="Z90" i="18"/>
  <c r="B90" i="18" s="1"/>
  <c r="Z46" i="18"/>
  <c r="B46" i="18" s="1"/>
  <c r="Z25" i="18"/>
  <c r="B25" i="18" s="1"/>
  <c r="Z89" i="18"/>
  <c r="B89" i="18" s="1"/>
  <c r="Z17" i="18"/>
  <c r="B17" i="18" s="1"/>
  <c r="Z15" i="18"/>
  <c r="B15" i="18" s="1"/>
  <c r="Z60" i="18"/>
  <c r="B60" i="18" s="1"/>
  <c r="Z39" i="18"/>
  <c r="B39" i="18" s="1"/>
  <c r="Z79" i="18"/>
  <c r="B79" i="18" s="1"/>
  <c r="Z24" i="18"/>
  <c r="B24" i="18" s="1"/>
  <c r="Z88" i="18"/>
  <c r="B88" i="18" s="1"/>
  <c r="Z23" i="18"/>
  <c r="B23" i="18" s="1"/>
  <c r="Z94" i="18"/>
  <c r="B94" i="18" s="1"/>
  <c r="Z44" i="18"/>
  <c r="B44" i="18" s="1"/>
  <c r="Z58" i="18"/>
  <c r="B58" i="18" s="1"/>
  <c r="Z45" i="18"/>
  <c r="B45" i="18" s="1"/>
  <c r="Z100" i="18"/>
  <c r="B100" i="18" s="1"/>
  <c r="Z103" i="18"/>
  <c r="B103" i="18" s="1"/>
  <c r="Z86" i="18"/>
  <c r="B86" i="18" s="1"/>
  <c r="Z78" i="18"/>
  <c r="B78" i="18" s="1"/>
  <c r="Z28" i="18"/>
  <c r="B28" i="18" s="1"/>
  <c r="Z42" i="18"/>
  <c r="B42" i="18" s="1"/>
  <c r="Z83" i="18"/>
  <c r="B83" i="18" s="1"/>
  <c r="Z84" i="18"/>
  <c r="B84" i="18" s="1"/>
  <c r="Z54" i="18"/>
  <c r="B54" i="18" s="1"/>
  <c r="Z96" i="18"/>
  <c r="B96" i="18" s="1"/>
  <c r="Z62" i="18"/>
  <c r="B62" i="18" s="1"/>
  <c r="Z12" i="18"/>
  <c r="B12" i="18" s="1"/>
  <c r="Z26" i="18"/>
  <c r="B26" i="18" s="1"/>
  <c r="Z27" i="18"/>
  <c r="B27" i="18" s="1"/>
  <c r="Z68" i="18"/>
  <c r="B68" i="18" s="1"/>
  <c r="Z98" i="18"/>
  <c r="B98" i="18" s="1"/>
  <c r="Z56" i="18"/>
  <c r="B56" i="18" s="1"/>
  <c r="Z52" i="18"/>
  <c r="B52" i="18" s="1"/>
  <c r="Z82" i="18"/>
  <c r="B82" i="18" s="1"/>
  <c r="Z64" i="18"/>
  <c r="B64" i="18" s="1"/>
  <c r="Z30" i="18"/>
  <c r="B30" i="18" s="1"/>
  <c r="Z87" i="18"/>
  <c r="B87" i="18" s="1"/>
  <c r="Z102" i="18"/>
  <c r="B102" i="18" s="1"/>
  <c r="Z69" i="18"/>
  <c r="B69" i="18" s="1"/>
  <c r="Z36" i="18"/>
  <c r="B36" i="18" s="1"/>
  <c r="Z66" i="18"/>
  <c r="B66" i="18" s="1"/>
  <c r="Z48" i="18"/>
  <c r="B48" i="18" s="1"/>
  <c r="Z14" i="18"/>
  <c r="B14" i="18" s="1"/>
  <c r="Z38" i="18"/>
  <c r="B38" i="18" s="1"/>
  <c r="Z67" i="18"/>
  <c r="B67" i="18" s="1"/>
  <c r="Z20" i="18"/>
  <c r="B20" i="18" s="1"/>
  <c r="Z50" i="18"/>
  <c r="B50" i="18" s="1"/>
  <c r="Z32" i="18"/>
  <c r="B32" i="18" s="1"/>
  <c r="Z22" i="18"/>
  <c r="B22" i="18" s="1"/>
  <c r="Z91" i="18"/>
  <c r="B91" i="18" s="1"/>
  <c r="Z75" i="18"/>
  <c r="B75" i="18" s="1"/>
  <c r="Z95" i="18"/>
  <c r="B95" i="18" s="1"/>
  <c r="Z57" i="18"/>
  <c r="B57" i="18" s="1"/>
  <c r="Z34" i="18"/>
  <c r="B34" i="18" s="1"/>
  <c r="Z16" i="18"/>
  <c r="B16" i="18" s="1"/>
  <c r="Z93" i="18"/>
  <c r="B93" i="18" s="1"/>
  <c r="Z59" i="18"/>
  <c r="B59" i="18" s="1"/>
  <c r="Z29" i="18"/>
  <c r="B29" i="18" s="1"/>
  <c r="Z71" i="18"/>
  <c r="B71" i="18" s="1"/>
  <c r="Z18" i="18"/>
  <c r="B18" i="18" s="1"/>
  <c r="Z73" i="18"/>
  <c r="B73" i="18" s="1"/>
  <c r="Z77" i="18"/>
  <c r="B77" i="18" s="1"/>
  <c r="Z85" i="18"/>
  <c r="B85" i="18" s="1"/>
  <c r="Z101" i="18"/>
  <c r="B101" i="18" s="1"/>
  <c r="Z99" i="18"/>
  <c r="B99" i="18" s="1"/>
  <c r="Z41" i="18"/>
  <c r="B41" i="18" s="1"/>
  <c r="Z72" i="18"/>
  <c r="B72" i="18" s="1"/>
  <c r="Z61" i="18"/>
  <c r="B61" i="18" s="1"/>
  <c r="Z43" i="18"/>
  <c r="B43" i="18" s="1"/>
  <c r="Z81" i="18"/>
  <c r="B81" i="18" s="1"/>
  <c r="N279" i="8"/>
  <c r="R277" i="8" s="1"/>
  <c r="W277" i="8" s="1"/>
  <c r="H284" i="8"/>
  <c r="AQ68" i="2"/>
  <c r="AP68" i="2"/>
  <c r="Y78" i="12"/>
  <c r="Z71" i="12"/>
  <c r="C71" i="12" s="1"/>
  <c r="Z33" i="12"/>
  <c r="C33" i="12" s="1"/>
  <c r="AQ16" i="18"/>
  <c r="Z74" i="12"/>
  <c r="C74" i="12" s="1"/>
  <c r="I264" i="8" a="1"/>
  <c r="I264" i="8" s="1"/>
  <c r="F264" i="8" s="1"/>
  <c r="AN16" i="18"/>
  <c r="AN17" i="18" s="1"/>
  <c r="Z43" i="12"/>
  <c r="C43" i="12" s="1"/>
  <c r="Z97" i="12"/>
  <c r="C97" i="12" s="1"/>
  <c r="G223" i="8" a="1"/>
  <c r="G223" i="8" s="1"/>
  <c r="D222" i="8" s="1"/>
  <c r="D223" i="8"/>
  <c r="Z60" i="12"/>
  <c r="C60" i="12" s="1"/>
  <c r="Z52" i="12"/>
  <c r="C52" i="12" s="1"/>
  <c r="Y87" i="12"/>
  <c r="Z19" i="12"/>
  <c r="C19" i="12" s="1"/>
  <c r="Z53" i="12"/>
  <c r="C53" i="12" s="1"/>
  <c r="Z23" i="12"/>
  <c r="C23" i="12" s="1"/>
  <c r="Z14" i="12"/>
  <c r="C14" i="12" s="1"/>
  <c r="Z50" i="12"/>
  <c r="C50" i="12" s="1"/>
  <c r="Z39" i="12"/>
  <c r="C39" i="12" s="1"/>
  <c r="Z49" i="12"/>
  <c r="C49" i="12" s="1"/>
  <c r="Y57" i="12"/>
  <c r="Y40" i="12"/>
  <c r="Z76" i="12"/>
  <c r="C76" i="12" s="1"/>
  <c r="Z95" i="12"/>
  <c r="C95" i="12" s="1"/>
  <c r="Y24" i="12"/>
  <c r="D188" i="8"/>
  <c r="D184" i="8"/>
  <c r="K186" i="8"/>
  <c r="I186" i="8"/>
  <c r="D187" i="8" s="1"/>
  <c r="Y82" i="12"/>
  <c r="Y86" i="12"/>
  <c r="Z77" i="12"/>
  <c r="C77" i="12" s="1"/>
  <c r="Z75" i="12"/>
  <c r="C75" i="12" s="1"/>
  <c r="AB17" i="10"/>
  <c r="Z59" i="12"/>
  <c r="C59" i="12" s="1"/>
  <c r="Z32" i="12"/>
  <c r="C32" i="12" s="1"/>
  <c r="Y6" i="12"/>
  <c r="Z84" i="12"/>
  <c r="C84" i="12" s="1"/>
  <c r="Z69" i="12"/>
  <c r="C69" i="12" s="1"/>
  <c r="Z79" i="12"/>
  <c r="C79" i="12" s="1"/>
  <c r="Y41" i="12"/>
  <c r="Z54" i="12" s="1"/>
  <c r="C54" i="12" s="1"/>
  <c r="Z64" i="12"/>
  <c r="C64" i="12" s="1"/>
  <c r="E23" i="8"/>
  <c r="Z12" i="12"/>
  <c r="C12" i="12" s="1"/>
  <c r="Y35" i="12"/>
  <c r="Z10" i="12"/>
  <c r="C10" i="12" s="1"/>
  <c r="AR40" i="2"/>
  <c r="Y81" i="12"/>
  <c r="Z67" i="12"/>
  <c r="C67" i="12" s="1"/>
  <c r="Y72" i="12"/>
  <c r="Z34" i="12"/>
  <c r="C34" i="12" s="1"/>
  <c r="Z13" i="12"/>
  <c r="C13" i="12" s="1"/>
  <c r="Z91" i="12"/>
  <c r="C91" i="12" s="1"/>
  <c r="Y31" i="12"/>
  <c r="Y7" i="12"/>
  <c r="Z85" i="12"/>
  <c r="C85" i="12" s="1"/>
  <c r="Z70" i="12"/>
  <c r="C70" i="12" s="1"/>
  <c r="Z15" i="12"/>
  <c r="C15" i="12" s="1"/>
  <c r="Y8" i="12"/>
  <c r="Y89" i="12"/>
  <c r="Y58" i="12"/>
  <c r="Z56" i="12"/>
  <c r="C56" i="12" s="1"/>
  <c r="G115" i="8"/>
  <c r="D115" i="8" s="1"/>
  <c r="D111" i="8"/>
  <c r="Y11" i="12"/>
  <c r="Z62" i="12"/>
  <c r="C62" i="12" s="1"/>
  <c r="Z88" i="12"/>
  <c r="C88" i="12" s="1"/>
  <c r="Y92" i="12"/>
  <c r="Z61" i="12"/>
  <c r="C61" i="12" s="1"/>
  <c r="Z45" i="12"/>
  <c r="C45" i="12" s="1"/>
  <c r="Z38" i="12"/>
  <c r="C38" i="12" s="1"/>
  <c r="Y56" i="12"/>
  <c r="Z94" i="12"/>
  <c r="C94" i="12" s="1"/>
  <c r="Z93" i="12"/>
  <c r="C93" i="12" s="1"/>
  <c r="Z16" i="12"/>
  <c r="C16" i="12" s="1"/>
  <c r="Y18" i="12"/>
  <c r="Z20" i="12"/>
  <c r="C20" i="12" s="1"/>
  <c r="Z96" i="12"/>
  <c r="C96" i="12" s="1"/>
  <c r="Z68" i="12"/>
  <c r="C68" i="12" s="1"/>
  <c r="Y9" i="12"/>
  <c r="Y21" i="12"/>
  <c r="Z29" i="12" s="1"/>
  <c r="C29" i="12" s="1"/>
  <c r="Z37" i="12"/>
  <c r="C37" i="12" s="1"/>
  <c r="Y22" i="12"/>
  <c r="Z51" i="12"/>
  <c r="C51" i="12" s="1"/>
  <c r="Z36" i="12"/>
  <c r="C36" i="12" s="1"/>
  <c r="Z17" i="12"/>
  <c r="C17" i="12" s="1"/>
  <c r="Z63" i="12"/>
  <c r="C63" i="12" s="1"/>
  <c r="AQ37" i="2"/>
  <c r="AQ38" i="2" s="1"/>
  <c r="AQ39" i="2" s="1"/>
  <c r="AR41" i="2"/>
  <c r="AP42" i="2"/>
  <c r="AP44" i="2"/>
  <c r="AR43" i="2"/>
  <c r="AP39" i="2"/>
  <c r="AR38" i="2"/>
  <c r="AQ27" i="2"/>
  <c r="AR25" i="2"/>
  <c r="D37" i="2"/>
  <c r="AU37" i="2" s="1"/>
  <c r="C37" i="2" s="1"/>
  <c r="D98" i="2"/>
  <c r="AU98" i="2" s="1"/>
  <c r="C98" i="2" s="1"/>
  <c r="D65" i="2"/>
  <c r="AU65" i="2" s="1"/>
  <c r="C65" i="2" s="1"/>
  <c r="D53" i="2"/>
  <c r="AU53" i="2" s="1"/>
  <c r="C53" i="2" s="1"/>
  <c r="D59" i="2"/>
  <c r="AU59" i="2" s="1"/>
  <c r="C59" i="2" s="1"/>
  <c r="D114" i="2"/>
  <c r="AU114" i="2" s="1"/>
  <c r="C114" i="2" s="1"/>
  <c r="D117" i="2"/>
  <c r="AU117" i="2" s="1"/>
  <c r="C117" i="2" s="1"/>
  <c r="D73" i="2"/>
  <c r="AU73" i="2" s="1"/>
  <c r="C73" i="2" s="1"/>
  <c r="D60" i="2"/>
  <c r="AU60" i="2" s="1"/>
  <c r="C60" i="2" s="1"/>
  <c r="D77" i="2"/>
  <c r="AU77" i="2" s="1"/>
  <c r="C77" i="2" s="1"/>
  <c r="D101" i="2"/>
  <c r="AU101" i="2" s="1"/>
  <c r="C101" i="2" s="1"/>
  <c r="D54" i="2"/>
  <c r="AU54" i="2" s="1"/>
  <c r="C54" i="2" s="1"/>
  <c r="Z44" i="12" l="1"/>
  <c r="C44" i="12" s="1"/>
  <c r="AR98" i="2"/>
  <c r="AQ99" i="2"/>
  <c r="AQ96" i="2"/>
  <c r="AR95" i="2"/>
  <c r="AR94" i="2"/>
  <c r="AP115" i="2"/>
  <c r="AQ81" i="2"/>
  <c r="AR77" i="2"/>
  <c r="AQ78" i="2"/>
  <c r="AP118" i="2"/>
  <c r="AQ123" i="2"/>
  <c r="AQ126" i="2" s="1"/>
  <c r="AR120" i="2"/>
  <c r="AQ121" i="2"/>
  <c r="AQ74" i="2"/>
  <c r="AR74" i="2" s="1"/>
  <c r="AR71" i="2"/>
  <c r="AQ72" i="2"/>
  <c r="AQ75" i="2" s="1"/>
  <c r="AQ76" i="2" s="1"/>
  <c r="AP123" i="2"/>
  <c r="AP126" i="2" s="1"/>
  <c r="AP121" i="2"/>
  <c r="AQ118" i="2"/>
  <c r="AR118" i="2" s="1"/>
  <c r="AR115" i="2"/>
  <c r="AQ116" i="2"/>
  <c r="AP32" i="1"/>
  <c r="J32" i="1" s="1"/>
  <c r="AQ33" i="1"/>
  <c r="Z46" i="12"/>
  <c r="C46" i="12" s="1"/>
  <c r="Z41" i="12"/>
  <c r="C41" i="12" s="1"/>
  <c r="AR16" i="18" a="1"/>
  <c r="AR16" i="18" s="1"/>
  <c r="AN19" i="18" s="1"/>
  <c r="AH21" i="18"/>
  <c r="AF22" i="18"/>
  <c r="AF20" i="18"/>
  <c r="AF23" i="18"/>
  <c r="AF24" i="18"/>
  <c r="AH17" i="18"/>
  <c r="AE25" i="18"/>
  <c r="AF16" i="18"/>
  <c r="AF19" i="18"/>
  <c r="AH13" i="18"/>
  <c r="AE21" i="18"/>
  <c r="AH18" i="18"/>
  <c r="AF15" i="18"/>
  <c r="AG15" i="18"/>
  <c r="AE12" i="18"/>
  <c r="AE17" i="18"/>
  <c r="AG22" i="18"/>
  <c r="AE15" i="18"/>
  <c r="AH12" i="18"/>
  <c r="AG25" i="18"/>
  <c r="AE13" i="18"/>
  <c r="AE24" i="18"/>
  <c r="AH14" i="18"/>
  <c r="AG21" i="18"/>
  <c r="AH22" i="18"/>
  <c r="AE20" i="18"/>
  <c r="AG17" i="18"/>
  <c r="AH24" i="18"/>
  <c r="AE16" i="18"/>
  <c r="AH25" i="18"/>
  <c r="AG13" i="18"/>
  <c r="AH20" i="18"/>
  <c r="AG26" i="18"/>
  <c r="AE23" i="18"/>
  <c r="AH16" i="18"/>
  <c r="AF18" i="18"/>
  <c r="AG19" i="18"/>
  <c r="AE26" i="18"/>
  <c r="AG18" i="18"/>
  <c r="AE19" i="18"/>
  <c r="AH23" i="18"/>
  <c r="AE22" i="18"/>
  <c r="AF26" i="18"/>
  <c r="AG14" i="18"/>
  <c r="AH19" i="18"/>
  <c r="AE18" i="18"/>
  <c r="AF25" i="18"/>
  <c r="AG12" i="18"/>
  <c r="AH15" i="18"/>
  <c r="AG16" i="18"/>
  <c r="AE14" i="18"/>
  <c r="AF21" i="18"/>
  <c r="AG24" i="18"/>
  <c r="AH26" i="18"/>
  <c r="AF13" i="18"/>
  <c r="AF12" i="18"/>
  <c r="AF17" i="18"/>
  <c r="AG20" i="18"/>
  <c r="AG23" i="18"/>
  <c r="AF14" i="18"/>
  <c r="Z55" i="12"/>
  <c r="C55" i="12" s="1"/>
  <c r="Z28" i="12"/>
  <c r="C28" i="12" s="1"/>
  <c r="Z47" i="12"/>
  <c r="C47" i="12" s="1"/>
  <c r="Z48" i="12"/>
  <c r="C48" i="12" s="1"/>
  <c r="Z42" i="12"/>
  <c r="C42" i="12" s="1"/>
  <c r="Z27" i="12"/>
  <c r="C27" i="12" s="1"/>
  <c r="Z26" i="12"/>
  <c r="C26" i="12" s="1"/>
  <c r="Z30" i="12"/>
  <c r="C30" i="12" s="1"/>
  <c r="AF5" i="12" s="1"/>
  <c r="AR44" i="2"/>
  <c r="AP45" i="2"/>
  <c r="AR27" i="2"/>
  <c r="AQ28" i="2"/>
  <c r="D40" i="2"/>
  <c r="AU40" i="2" s="1"/>
  <c r="C40" i="2" s="1"/>
  <c r="D66" i="2"/>
  <c r="AU66" i="2" s="1"/>
  <c r="C66" i="2" s="1"/>
  <c r="D69" i="2"/>
  <c r="AU69" i="2" s="1"/>
  <c r="C69" i="2" s="1"/>
  <c r="D67" i="2"/>
  <c r="AU67" i="2" s="1"/>
  <c r="C67" i="2" s="1"/>
  <c r="D120" i="2"/>
  <c r="AU120" i="2" s="1"/>
  <c r="C120" i="2" s="1"/>
  <c r="D81" i="2"/>
  <c r="AU81" i="2" s="1"/>
  <c r="C81" i="2" s="1"/>
  <c r="D109" i="2"/>
  <c r="AU109" i="2" s="1"/>
  <c r="C109" i="2" s="1"/>
  <c r="D105" i="2"/>
  <c r="AU105" i="2" s="1"/>
  <c r="C105" i="2" s="1"/>
  <c r="D55" i="2"/>
  <c r="AU55" i="2" s="1"/>
  <c r="C55" i="2" s="1"/>
  <c r="AI13" i="18" l="1"/>
  <c r="AE5" i="12"/>
  <c r="AI5" i="12" s="1"/>
  <c r="AP119" i="2"/>
  <c r="AR96" i="2"/>
  <c r="AQ97" i="2"/>
  <c r="AR99" i="2"/>
  <c r="AQ100" i="2"/>
  <c r="AP122" i="2"/>
  <c r="AP124" i="2"/>
  <c r="AP127" i="2" s="1"/>
  <c r="AR78" i="2"/>
  <c r="AQ82" i="2"/>
  <c r="AQ79" i="2"/>
  <c r="AR81" i="2"/>
  <c r="AQ85" i="2"/>
  <c r="AQ89" i="2" s="1"/>
  <c r="AP116" i="2"/>
  <c r="AQ119" i="2"/>
  <c r="AR121" i="2"/>
  <c r="AQ124" i="2"/>
  <c r="AQ127" i="2" s="1"/>
  <c r="AQ122" i="2"/>
  <c r="AJ26" i="18"/>
  <c r="AQ34" i="1"/>
  <c r="AP33" i="1"/>
  <c r="J33" i="1" s="1"/>
  <c r="AI16" i="18"/>
  <c r="AJ22" i="18"/>
  <c r="AI21" i="18"/>
  <c r="AI12" i="18"/>
  <c r="AI18" i="18"/>
  <c r="AJ20" i="18"/>
  <c r="AJ23" i="18"/>
  <c r="AJ14" i="18"/>
  <c r="AJ17" i="18"/>
  <c r="AI24" i="18"/>
  <c r="AI19" i="18"/>
  <c r="AI25" i="18"/>
  <c r="AJ15" i="18"/>
  <c r="AJ16" i="18"/>
  <c r="AJ12" i="18"/>
  <c r="AI26" i="18"/>
  <c r="AI22" i="18"/>
  <c r="AJ21" i="18"/>
  <c r="AJ25" i="18"/>
  <c r="AI15" i="18"/>
  <c r="AJ19" i="18"/>
  <c r="AI14" i="18"/>
  <c r="AJ24" i="18"/>
  <c r="AJ18" i="18"/>
  <c r="AI23" i="18"/>
  <c r="AI17" i="18"/>
  <c r="AI20" i="18"/>
  <c r="AJ13" i="18"/>
  <c r="AF10" i="12"/>
  <c r="AF9" i="12"/>
  <c r="AE8" i="12"/>
  <c r="AF7" i="12"/>
  <c r="AF8" i="12"/>
  <c r="AE6" i="12"/>
  <c r="AF6" i="12"/>
  <c r="AE9" i="12"/>
  <c r="AE7" i="12"/>
  <c r="AE10" i="12"/>
  <c r="AF11" i="12"/>
  <c r="AE11" i="12"/>
  <c r="AF12" i="12"/>
  <c r="AE12" i="12"/>
  <c r="AR45" i="2"/>
  <c r="AQ29" i="2"/>
  <c r="AQ30" i="2" s="1"/>
  <c r="AQ31" i="2" s="1"/>
  <c r="AR28" i="2"/>
  <c r="D43" i="2"/>
  <c r="AU43" i="2" s="1"/>
  <c r="C43" i="2" s="1"/>
  <c r="D57" i="2"/>
  <c r="AU57" i="2" s="1"/>
  <c r="C57" i="2" s="1"/>
  <c r="D56" i="2"/>
  <c r="AU56" i="2" s="1"/>
  <c r="C56" i="2" s="1"/>
  <c r="D89" i="2"/>
  <c r="AU89" i="2" s="1"/>
  <c r="C89" i="2" s="1"/>
  <c r="D85" i="2"/>
  <c r="AU85" i="2" s="1"/>
  <c r="C85" i="2" s="1"/>
  <c r="D126" i="2"/>
  <c r="AU126" i="2" s="1"/>
  <c r="C126" i="2" s="1"/>
  <c r="D123" i="2"/>
  <c r="AU123" i="2" s="1"/>
  <c r="C123" i="2" s="1"/>
  <c r="D62" i="2"/>
  <c r="AU62" i="2" s="1"/>
  <c r="C62" i="2" s="1"/>
  <c r="D61" i="2"/>
  <c r="AU61" i="2" s="1"/>
  <c r="C61" i="2" s="1"/>
  <c r="AG5" i="12" l="1"/>
  <c r="AR82" i="2"/>
  <c r="AQ86" i="2"/>
  <c r="AQ90" i="2" s="1"/>
  <c r="AQ125" i="2"/>
  <c r="AQ128" i="2" s="1"/>
  <c r="AP125" i="2"/>
  <c r="AP128" i="2" s="1"/>
  <c r="AR100" i="2"/>
  <c r="AQ101" i="2"/>
  <c r="AQ83" i="2"/>
  <c r="AQ87" i="2" s="1"/>
  <c r="AQ91" i="2" s="1"/>
  <c r="AQ80" i="2"/>
  <c r="AP34" i="1"/>
  <c r="J34" i="1" s="1"/>
  <c r="AQ35" i="1"/>
  <c r="B28" i="2"/>
  <c r="B27" i="2"/>
  <c r="B30" i="2"/>
  <c r="B23" i="2"/>
  <c r="B24" i="2"/>
  <c r="B22" i="2"/>
  <c r="B32" i="2"/>
  <c r="B25" i="2"/>
  <c r="B31" i="2"/>
  <c r="B29" i="2"/>
  <c r="B26" i="2"/>
  <c r="B33" i="2"/>
  <c r="B34" i="2"/>
  <c r="AG8" i="12"/>
  <c r="AG11" i="12"/>
  <c r="AI10" i="12"/>
  <c r="AN8" i="18"/>
  <c r="AS8" i="18" s="1"/>
  <c r="AG10" i="12"/>
  <c r="AG6" i="12"/>
  <c r="AL12" i="18"/>
  <c r="AI8" i="12"/>
  <c r="AI7" i="12"/>
  <c r="AI9" i="12"/>
  <c r="AI11" i="12"/>
  <c r="AI12" i="12"/>
  <c r="AG9" i="12"/>
  <c r="AG7" i="12"/>
  <c r="AI6" i="12"/>
  <c r="AG12" i="12"/>
  <c r="F91" i="8"/>
  <c r="F90" i="8"/>
  <c r="H91" i="8"/>
  <c r="H90" i="8"/>
  <c r="D46" i="2"/>
  <c r="AU46" i="2" s="1"/>
  <c r="C46" i="2" s="1"/>
  <c r="D49" i="2"/>
  <c r="AU49" i="2" s="1"/>
  <c r="C49" i="2" s="1"/>
  <c r="AQ84" i="2" l="1"/>
  <c r="AQ88" i="2" s="1"/>
  <c r="AQ92" i="2" s="1"/>
  <c r="AR101" i="2"/>
  <c r="AQ102" i="2"/>
  <c r="AP35" i="1"/>
  <c r="J35" i="1" s="1"/>
  <c r="AQ36" i="1"/>
  <c r="AS6" i="18"/>
  <c r="AN6" i="18"/>
  <c r="AP6" i="18" s="1"/>
  <c r="AN5" i="18"/>
  <c r="AQ103" i="2" l="1"/>
  <c r="AR102" i="2"/>
  <c r="AP36" i="1"/>
  <c r="J36" i="1" s="1"/>
  <c r="AQ37" i="1"/>
  <c r="AS7" i="18"/>
  <c r="AS5" i="18"/>
  <c r="AP5" i="18"/>
  <c r="AR103" i="2" l="1"/>
  <c r="AQ104" i="2"/>
  <c r="AQ105" i="2" s="1"/>
  <c r="AQ106" i="2" s="1"/>
  <c r="AQ107" i="2" s="1"/>
  <c r="AQ108" i="2" s="1"/>
  <c r="AQ109" i="2" s="1"/>
  <c r="AQ110" i="2" s="1"/>
  <c r="AQ111" i="2" s="1"/>
  <c r="AQ112" i="2" s="1"/>
  <c r="AP37" i="1"/>
  <c r="J37" i="1" s="1"/>
  <c r="AQ38" i="1"/>
  <c r="AP38" i="1" l="1"/>
  <c r="J38" i="1" s="1"/>
  <c r="AQ39" i="1"/>
  <c r="AP39" i="1" l="1"/>
  <c r="J39" i="1" s="1"/>
  <c r="AQ40" i="1"/>
  <c r="AP40" i="1" l="1"/>
  <c r="J40" i="1" s="1"/>
  <c r="AQ41" i="1"/>
  <c r="AP41" i="1" l="1"/>
  <c r="J41" i="1" s="1"/>
  <c r="AQ42" i="1"/>
  <c r="AP42" i="1" l="1"/>
  <c r="J42" i="1" s="1"/>
  <c r="AQ43" i="1"/>
  <c r="AP43" i="1" l="1"/>
  <c r="J43" i="1" s="1"/>
  <c r="AQ44" i="1"/>
  <c r="AQ45" i="1" l="1"/>
  <c r="AP44" i="1"/>
  <c r="J44" i="1" s="1"/>
  <c r="G81" i="8"/>
  <c r="AP45" i="1" l="1"/>
  <c r="J45" i="1" s="1"/>
  <c r="AQ46" i="1"/>
  <c r="D80" i="8"/>
  <c r="AP46" i="1" l="1"/>
  <c r="J46" i="1" s="1"/>
  <c r="AQ47" i="1"/>
  <c r="B59" i="2"/>
  <c r="AP47" i="1" l="1"/>
  <c r="J47" i="1" s="1"/>
  <c r="AQ48" i="1"/>
  <c r="B53" i="2"/>
  <c r="B56" i="2"/>
  <c r="B55" i="2"/>
  <c r="B54" i="2"/>
  <c r="B47" i="2"/>
  <c r="B46" i="2"/>
  <c r="B44" i="2"/>
  <c r="B51" i="2"/>
  <c r="B42" i="2"/>
  <c r="B35" i="2"/>
  <c r="B48" i="2"/>
  <c r="B41" i="2"/>
  <c r="B40" i="2"/>
  <c r="B45" i="2"/>
  <c r="B39" i="2"/>
  <c r="B49" i="2"/>
  <c r="B36" i="2"/>
  <c r="B37" i="2"/>
  <c r="B50" i="2"/>
  <c r="B38" i="2"/>
  <c r="B43" i="2"/>
  <c r="B57" i="2"/>
  <c r="B52" i="2"/>
  <c r="B61" i="2"/>
  <c r="B62" i="2"/>
  <c r="B58" i="2"/>
  <c r="B60" i="2"/>
  <c r="AP48" i="1" l="1"/>
  <c r="J48" i="1" s="1"/>
  <c r="AQ49" i="1"/>
  <c r="AP49" i="1" l="1"/>
  <c r="J49" i="1" s="1"/>
  <c r="AQ50" i="1"/>
  <c r="AP50" i="1" l="1"/>
  <c r="J50" i="1" s="1"/>
  <c r="AQ51" i="1"/>
  <c r="AP51" i="1" l="1"/>
  <c r="J51" i="1" s="1"/>
  <c r="AQ52" i="1"/>
  <c r="AP52" i="1" l="1"/>
  <c r="J52" i="1" s="1"/>
  <c r="AQ53" i="1"/>
  <c r="AP53" i="1" l="1"/>
  <c r="J53" i="1" s="1"/>
  <c r="AQ54" i="1"/>
  <c r="AP54" i="1" l="1"/>
  <c r="J54" i="1" s="1"/>
  <c r="AQ55" i="1"/>
  <c r="AP55" i="1" l="1"/>
  <c r="J55" i="1" s="1"/>
  <c r="AQ56" i="1"/>
  <c r="AP56" i="1" l="1"/>
  <c r="J56" i="1" s="1"/>
  <c r="AQ57" i="1"/>
  <c r="AP57" i="1" l="1"/>
  <c r="J57" i="1" s="1"/>
  <c r="AQ58" i="1"/>
  <c r="AP58" i="1" l="1"/>
  <c r="J58" i="1" s="1"/>
  <c r="AQ59" i="1"/>
  <c r="AP59" i="1" l="1"/>
  <c r="J59" i="1" s="1"/>
  <c r="AQ60" i="1"/>
  <c r="AP60" i="1" l="1"/>
  <c r="J60" i="1" s="1"/>
  <c r="AQ61" i="1"/>
  <c r="AP61" i="1" l="1"/>
  <c r="J61" i="1" s="1"/>
  <c r="AQ62" i="1"/>
  <c r="AP62" i="1" l="1"/>
  <c r="J62" i="1" s="1"/>
  <c r="AQ63" i="1"/>
  <c r="AP63" i="1" l="1"/>
  <c r="J63" i="1" s="1"/>
  <c r="AQ64" i="1"/>
  <c r="AP64" i="1" l="1"/>
  <c r="J64" i="1" s="1"/>
  <c r="AQ65" i="1"/>
  <c r="AQ66" i="1" l="1"/>
  <c r="AP65" i="1"/>
  <c r="J65" i="1" s="1"/>
  <c r="AP66" i="1" l="1"/>
  <c r="J66" i="1" s="1"/>
  <c r="AQ67" i="1"/>
  <c r="AP67" i="1" l="1"/>
  <c r="J67" i="1" s="1"/>
  <c r="AQ68" i="1"/>
  <c r="AP68" i="1" l="1"/>
  <c r="J68" i="1" s="1"/>
  <c r="AQ69" i="1"/>
  <c r="AP69" i="1" l="1"/>
  <c r="J69" i="1" s="1"/>
  <c r="AQ70" i="1"/>
  <c r="AP70" i="1" l="1"/>
  <c r="J70" i="1" s="1"/>
  <c r="AQ71" i="1"/>
  <c r="AP71" i="1" l="1"/>
  <c r="J71" i="1" s="1"/>
  <c r="AQ72" i="1"/>
  <c r="AP72" i="1" l="1"/>
  <c r="J72" i="1" s="1"/>
  <c r="AQ73" i="1"/>
  <c r="AP73" i="1" l="1"/>
  <c r="J73" i="1" s="1"/>
  <c r="AQ74" i="1"/>
  <c r="AP74" i="1" l="1"/>
  <c r="J74" i="1" s="1"/>
  <c r="AQ75" i="1"/>
  <c r="AP75" i="1" l="1"/>
  <c r="J75" i="1" s="1"/>
  <c r="AQ76" i="1"/>
  <c r="AP76" i="1" l="1"/>
  <c r="J76" i="1" s="1"/>
  <c r="AQ77" i="1"/>
  <c r="AP77" i="1" l="1"/>
  <c r="J77" i="1" s="1"/>
  <c r="AQ78" i="1"/>
  <c r="AP78" i="1" l="1"/>
  <c r="J78" i="1" s="1"/>
  <c r="AQ79" i="1"/>
  <c r="AP79" i="1" l="1"/>
  <c r="J79" i="1" s="1"/>
  <c r="AQ80" i="1"/>
  <c r="AP80" i="1" l="1"/>
  <c r="J80" i="1" s="1"/>
  <c r="AQ81" i="1"/>
  <c r="AP81" i="1" l="1"/>
  <c r="J81" i="1" s="1"/>
  <c r="AQ82" i="1"/>
  <c r="AP82" i="1" l="1"/>
  <c r="J82" i="1" s="1"/>
  <c r="AQ83" i="1"/>
  <c r="AP83" i="1" l="1"/>
  <c r="J83" i="1" s="1"/>
  <c r="AQ84" i="1"/>
  <c r="AP84" i="1" l="1"/>
  <c r="J84" i="1" s="1"/>
  <c r="AQ85" i="1"/>
  <c r="AP85" i="1" l="1"/>
  <c r="J85" i="1" s="1"/>
  <c r="AQ86" i="1"/>
  <c r="AP86" i="1" l="1"/>
  <c r="J86" i="1" s="1"/>
  <c r="AQ87" i="1"/>
  <c r="AP87" i="1" l="1"/>
  <c r="J87" i="1" s="1"/>
  <c r="AQ88" i="1"/>
  <c r="AP88" i="1" l="1"/>
  <c r="J88" i="1" s="1"/>
  <c r="AQ89" i="1"/>
  <c r="AP89" i="1" l="1"/>
  <c r="J89" i="1" s="1"/>
  <c r="AQ90" i="1"/>
  <c r="AP90" i="1" l="1"/>
  <c r="J90" i="1" s="1"/>
  <c r="AQ91" i="1"/>
  <c r="AP91" i="1" l="1"/>
  <c r="J91" i="1" s="1"/>
  <c r="AQ92" i="1"/>
  <c r="AP92" i="1" l="1"/>
  <c r="J92" i="1" s="1"/>
  <c r="AQ93" i="1"/>
  <c r="AP93" i="1" l="1"/>
  <c r="J93" i="1" s="1"/>
  <c r="AQ94" i="1"/>
  <c r="AP94" i="1" l="1"/>
  <c r="J94" i="1" s="1"/>
  <c r="AQ95" i="1"/>
  <c r="AP95" i="1" l="1"/>
  <c r="J95" i="1" s="1"/>
  <c r="AQ96" i="1"/>
  <c r="AP96" i="1" l="1"/>
  <c r="J96" i="1" s="1"/>
  <c r="AQ97" i="1"/>
  <c r="AP97" i="1" l="1"/>
  <c r="J97" i="1" s="1"/>
  <c r="AQ98" i="1"/>
  <c r="AP98" i="1" l="1"/>
  <c r="J98" i="1" s="1"/>
  <c r="AQ99" i="1"/>
  <c r="AP99" i="1" l="1"/>
  <c r="J99" i="1" s="1"/>
  <c r="AQ100" i="1"/>
  <c r="AP100" i="1" s="1"/>
  <c r="J100" i="1" s="1"/>
  <c r="I12" i="15" l="1"/>
  <c r="N12" i="15"/>
  <c r="M13" i="15"/>
  <c r="N13" i="15"/>
  <c r="J14" i="15"/>
  <c r="K13" i="15"/>
  <c r="O13" i="15"/>
  <c r="K14" i="15"/>
  <c r="L13" i="15"/>
  <c r="L14" i="15"/>
  <c r="O14" i="15"/>
  <c r="K8" i="15"/>
  <c r="M14" i="15"/>
  <c r="N14" i="15"/>
  <c r="P8" i="15"/>
  <c r="J12" i="15"/>
  <c r="N7" i="15"/>
  <c r="I10" i="15"/>
  <c r="K12" i="15"/>
  <c r="O7" i="15"/>
  <c r="K7" i="15"/>
  <c r="L10" i="15"/>
  <c r="J10" i="15"/>
  <c r="M10" i="15"/>
  <c r="L15" i="15"/>
  <c r="K11" i="15"/>
  <c r="P14" i="15"/>
  <c r="P13" i="15"/>
  <c r="M15" i="15"/>
  <c r="L7" i="15"/>
  <c r="P12" i="15"/>
  <c r="L8" i="15"/>
  <c r="L9" i="15"/>
  <c r="L11" i="15"/>
  <c r="K10" i="15"/>
  <c r="P7" i="15"/>
  <c r="J7" i="15"/>
  <c r="H7" i="15" s="1"/>
  <c r="B7" i="15" s="1"/>
  <c r="J8" i="15"/>
  <c r="M7" i="15"/>
  <c r="J13" i="15"/>
  <c r="M12" i="15"/>
  <c r="M9" i="15"/>
  <c r="O8" i="15"/>
  <c r="O10" i="15"/>
  <c r="O9" i="15"/>
  <c r="N10" i="15"/>
  <c r="P9" i="15"/>
  <c r="N11" i="15"/>
  <c r="N8" i="15"/>
  <c r="M11" i="15"/>
  <c r="J9" i="15"/>
  <c r="O12" i="15"/>
  <c r="I11" i="15"/>
  <c r="I14" i="15"/>
  <c r="K9" i="15"/>
  <c r="N9" i="15"/>
  <c r="I9" i="15"/>
  <c r="O11" i="15"/>
  <c r="I13" i="15"/>
  <c r="P11" i="15"/>
  <c r="I7" i="15"/>
  <c r="I8" i="15"/>
  <c r="J11" i="15"/>
  <c r="H11" i="15" s="1"/>
  <c r="B11" i="15" s="1"/>
  <c r="M8" i="15"/>
  <c r="L12" i="15"/>
  <c r="P10" i="15"/>
  <c r="N17" i="15"/>
  <c r="AC13" i="15"/>
  <c r="BM16" i="15"/>
  <c r="BI12" i="15"/>
  <c r="Y15" i="15"/>
  <c r="AC9" i="15"/>
  <c r="AT13" i="15"/>
  <c r="AW17" i="15"/>
  <c r="BM15" i="15"/>
  <c r="AW13" i="15"/>
  <c r="P16" i="15"/>
  <c r="BM13" i="15"/>
  <c r="AW8" i="15"/>
  <c r="BL14" i="15"/>
  <c r="BF10" i="15"/>
  <c r="AG17" i="15"/>
  <c r="BI11" i="15"/>
  <c r="AG15" i="15"/>
  <c r="BX12" i="15"/>
  <c r="AG18" i="15"/>
  <c r="CK15" i="15"/>
  <c r="BY7" i="15"/>
  <c r="AG8" i="15"/>
  <c r="CP12" i="15"/>
  <c r="Y13" i="15"/>
  <c r="CS14" i="15"/>
  <c r="P17" i="15"/>
  <c r="CC15" i="15"/>
  <c r="AW10" i="15"/>
  <c r="AE9" i="15"/>
  <c r="AF16" i="15"/>
  <c r="AR10" i="15"/>
  <c r="CP8" i="15"/>
  <c r="BM14" i="15"/>
  <c r="CO9" i="15"/>
  <c r="AQ15" i="15"/>
  <c r="AO12" i="15"/>
  <c r="BM8" i="15"/>
  <c r="Q16" i="15"/>
  <c r="AG13" i="15"/>
  <c r="BE8" i="15"/>
  <c r="CL11" i="15"/>
  <c r="N16" i="15"/>
  <c r="AU11" i="15"/>
  <c r="AR11" i="15"/>
  <c r="CC9" i="15"/>
  <c r="BL13" i="15"/>
  <c r="CC7" i="15"/>
  <c r="BG12" i="15"/>
  <c r="AG16" i="15"/>
  <c r="BL11" i="15"/>
  <c r="AR13" i="15"/>
  <c r="BV8" i="15"/>
  <c r="Z11" i="15"/>
  <c r="AB9" i="15"/>
  <c r="BE13" i="15"/>
  <c r="AR16" i="15"/>
  <c r="CC10" i="15"/>
  <c r="BE15" i="15"/>
  <c r="BU8" i="15"/>
  <c r="CK14" i="15"/>
  <c r="CO16" i="15"/>
  <c r="BG7" i="15"/>
  <c r="BK13" i="15"/>
  <c r="CP15" i="15"/>
  <c r="AA7" i="15"/>
  <c r="BW10" i="15"/>
  <c r="BJ9" i="15"/>
  <c r="M18" i="15"/>
  <c r="AV16" i="15"/>
  <c r="BE16" i="15"/>
  <c r="AV10" i="15"/>
  <c r="CB7" i="15"/>
  <c r="CM13" i="15"/>
  <c r="CR11" i="15"/>
  <c r="CA13" i="15"/>
  <c r="BK8" i="15"/>
  <c r="AO15" i="15"/>
  <c r="AS11" i="15"/>
  <c r="AG14" i="15"/>
  <c r="BG14" i="15"/>
  <c r="AR9" i="15"/>
  <c r="AE15" i="15"/>
  <c r="BI16" i="15"/>
  <c r="BK16" i="15"/>
  <c r="CN9" i="15"/>
  <c r="BM12" i="15"/>
  <c r="CK13" i="15"/>
  <c r="AU10" i="15"/>
  <c r="BI7" i="15"/>
  <c r="CQ9" i="15"/>
  <c r="AE11" i="15"/>
  <c r="BG11" i="15"/>
  <c r="CC11" i="15"/>
  <c r="BV12" i="15"/>
  <c r="BY10" i="15"/>
  <c r="AC12" i="15"/>
  <c r="BL8" i="15"/>
  <c r="BF8" i="15"/>
  <c r="CS10" i="15"/>
  <c r="CN8" i="15"/>
  <c r="CO13" i="15"/>
  <c r="CC13" i="15"/>
  <c r="CL15" i="15"/>
  <c r="CQ16" i="15"/>
  <c r="CK12" i="15"/>
  <c r="CO8" i="15"/>
  <c r="K18" i="15"/>
  <c r="BH14" i="15"/>
  <c r="BI10" i="15"/>
  <c r="CA14" i="15"/>
  <c r="AW11" i="15"/>
  <c r="AT9" i="15"/>
  <c r="AR14" i="15"/>
  <c r="CB12" i="15"/>
  <c r="AS9" i="15"/>
  <c r="BZ10" i="15"/>
  <c r="BX13" i="15"/>
  <c r="CQ11" i="15"/>
  <c r="BE10" i="15"/>
  <c r="AR12" i="15"/>
  <c r="Z14" i="15"/>
  <c r="L17" i="15"/>
  <c r="BF17" i="15"/>
  <c r="CN15" i="15"/>
  <c r="BZ13" i="15"/>
  <c r="CO11" i="15"/>
  <c r="L18" i="15"/>
  <c r="BH12" i="15"/>
  <c r="CC8" i="15"/>
  <c r="P18" i="15"/>
  <c r="AO10" i="15"/>
  <c r="CM12" i="15"/>
  <c r="AR7" i="15"/>
  <c r="Q14" i="15"/>
  <c r="BE9" i="15"/>
  <c r="AA13" i="15"/>
  <c r="AV13" i="15"/>
  <c r="CN7" i="15"/>
  <c r="AV8" i="15"/>
  <c r="N18" i="15"/>
  <c r="Q9" i="15"/>
  <c r="CK8" i="15"/>
  <c r="Z9" i="15"/>
  <c r="BU12" i="15"/>
  <c r="AT14" i="15"/>
  <c r="BZ7" i="15"/>
  <c r="AF11" i="15"/>
  <c r="J17" i="15"/>
  <c r="CL9" i="15"/>
  <c r="BK7" i="15"/>
  <c r="AR15" i="15"/>
  <c r="AU17" i="15"/>
  <c r="BF9" i="15"/>
  <c r="AQ17" i="15"/>
  <c r="AD9" i="15"/>
  <c r="AU12" i="15"/>
  <c r="CL10" i="15"/>
  <c r="CK16" i="15"/>
  <c r="Y12" i="15"/>
  <c r="BH17" i="15"/>
  <c r="CN11" i="15"/>
  <c r="BV9" i="15"/>
  <c r="AB15" i="15"/>
  <c r="AV11" i="15"/>
  <c r="CR8" i="15"/>
  <c r="BK12" i="15"/>
  <c r="BZ9" i="15"/>
  <c r="I16" i="15"/>
  <c r="AA12" i="15"/>
  <c r="CR15" i="15"/>
  <c r="AB18" i="15"/>
  <c r="CO15" i="15"/>
  <c r="CB16" i="15"/>
  <c r="BH8" i="15"/>
  <c r="CA11" i="15"/>
  <c r="O17" i="15"/>
  <c r="CP7" i="15"/>
  <c r="BX9" i="15"/>
  <c r="CL7" i="15"/>
  <c r="CJ7" i="15" s="1"/>
  <c r="CD7" i="15" s="1"/>
  <c r="BG10" i="15"/>
  <c r="CS11" i="15"/>
  <c r="BV15" i="15"/>
  <c r="CM7" i="15"/>
  <c r="AW15" i="15"/>
  <c r="CA7" i="15"/>
  <c r="BJ7" i="15"/>
  <c r="CB11" i="15"/>
  <c r="AF18" i="15"/>
  <c r="CR13" i="15"/>
  <c r="AT12" i="15"/>
  <c r="AS10" i="15"/>
  <c r="CR10" i="15"/>
  <c r="CA12" i="15"/>
  <c r="BY16" i="15"/>
  <c r="I18" i="15"/>
  <c r="AQ11" i="15"/>
  <c r="AR8" i="15"/>
  <c r="AA15" i="15"/>
  <c r="Z15" i="15"/>
  <c r="BK10" i="15"/>
  <c r="CK9" i="15"/>
  <c r="BJ14" i="15"/>
  <c r="BH7" i="15"/>
  <c r="CA10" i="15"/>
  <c r="CB13" i="15"/>
  <c r="AB12" i="15"/>
  <c r="Q8" i="15"/>
  <c r="AQ9" i="15"/>
  <c r="AO9" i="15"/>
  <c r="AD18" i="15"/>
  <c r="CL16" i="15"/>
  <c r="BL10" i="15"/>
  <c r="BI17" i="15"/>
  <c r="BX7" i="15"/>
  <c r="Z13" i="15"/>
  <c r="AT15" i="15"/>
  <c r="O16" i="15"/>
  <c r="Q10" i="15"/>
  <c r="AB7" i="15"/>
  <c r="CN12" i="15"/>
  <c r="BZ15" i="15"/>
  <c r="Q18" i="15"/>
  <c r="J16" i="15"/>
  <c r="AC17" i="15"/>
  <c r="AP17" i="15"/>
  <c r="AV14" i="15"/>
  <c r="AO14" i="15"/>
  <c r="BH11" i="15"/>
  <c r="BV16" i="15"/>
  <c r="CC16" i="15"/>
  <c r="AS13" i="15"/>
  <c r="CR14" i="15"/>
  <c r="CS7" i="15"/>
  <c r="AV17" i="15"/>
  <c r="CK10" i="15"/>
  <c r="AP12" i="15"/>
  <c r="BX16" i="15"/>
  <c r="CS13" i="15"/>
  <c r="BY15" i="15"/>
  <c r="AO13" i="15"/>
  <c r="AU9" i="15"/>
  <c r="AT7" i="15"/>
  <c r="AV15" i="15"/>
  <c r="K17" i="15"/>
  <c r="AE16" i="15"/>
  <c r="CO14" i="15"/>
  <c r="J18" i="15"/>
  <c r="CC12" i="15"/>
  <c r="AS16" i="15"/>
  <c r="Z8" i="15"/>
  <c r="BW12" i="15"/>
  <c r="Y14" i="15"/>
  <c r="AE12" i="15"/>
  <c r="BG8" i="15"/>
  <c r="BX11" i="15"/>
  <c r="BE17" i="15"/>
  <c r="Q15" i="15"/>
  <c r="CS16" i="15"/>
  <c r="Y9" i="15"/>
  <c r="O15" i="15"/>
  <c r="AG12" i="15"/>
  <c r="BU15" i="15"/>
  <c r="Y11" i="15"/>
  <c r="Q13" i="15"/>
  <c r="BZ12" i="15"/>
  <c r="BU9" i="15"/>
  <c r="Y17" i="15"/>
  <c r="BH15" i="15"/>
  <c r="I17" i="15"/>
  <c r="AQ7" i="15"/>
  <c r="BJ8" i="15"/>
  <c r="N15" i="15"/>
  <c r="AT16" i="15"/>
  <c r="AG7" i="15"/>
  <c r="AF10" i="15"/>
  <c r="P15" i="15"/>
  <c r="BF12" i="15"/>
  <c r="CM11" i="15"/>
  <c r="BU7" i="15"/>
  <c r="Y16" i="15"/>
  <c r="BZ8" i="15"/>
  <c r="BF15" i="15"/>
  <c r="AU14" i="15"/>
  <c r="CR9" i="15"/>
  <c r="AW7" i="15"/>
  <c r="Z16" i="15"/>
  <c r="AV7" i="15"/>
  <c r="AF14" i="15"/>
  <c r="BI8" i="15"/>
  <c r="BH13" i="15"/>
  <c r="AQ14" i="15"/>
  <c r="AF12" i="15"/>
  <c r="BJ17" i="15"/>
  <c r="BW11" i="15"/>
  <c r="AP14" i="15"/>
  <c r="AW9" i="15"/>
  <c r="AB8" i="15"/>
  <c r="BK9" i="15"/>
  <c r="BJ15" i="15"/>
  <c r="BX8" i="15"/>
  <c r="AQ12" i="15"/>
  <c r="BY13" i="15"/>
  <c r="CM9" i="15"/>
  <c r="AP7" i="15"/>
  <c r="AN7" i="15" s="1"/>
  <c r="AH7" i="15" s="1"/>
  <c r="BW14" i="15"/>
  <c r="BE14" i="15"/>
  <c r="AE14" i="15"/>
  <c r="BL15" i="15"/>
  <c r="BH16" i="15"/>
  <c r="CM14" i="15"/>
  <c r="AF17" i="15"/>
  <c r="AS7" i="15"/>
  <c r="BJ13" i="15"/>
  <c r="AF13" i="15"/>
  <c r="AT10" i="15"/>
  <c r="AB11" i="15"/>
  <c r="BH10" i="15"/>
  <c r="AA11" i="15"/>
  <c r="CO10" i="15"/>
  <c r="AD17" i="15"/>
  <c r="AD16" i="15"/>
  <c r="Z12" i="15"/>
  <c r="AO7" i="15"/>
  <c r="BJ11" i="15"/>
  <c r="Z10" i="15"/>
  <c r="AC7" i="15"/>
  <c r="AQ8" i="15"/>
  <c r="BZ11" i="15"/>
  <c r="AA17" i="15"/>
  <c r="CK11" i="15"/>
  <c r="BX10" i="15"/>
  <c r="AC18" i="15"/>
  <c r="BF7" i="15"/>
  <c r="BD7" i="15" s="1"/>
  <c r="AX7" i="15" s="1"/>
  <c r="BM7" i="15"/>
  <c r="AD15" i="15"/>
  <c r="CM16" i="15"/>
  <c r="CQ10" i="15"/>
  <c r="CL12" i="15"/>
  <c r="BM10" i="15"/>
  <c r="K15" i="15"/>
  <c r="BL16" i="15"/>
  <c r="Y10" i="15"/>
  <c r="AQ16" i="15"/>
  <c r="AS14" i="15"/>
  <c r="CK7" i="15"/>
  <c r="Z18" i="15"/>
  <c r="AD14" i="15"/>
  <c r="J15" i="15"/>
  <c r="BL9" i="15"/>
  <c r="AE10" i="15"/>
  <c r="BV10" i="15"/>
  <c r="CN13" i="15"/>
  <c r="AG9" i="15"/>
  <c r="AG10" i="15"/>
  <c r="AA10" i="15"/>
  <c r="BW7" i="15"/>
  <c r="AP13" i="15"/>
  <c r="CS12" i="15"/>
  <c r="BF16" i="15"/>
  <c r="BU16" i="15"/>
  <c r="AS15" i="15"/>
  <c r="AP10" i="15"/>
  <c r="BG15" i="15"/>
  <c r="CS8" i="15"/>
  <c r="CN14" i="15"/>
  <c r="AA8" i="15"/>
  <c r="BG16" i="15"/>
  <c r="BG17" i="15"/>
  <c r="BY12" i="15"/>
  <c r="AA14" i="15"/>
  <c r="BZ16" i="15"/>
  <c r="CP11" i="15"/>
  <c r="Y18" i="15"/>
  <c r="CN10" i="15"/>
  <c r="AC8" i="15"/>
  <c r="AE18" i="15"/>
  <c r="AA9" i="15"/>
  <c r="AF15" i="15"/>
  <c r="AP8" i="15"/>
  <c r="AU7" i="15"/>
  <c r="BL17" i="15"/>
  <c r="CS15" i="15"/>
  <c r="AB14" i="15"/>
  <c r="BU14" i="15"/>
  <c r="AC16" i="15"/>
  <c r="AE13" i="15"/>
  <c r="Y8" i="15"/>
  <c r="BW9" i="15"/>
  <c r="CB8" i="15"/>
  <c r="CM10" i="15"/>
  <c r="AS8" i="15"/>
  <c r="CQ14" i="15"/>
  <c r="AO11" i="15"/>
  <c r="BY11" i="15"/>
  <c r="BM11" i="15"/>
  <c r="CR16" i="15"/>
  <c r="BK15" i="15"/>
  <c r="BM9" i="15"/>
  <c r="M16" i="15"/>
  <c r="AU8" i="15"/>
  <c r="BE7" i="15"/>
  <c r="BX14" i="15"/>
  <c r="AG11" i="15"/>
  <c r="BU11" i="15"/>
  <c r="BF11" i="15"/>
  <c r="AU15" i="15"/>
  <c r="AD12" i="15"/>
  <c r="AP9" i="15"/>
  <c r="AV9" i="15"/>
  <c r="BU13" i="15"/>
  <c r="BG13" i="15"/>
  <c r="M17" i="15"/>
  <c r="AE7" i="15"/>
  <c r="AP11" i="15"/>
  <c r="BZ14" i="15"/>
  <c r="AB17" i="15"/>
  <c r="AO8" i="15"/>
  <c r="CS9" i="15"/>
  <c r="BV13" i="15"/>
  <c r="CQ15" i="15"/>
  <c r="Z7" i="15"/>
  <c r="X7" i="15" s="1"/>
  <c r="R7" i="15" s="1"/>
  <c r="CB9" i="15"/>
  <c r="AB13" i="15"/>
  <c r="BK17" i="15"/>
  <c r="CB14" i="15"/>
  <c r="BK11" i="15"/>
  <c r="AW12" i="15"/>
  <c r="AC15" i="15"/>
  <c r="AE17" i="15"/>
  <c r="AT8" i="15"/>
  <c r="CM15" i="15"/>
  <c r="AT17" i="15"/>
  <c r="CA9" i="15"/>
  <c r="BV14" i="15"/>
  <c r="CO7" i="15"/>
  <c r="AU13" i="15"/>
  <c r="BI15" i="15"/>
  <c r="CL8" i="15"/>
  <c r="AW14" i="15"/>
  <c r="AE8" i="15"/>
  <c r="BV11" i="15"/>
  <c r="BI14" i="15"/>
  <c r="CQ8" i="15"/>
  <c r="CR12" i="15"/>
  <c r="BL7" i="15"/>
  <c r="AF7" i="15"/>
  <c r="CQ12" i="15"/>
  <c r="AT11" i="15"/>
  <c r="CL14" i="15"/>
  <c r="BU10" i="15"/>
  <c r="AD8" i="15"/>
  <c r="CM8" i="15"/>
  <c r="CL13" i="15"/>
  <c r="AC11" i="15"/>
  <c r="AR17" i="15"/>
  <c r="AV12" i="15"/>
  <c r="AP15" i="15"/>
  <c r="CQ13" i="15"/>
  <c r="BX15" i="15"/>
  <c r="BJ10" i="15"/>
  <c r="BY14" i="15"/>
  <c r="AU16" i="15"/>
  <c r="BG9" i="15"/>
  <c r="AS12" i="15"/>
  <c r="AP16" i="15"/>
  <c r="AB16" i="15"/>
  <c r="CA16" i="15"/>
  <c r="CO12" i="15"/>
  <c r="CB15" i="15"/>
  <c r="BI9" i="15"/>
  <c r="AF8" i="15"/>
  <c r="L16" i="15"/>
  <c r="BF13" i="15"/>
  <c r="AO17" i="15"/>
  <c r="CP10" i="15"/>
  <c r="BE11" i="15"/>
  <c r="BY9" i="15"/>
  <c r="AQ10" i="15"/>
  <c r="CN16" i="15"/>
  <c r="AO16" i="15"/>
  <c r="BF14" i="15"/>
  <c r="AC14" i="15"/>
  <c r="BW15" i="15"/>
  <c r="BW13" i="15"/>
  <c r="AC10" i="15"/>
  <c r="AD7" i="15"/>
  <c r="CP14" i="15"/>
  <c r="BJ12" i="15"/>
  <c r="BE12" i="15"/>
  <c r="BM17" i="15"/>
  <c r="CB10" i="15"/>
  <c r="BW8" i="15"/>
  <c r="CP16" i="15"/>
  <c r="BJ16" i="15"/>
  <c r="CA15" i="15"/>
  <c r="BH9" i="15"/>
  <c r="CR7" i="15"/>
  <c r="O18" i="15"/>
  <c r="BI13" i="15"/>
  <c r="Q11" i="15"/>
  <c r="Z17" i="15"/>
  <c r="AA16" i="15"/>
  <c r="BK14" i="15"/>
  <c r="AS17" i="15"/>
  <c r="BY8" i="15"/>
  <c r="CA8" i="15"/>
  <c r="AA18" i="15"/>
  <c r="CQ7" i="15"/>
  <c r="AD11" i="15"/>
  <c r="AW16" i="15"/>
  <c r="AB10" i="15"/>
  <c r="AQ13" i="15"/>
  <c r="BV7" i="15"/>
  <c r="BT7" i="15" s="1"/>
  <c r="BN7" i="15" s="1"/>
  <c r="Y7" i="15"/>
  <c r="CP9" i="15"/>
  <c r="K16" i="15"/>
  <c r="BW16" i="15"/>
  <c r="CP13" i="15"/>
  <c r="AD10" i="15"/>
  <c r="BL12" i="15"/>
  <c r="AD13" i="15"/>
  <c r="CC14" i="15"/>
  <c r="AF9" i="15"/>
  <c r="I15" i="15"/>
  <c r="Q7" i="15"/>
  <c r="Q17" i="15"/>
  <c r="Q12" i="15"/>
  <c r="J24" i="15"/>
  <c r="CN21" i="15"/>
  <c r="AP23" i="15"/>
  <c r="BL20" i="15"/>
  <c r="AP26" i="15"/>
  <c r="BX23" i="15"/>
  <c r="BV17" i="15"/>
  <c r="CC18" i="15"/>
  <c r="BY26" i="15"/>
  <c r="BJ21" i="15"/>
  <c r="AE20" i="15"/>
  <c r="L21" i="15"/>
  <c r="AW25" i="15"/>
  <c r="BI20" i="15"/>
  <c r="AC26" i="15"/>
  <c r="BU25" i="15"/>
  <c r="P26" i="15"/>
  <c r="CS25" i="15"/>
  <c r="BI26" i="15"/>
  <c r="CM25" i="15"/>
  <c r="AG26" i="15"/>
  <c r="AQ24" i="15"/>
  <c r="BX21" i="15"/>
  <c r="M21" i="15"/>
  <c r="AU19" i="15"/>
  <c r="BZ22" i="15"/>
  <c r="AV18" i="15"/>
  <c r="Z25" i="15"/>
  <c r="BU20" i="15"/>
  <c r="CO20" i="15"/>
  <c r="Y26" i="15"/>
  <c r="I21" i="15"/>
  <c r="CP19" i="15"/>
  <c r="L22" i="15"/>
  <c r="AB26" i="15"/>
  <c r="BH20" i="15"/>
  <c r="CP24" i="15"/>
  <c r="P24" i="15"/>
  <c r="CA26" i="15"/>
  <c r="AF25" i="15"/>
  <c r="CM20" i="15"/>
  <c r="BM25" i="15"/>
  <c r="K19" i="15"/>
  <c r="BJ20" i="15"/>
  <c r="AD20" i="15"/>
  <c r="N26" i="15"/>
  <c r="BK23" i="15"/>
  <c r="O23" i="15"/>
  <c r="CP26" i="15"/>
  <c r="BF19" i="15"/>
  <c r="AT26" i="15"/>
  <c r="BF20" i="15"/>
  <c r="BU22" i="15"/>
  <c r="AP21" i="15"/>
  <c r="BK22" i="15"/>
  <c r="BF23" i="15"/>
  <c r="CL26" i="15"/>
  <c r="BU19" i="15"/>
  <c r="CS23" i="15"/>
  <c r="Q21" i="15"/>
  <c r="BU21" i="15"/>
  <c r="BX24" i="15"/>
  <c r="AQ19" i="15"/>
  <c r="BE21" i="15"/>
  <c r="BL21" i="15"/>
  <c r="BV23" i="15"/>
  <c r="BZ19" i="15"/>
  <c r="CS24" i="15"/>
  <c r="CK19" i="15"/>
  <c r="BZ24" i="15"/>
  <c r="AV22" i="15"/>
  <c r="BZ18" i="15"/>
  <c r="AG21" i="15"/>
  <c r="AS19" i="15"/>
  <c r="CO23" i="15"/>
  <c r="BE19" i="15"/>
  <c r="BM20" i="15"/>
  <c r="BZ17" i="15"/>
  <c r="AA24" i="15"/>
  <c r="AB21" i="15"/>
  <c r="I24" i="15"/>
  <c r="CK21" i="15"/>
  <c r="BV22" i="15"/>
  <c r="AV25" i="15"/>
  <c r="BM19" i="15"/>
  <c r="M26" i="15"/>
  <c r="CL24" i="15"/>
  <c r="AF24" i="15"/>
  <c r="AS22" i="15"/>
  <c r="AT18" i="15"/>
  <c r="P19" i="15"/>
  <c r="L23" i="15"/>
  <c r="BI19" i="15"/>
  <c r="CQ26" i="15"/>
  <c r="BX19" i="15"/>
  <c r="AC24" i="15"/>
  <c r="BU26" i="15"/>
  <c r="BJ23" i="15"/>
  <c r="CR26" i="15"/>
  <c r="CC20" i="15"/>
  <c r="BG18" i="15"/>
  <c r="BW24" i="15"/>
  <c r="AD26" i="15"/>
  <c r="CM18" i="15"/>
  <c r="AV20" i="15"/>
  <c r="CP18" i="15"/>
  <c r="AQ22" i="15"/>
  <c r="CR22" i="15"/>
  <c r="Z19" i="15"/>
  <c r="BW22" i="15"/>
  <c r="Q23" i="15"/>
  <c r="AR19" i="15"/>
  <c r="I20" i="15"/>
  <c r="BH19" i="15"/>
  <c r="AT22" i="15"/>
  <c r="CB17" i="15"/>
  <c r="P23" i="15"/>
  <c r="AV21" i="15"/>
  <c r="AO22" i="15"/>
  <c r="BM22" i="15"/>
  <c r="AT23" i="15"/>
  <c r="BK24" i="15"/>
  <c r="AT20" i="15"/>
  <c r="O21" i="15"/>
  <c r="AU26" i="15"/>
  <c r="CB26" i="15"/>
  <c r="BG24" i="15"/>
  <c r="AF20" i="15"/>
  <c r="CR18" i="15"/>
  <c r="AF21" i="15"/>
  <c r="BE24" i="15"/>
  <c r="AR18" i="15"/>
  <c r="AF26" i="15"/>
  <c r="BX25" i="15"/>
  <c r="CQ20" i="15"/>
  <c r="AT19" i="15"/>
  <c r="K24" i="15"/>
  <c r="AT25" i="15"/>
  <c r="BH22" i="15"/>
  <c r="CR21" i="15"/>
  <c r="CB22" i="15"/>
  <c r="AW19" i="15"/>
  <c r="CN17" i="15"/>
  <c r="L24" i="15"/>
  <c r="AS23" i="15"/>
  <c r="CP17" i="15"/>
  <c r="BG21" i="15"/>
  <c r="BY18" i="15"/>
  <c r="AB22" i="15"/>
  <c r="Z26" i="15"/>
  <c r="N25" i="15"/>
  <c r="BF24" i="15"/>
  <c r="AW18" i="15"/>
  <c r="BY24" i="15"/>
  <c r="Q26" i="15"/>
  <c r="AF23" i="15"/>
  <c r="CO17" i="15"/>
  <c r="J19" i="15"/>
  <c r="BG20" i="15"/>
  <c r="AQ18" i="15"/>
  <c r="CL23" i="15"/>
  <c r="AS24" i="15"/>
  <c r="CR19" i="15"/>
  <c r="AG20" i="15"/>
  <c r="CN24" i="15"/>
  <c r="AF19" i="15"/>
  <c r="M20" i="15"/>
  <c r="BL24" i="15"/>
  <c r="AF22" i="15"/>
  <c r="L25" i="15"/>
  <c r="P21" i="15"/>
  <c r="CK20" i="15"/>
  <c r="CA18" i="15"/>
  <c r="AP19" i="15"/>
  <c r="BW23" i="15"/>
  <c r="CN19" i="15"/>
  <c r="BM24" i="15"/>
  <c r="BF25" i="15"/>
  <c r="Y25" i="15"/>
  <c r="AB25" i="15"/>
  <c r="AR24" i="15"/>
  <c r="BW20" i="15"/>
  <c r="CO22" i="15"/>
  <c r="AA20" i="15"/>
  <c r="AE22" i="15"/>
  <c r="BM18" i="15"/>
  <c r="CR24" i="15"/>
  <c r="M23" i="15"/>
  <c r="CL17" i="15"/>
  <c r="Q20" i="15"/>
  <c r="BX26" i="15"/>
  <c r="CP21" i="15"/>
  <c r="CP23" i="15"/>
  <c r="BI23" i="15"/>
  <c r="P25" i="15"/>
  <c r="BL26" i="15"/>
  <c r="AO21" i="15"/>
  <c r="P22" i="15"/>
  <c r="CO25" i="15"/>
  <c r="CP25" i="15"/>
  <c r="CS22" i="15"/>
  <c r="CA23" i="15"/>
  <c r="CB24" i="15"/>
  <c r="L26" i="15"/>
  <c r="AA23" i="15"/>
  <c r="BV18" i="15"/>
  <c r="AC25" i="15"/>
  <c r="AW23" i="15"/>
  <c r="AO26" i="15"/>
  <c r="J25" i="15"/>
  <c r="CQ17" i="15"/>
  <c r="BH23" i="15"/>
  <c r="BJ24" i="15"/>
  <c r="CM22" i="15"/>
  <c r="CB19" i="15"/>
  <c r="BV21" i="15"/>
  <c r="AQ20" i="15"/>
  <c r="BU24" i="15"/>
  <c r="CL21" i="15"/>
  <c r="CQ24" i="15"/>
  <c r="AV23" i="15"/>
  <c r="AW20" i="15"/>
  <c r="AE24" i="15"/>
  <c r="J26" i="15"/>
  <c r="K25" i="15"/>
  <c r="BK21" i="15"/>
  <c r="BW25" i="15"/>
  <c r="AW22" i="15"/>
  <c r="CS21" i="15"/>
  <c r="CQ22" i="15"/>
  <c r="CO26" i="15"/>
  <c r="BI22" i="15"/>
  <c r="BK19" i="15"/>
  <c r="CC23" i="15"/>
  <c r="Q25" i="15"/>
  <c r="CS26" i="15"/>
  <c r="BY17" i="15"/>
  <c r="CB18" i="15"/>
  <c r="CC24" i="15"/>
  <c r="L20" i="15"/>
  <c r="AU20" i="15"/>
  <c r="BG22" i="15"/>
  <c r="BY25" i="15"/>
  <c r="BV25" i="15"/>
  <c r="AO23" i="15"/>
  <c r="CB20" i="15"/>
  <c r="M24" i="15"/>
  <c r="BZ23" i="15"/>
  <c r="CS18" i="15"/>
  <c r="BJ19" i="15"/>
  <c r="CA22" i="15"/>
  <c r="AE23" i="15"/>
  <c r="AB23" i="15"/>
  <c r="O24" i="15"/>
  <c r="O19" i="15"/>
  <c r="AT21" i="15"/>
  <c r="AO19" i="15"/>
  <c r="BX18" i="15"/>
  <c r="CR23" i="15"/>
  <c r="AG25" i="15"/>
  <c r="CA24" i="15"/>
  <c r="CK18" i="15"/>
  <c r="K22" i="15"/>
  <c r="CK26" i="15"/>
  <c r="BZ20" i="15"/>
  <c r="CO18" i="15"/>
  <c r="BE22" i="15"/>
  <c r="BH18" i="15"/>
  <c r="BK25" i="15"/>
  <c r="BK20" i="15"/>
  <c r="BM21" i="15"/>
  <c r="BF22" i="15"/>
  <c r="AB24" i="15"/>
  <c r="BI25" i="15"/>
  <c r="BU17" i="15"/>
  <c r="AO25" i="15"/>
  <c r="CP20" i="15"/>
  <c r="AW21" i="15"/>
  <c r="AG24" i="15"/>
  <c r="CO24" i="15"/>
  <c r="CL25" i="15"/>
  <c r="AC22" i="15"/>
  <c r="AU25" i="15"/>
  <c r="BM26" i="15"/>
  <c r="BL18" i="15"/>
  <c r="Y24" i="15"/>
  <c r="P20" i="15"/>
  <c r="CM17" i="15"/>
  <c r="AC21" i="15"/>
  <c r="O20" i="15"/>
  <c r="AR25" i="15"/>
  <c r="M25" i="15"/>
  <c r="AD22" i="15"/>
  <c r="BG26" i="15"/>
  <c r="CM23" i="15"/>
  <c r="AA21" i="15"/>
  <c r="CA17" i="15"/>
  <c r="Z23" i="15"/>
  <c r="CK25" i="15"/>
  <c r="BI24" i="15"/>
  <c r="M22" i="15"/>
  <c r="AU23" i="15"/>
  <c r="J23" i="15"/>
  <c r="CB25" i="15"/>
  <c r="BV26" i="15"/>
  <c r="BG19" i="15"/>
  <c r="Z20" i="15"/>
  <c r="AE21" i="15"/>
  <c r="AR26" i="15"/>
  <c r="K20" i="15"/>
  <c r="AS18" i="15"/>
  <c r="CQ21" i="15"/>
  <c r="BL25" i="15"/>
  <c r="BU18" i="15"/>
  <c r="CA21" i="15"/>
  <c r="AB20" i="15"/>
  <c r="Y21" i="15"/>
  <c r="CL18" i="15"/>
  <c r="BY23" i="15"/>
  <c r="BM23" i="15"/>
  <c r="CQ25" i="15"/>
  <c r="I26" i="15"/>
  <c r="BY20" i="15"/>
  <c r="AQ25" i="15"/>
  <c r="BY22" i="15"/>
  <c r="BJ22" i="15"/>
  <c r="BE25" i="15"/>
  <c r="BJ26" i="15"/>
  <c r="AW26" i="15"/>
  <c r="BV20" i="15"/>
  <c r="CA25" i="15"/>
  <c r="BU23" i="15"/>
  <c r="AV19" i="15"/>
  <c r="CN20" i="15"/>
  <c r="AR21" i="15"/>
  <c r="BW19" i="15"/>
  <c r="CC22" i="15"/>
  <c r="BY19" i="15"/>
  <c r="CN25" i="15"/>
  <c r="AU24" i="15"/>
  <c r="CK24" i="15"/>
  <c r="CM26" i="15"/>
  <c r="AC20" i="15"/>
  <c r="CK17" i="15"/>
  <c r="BX20" i="15"/>
  <c r="BW21" i="15"/>
  <c r="N23" i="15"/>
  <c r="AE19" i="15"/>
  <c r="AR23" i="15"/>
  <c r="AQ21" i="15"/>
  <c r="Z21" i="15"/>
  <c r="Y23" i="15"/>
  <c r="BW18" i="15"/>
  <c r="AU21" i="15"/>
  <c r="BV24" i="15"/>
  <c r="J21" i="15"/>
  <c r="AP22" i="15"/>
  <c r="AD19" i="15"/>
  <c r="AO18" i="15"/>
  <c r="I19" i="15"/>
  <c r="CM21" i="15"/>
  <c r="BG23" i="15"/>
  <c r="CC19" i="15"/>
  <c r="Q19" i="15"/>
  <c r="CK23" i="15"/>
  <c r="AD25" i="15"/>
  <c r="AU18" i="15"/>
  <c r="Z24" i="15"/>
  <c r="BJ18" i="15"/>
  <c r="BX22" i="15"/>
  <c r="Q24" i="15"/>
  <c r="AG23" i="15"/>
  <c r="AA25" i="15"/>
  <c r="AR22" i="15"/>
  <c r="CQ18" i="15"/>
  <c r="BH24" i="15"/>
  <c r="CO21" i="15"/>
  <c r="AU22" i="15"/>
  <c r="BF26" i="15"/>
  <c r="BW26" i="15"/>
  <c r="AD21" i="15"/>
  <c r="AO24" i="15"/>
  <c r="CC17" i="15"/>
  <c r="N19" i="15"/>
  <c r="O25" i="15"/>
  <c r="AP25" i="15"/>
  <c r="CN18" i="15"/>
  <c r="BL23" i="15"/>
  <c r="Z22" i="15"/>
  <c r="CB23" i="15"/>
  <c r="BI21" i="15"/>
  <c r="CR25" i="15"/>
  <c r="CL20" i="15"/>
  <c r="AE25" i="15"/>
  <c r="CB21" i="15"/>
  <c r="AG19" i="15"/>
  <c r="CR20" i="15"/>
  <c r="CA19" i="15"/>
  <c r="CN23" i="15"/>
  <c r="CS19" i="15"/>
  <c r="AP20" i="15"/>
  <c r="BH25" i="15"/>
  <c r="AC19" i="15"/>
  <c r="CO19" i="15"/>
  <c r="N22" i="15"/>
  <c r="BJ25" i="15"/>
  <c r="AT24" i="15"/>
  <c r="J22" i="15"/>
  <c r="AB19" i="15"/>
  <c r="AS26" i="15"/>
  <c r="BH21" i="15"/>
  <c r="CQ19" i="15"/>
  <c r="AW24" i="15"/>
  <c r="Q22" i="15"/>
  <c r="BZ26" i="15"/>
  <c r="AP18" i="15"/>
  <c r="BW17" i="15"/>
  <c r="AA22" i="15"/>
  <c r="BK26" i="15"/>
  <c r="CL19" i="15"/>
  <c r="CR17" i="15"/>
  <c r="BH26" i="15"/>
  <c r="CM24" i="15"/>
  <c r="Y22" i="15"/>
  <c r="AV26" i="15"/>
  <c r="BF18" i="15"/>
  <c r="BL22" i="15"/>
  <c r="CK22" i="15"/>
  <c r="BE26" i="15"/>
  <c r="L19" i="15"/>
  <c r="CP22" i="15"/>
  <c r="CM19" i="15"/>
  <c r="BV19" i="15"/>
  <c r="CN26" i="15"/>
  <c r="Y19" i="15"/>
  <c r="CA20" i="15"/>
  <c r="I22" i="15"/>
  <c r="CS17" i="15"/>
  <c r="CS20" i="15"/>
  <c r="AA26" i="15"/>
  <c r="AA19" i="15"/>
  <c r="M19" i="15"/>
  <c r="BK18" i="15"/>
  <c r="O22" i="15"/>
  <c r="AS25" i="15"/>
  <c r="AQ26" i="15"/>
  <c r="BZ21" i="15"/>
  <c r="AS20" i="15"/>
  <c r="BG25" i="15"/>
  <c r="AQ23" i="15"/>
  <c r="CN22" i="15"/>
  <c r="AG22" i="15"/>
  <c r="CC26" i="15"/>
  <c r="AS21" i="15"/>
  <c r="AC23" i="15"/>
  <c r="K23" i="15"/>
  <c r="N21" i="15"/>
  <c r="K21" i="15"/>
  <c r="AR20" i="15"/>
  <c r="J20" i="15"/>
  <c r="AV24" i="15"/>
  <c r="CC25" i="15"/>
  <c r="I25" i="15"/>
  <c r="BY21" i="15"/>
  <c r="AP24" i="15"/>
  <c r="BI18" i="15"/>
  <c r="BE23" i="15"/>
  <c r="AE26" i="15"/>
  <c r="BL19" i="15"/>
  <c r="N20" i="15"/>
  <c r="AD23" i="15"/>
  <c r="CL22" i="15"/>
  <c r="AO20" i="15"/>
  <c r="BE20" i="15"/>
  <c r="BE18" i="15"/>
  <c r="Y20" i="15"/>
  <c r="BZ25" i="15"/>
  <c r="O26" i="15"/>
  <c r="BX17" i="15"/>
  <c r="CC21" i="15"/>
  <c r="AD24" i="15"/>
  <c r="N24" i="15"/>
  <c r="I23" i="15"/>
  <c r="K26" i="15"/>
  <c r="BF21" i="15"/>
  <c r="CQ23" i="15"/>
  <c r="H19" i="15" l="1"/>
  <c r="B19" i="15" s="1"/>
  <c r="H12" i="15"/>
  <c r="B12" i="15" s="1"/>
  <c r="H21" i="15"/>
  <c r="B21" i="15" s="1"/>
  <c r="BT25" i="15"/>
  <c r="BN25" i="15" s="1"/>
  <c r="H9" i="15"/>
  <c r="B9" i="15" s="1"/>
  <c r="X17" i="15"/>
  <c r="R17" i="15" s="1"/>
  <c r="H15" i="15"/>
  <c r="B15" i="15" s="1"/>
  <c r="AN10" i="15"/>
  <c r="AH10" i="15" s="1"/>
  <c r="BD11" i="15"/>
  <c r="AX11" i="15" s="1"/>
  <c r="AN13" i="15"/>
  <c r="AH13" i="15" s="1"/>
  <c r="X26" i="15"/>
  <c r="R26" i="15" s="1"/>
  <c r="AN21" i="15"/>
  <c r="AH21" i="15" s="1"/>
  <c r="BD21" i="15"/>
  <c r="AX21" i="15" s="1"/>
  <c r="BT13" i="15"/>
  <c r="BN13" i="15" s="1"/>
  <c r="H16" i="15"/>
  <c r="B16" i="15" s="1"/>
  <c r="AN19" i="15"/>
  <c r="AH19" i="15" s="1"/>
  <c r="CJ10" i="15"/>
  <c r="CD10" i="15" s="1"/>
  <c r="CJ19" i="15"/>
  <c r="CD19" i="15" s="1"/>
  <c r="AN24" i="15"/>
  <c r="AH24" i="15" s="1"/>
  <c r="CJ18" i="15"/>
  <c r="CD18" i="15" s="1"/>
  <c r="BT18" i="15"/>
  <c r="BN18" i="15" s="1"/>
  <c r="CJ17" i="15"/>
  <c r="CD17" i="15" s="1"/>
  <c r="X19" i="15"/>
  <c r="R19" i="15" s="1"/>
  <c r="AN12" i="15"/>
  <c r="AH12" i="15" s="1"/>
  <c r="BT26" i="15"/>
  <c r="BN26" i="15" s="1"/>
  <c r="H20" i="15"/>
  <c r="B20" i="15" s="1"/>
  <c r="X25" i="15"/>
  <c r="R25" i="15" s="1"/>
  <c r="AN8" i="15"/>
  <c r="AH8" i="15" s="1"/>
  <c r="BD17" i="15"/>
  <c r="AX17" i="15" s="1"/>
  <c r="CJ16" i="15"/>
  <c r="CD16" i="15" s="1"/>
  <c r="CJ23" i="15"/>
  <c r="CD23" i="15" s="1"/>
  <c r="BD26" i="15"/>
  <c r="AX26" i="15" s="1"/>
  <c r="X18" i="15"/>
  <c r="R18" i="15" s="1"/>
  <c r="BD15" i="15"/>
  <c r="AX15" i="15" s="1"/>
  <c r="X8" i="15"/>
  <c r="R8" i="15" s="1"/>
  <c r="AN18" i="15"/>
  <c r="AH18" i="15" s="1"/>
  <c r="BD18" i="15"/>
  <c r="AX18" i="15" s="1"/>
  <c r="BD13" i="15"/>
  <c r="AX13" i="15" s="1"/>
  <c r="AN15" i="15"/>
  <c r="AH15" i="15" s="1"/>
  <c r="BT11" i="15"/>
  <c r="BN11" i="15" s="1"/>
  <c r="BD9" i="15"/>
  <c r="AX9" i="15" s="1"/>
  <c r="X14" i="15"/>
  <c r="R14" i="15" s="1"/>
  <c r="CJ11" i="15"/>
  <c r="CD11" i="15" s="1"/>
  <c r="AN26" i="15"/>
  <c r="AH26" i="15" s="1"/>
  <c r="X24" i="15"/>
  <c r="R24" i="15" s="1"/>
  <c r="X23" i="15"/>
  <c r="R23" i="15" s="1"/>
  <c r="AN22" i="15"/>
  <c r="AH22" i="15" s="1"/>
  <c r="BD20" i="15"/>
  <c r="AX20" i="15" s="1"/>
  <c r="CJ21" i="15"/>
  <c r="CD21" i="15" s="1"/>
  <c r="BT20" i="15"/>
  <c r="BN20" i="15" s="1"/>
  <c r="CJ20" i="15"/>
  <c r="CD20" i="15" s="1"/>
  <c r="CJ25" i="15"/>
  <c r="CD25" i="15" s="1"/>
  <c r="CJ26" i="15"/>
  <c r="CD26" i="15" s="1"/>
  <c r="AN9" i="15"/>
  <c r="AH9" i="15" s="1"/>
  <c r="CJ22" i="15"/>
  <c r="CD22" i="15" s="1"/>
  <c r="H22" i="15"/>
  <c r="B22" i="15" s="1"/>
  <c r="BT21" i="15"/>
  <c r="BN21" i="15" s="1"/>
  <c r="BD24" i="15"/>
  <c r="AX24" i="15" s="1"/>
  <c r="BD23" i="15"/>
  <c r="AX23" i="15" s="1"/>
  <c r="BD16" i="15"/>
  <c r="AX16" i="15" s="1"/>
  <c r="AN14" i="15"/>
  <c r="AH14" i="15" s="1"/>
  <c r="H18" i="15"/>
  <c r="B18" i="15" s="1"/>
  <c r="X13" i="15"/>
  <c r="R13" i="15" s="1"/>
  <c r="G55" i="16" s="1"/>
  <c r="X15" i="15"/>
  <c r="R15" i="15" s="1"/>
  <c r="CJ15" i="15"/>
  <c r="CD15" i="15" s="1"/>
  <c r="CJ13" i="15"/>
  <c r="CD13" i="15" s="1"/>
  <c r="CJ24" i="15"/>
  <c r="CD24" i="15" s="1"/>
  <c r="BT17" i="15"/>
  <c r="BN17" i="15" s="1"/>
  <c r="CJ8" i="15"/>
  <c r="CD8" i="15" s="1"/>
  <c r="BT15" i="15"/>
  <c r="BN15" i="15" s="1"/>
  <c r="X10" i="15"/>
  <c r="R10" i="15" s="1"/>
  <c r="BD12" i="15"/>
  <c r="AX12" i="15" s="1"/>
  <c r="BT16" i="15"/>
  <c r="BN16" i="15" s="1"/>
  <c r="CJ9" i="15"/>
  <c r="CD9" i="15" s="1"/>
  <c r="X11" i="15"/>
  <c r="R11" i="15" s="1"/>
  <c r="H13" i="15"/>
  <c r="B13" i="15" s="1"/>
  <c r="H17" i="15"/>
  <c r="B17" i="15" s="1"/>
  <c r="BT8" i="15"/>
  <c r="BN8" i="15" s="1"/>
  <c r="H10" i="15"/>
  <c r="B10" i="15" s="1"/>
  <c r="H32" i="16" s="1"/>
  <c r="K268" i="16"/>
  <c r="I36" i="19" s="1"/>
  <c r="H8" i="15"/>
  <c r="B8" i="15" s="1"/>
  <c r="X20" i="15"/>
  <c r="R20" i="15" s="1"/>
  <c r="BT22" i="15"/>
  <c r="BN22" i="15" s="1"/>
  <c r="AN23" i="15"/>
  <c r="AH23" i="15" s="1"/>
  <c r="BT14" i="15"/>
  <c r="BN14" i="15" s="1"/>
  <c r="CJ12" i="15"/>
  <c r="CD12" i="15" s="1"/>
  <c r="G272" i="16" s="1"/>
  <c r="X12" i="15"/>
  <c r="R12" i="15" s="1"/>
  <c r="BT9" i="15"/>
  <c r="BN9" i="15" s="1"/>
  <c r="BD8" i="15"/>
  <c r="AX8" i="15" s="1"/>
  <c r="H14" i="15"/>
  <c r="B14" i="15" s="1"/>
  <c r="BT24" i="15"/>
  <c r="BN24" i="15" s="1"/>
  <c r="AN25" i="15"/>
  <c r="AH25" i="15" s="1"/>
  <c r="H25" i="15"/>
  <c r="B25" i="15" s="1"/>
  <c r="BD25" i="15"/>
  <c r="AX25" i="15" s="1"/>
  <c r="BT23" i="15"/>
  <c r="BN23" i="15" s="1"/>
  <c r="BD19" i="15"/>
  <c r="AX19" i="15" s="1"/>
  <c r="BD14" i="15"/>
  <c r="AX14" i="15" s="1"/>
  <c r="AN16" i="15"/>
  <c r="AH16" i="15" s="1"/>
  <c r="CJ14" i="15"/>
  <c r="CD14" i="15" s="1"/>
  <c r="AN17" i="15"/>
  <c r="AH17" i="15" s="1"/>
  <c r="H24" i="15"/>
  <c r="B24" i="15" s="1"/>
  <c r="X22" i="15"/>
  <c r="R22" i="15" s="1"/>
  <c r="BT19" i="15"/>
  <c r="BN19" i="15" s="1"/>
  <c r="H26" i="15"/>
  <c r="B26" i="15" s="1"/>
  <c r="BT10" i="15"/>
  <c r="BN10" i="15" s="1"/>
  <c r="X9" i="15"/>
  <c r="R9" i="15" s="1"/>
  <c r="L80" i="16" s="1"/>
  <c r="AN20" i="15"/>
  <c r="AH20" i="15" s="1"/>
  <c r="BD22" i="15"/>
  <c r="AX22" i="15" s="1"/>
  <c r="X21" i="15"/>
  <c r="R21" i="15" s="1"/>
  <c r="H23" i="15"/>
  <c r="B23" i="15" s="1"/>
  <c r="AN11" i="15"/>
  <c r="AH11" i="15" s="1"/>
  <c r="X16" i="15"/>
  <c r="R16" i="15" s="1"/>
  <c r="BT12" i="15"/>
  <c r="BN12" i="15" s="1"/>
  <c r="BD10" i="15"/>
  <c r="AX10" i="15" s="1"/>
  <c r="L19" i="16" l="1"/>
  <c r="H53" i="16"/>
  <c r="J224" i="16"/>
  <c r="K32" i="16"/>
  <c r="L103" i="16"/>
  <c r="G223" i="16"/>
  <c r="H34" i="16"/>
  <c r="L125" i="16"/>
  <c r="J22" i="19" s="1"/>
  <c r="I273" i="16"/>
  <c r="I247" i="16"/>
  <c r="G81" i="16"/>
  <c r="J121" i="16"/>
  <c r="H18" i="19" s="1"/>
  <c r="J27" i="16"/>
  <c r="H10" i="19" s="1"/>
  <c r="G32" i="16"/>
  <c r="K106" i="16"/>
  <c r="J10" i="16"/>
  <c r="L268" i="16"/>
  <c r="J36" i="19" s="1"/>
  <c r="J80" i="16"/>
  <c r="G118" i="16"/>
  <c r="J19" i="16"/>
  <c r="H272" i="16"/>
  <c r="L106" i="16"/>
  <c r="I74" i="16"/>
  <c r="G14" i="19" s="1"/>
  <c r="K73" i="16"/>
  <c r="L110" i="16"/>
  <c r="L284" i="16"/>
  <c r="H152" i="16"/>
  <c r="J249" i="16"/>
  <c r="I278" i="16"/>
  <c r="J128" i="16"/>
  <c r="I135" i="16"/>
  <c r="L50" i="16"/>
  <c r="H122" i="16"/>
  <c r="F19" i="19" s="1"/>
  <c r="I27" i="16"/>
  <c r="G10" i="19" s="1"/>
  <c r="G135" i="16"/>
  <c r="H69" i="16"/>
  <c r="G51" i="16"/>
  <c r="J70" i="16"/>
  <c r="K121" i="16"/>
  <c r="L99" i="16"/>
  <c r="H115" i="16"/>
  <c r="I34" i="16"/>
  <c r="J97" i="16"/>
  <c r="K85" i="16"/>
  <c r="K28" i="16"/>
  <c r="I11" i="19" s="1"/>
  <c r="L62" i="16"/>
  <c r="G98" i="16"/>
  <c r="I107" i="16"/>
  <c r="K38" i="16"/>
  <c r="K71" i="16"/>
  <c r="J131" i="16"/>
  <c r="G20" i="16"/>
  <c r="I97" i="16"/>
  <c r="K129" i="16"/>
  <c r="H10" i="16"/>
  <c r="L274" i="16"/>
  <c r="H98" i="16"/>
  <c r="K148" i="16"/>
  <c r="G44" i="16"/>
  <c r="I281" i="16"/>
  <c r="G99" i="16"/>
  <c r="H170" i="16"/>
  <c r="F24" i="19" s="1"/>
  <c r="H28" i="16"/>
  <c r="F11" i="19" s="1"/>
  <c r="G236" i="16"/>
  <c r="L212" i="16"/>
  <c r="L191" i="16"/>
  <c r="J85" i="16"/>
  <c r="J79" i="16"/>
  <c r="L67" i="16"/>
  <c r="I55" i="16"/>
  <c r="I124" i="16"/>
  <c r="G21" i="19" s="1"/>
  <c r="I129" i="16"/>
  <c r="K111" i="16"/>
  <c r="K112" i="16"/>
  <c r="J113" i="16"/>
  <c r="H116" i="16"/>
  <c r="K142" i="16"/>
  <c r="L133" i="16"/>
  <c r="G143" i="16"/>
  <c r="J129" i="16"/>
  <c r="H112" i="16"/>
  <c r="J106" i="16"/>
  <c r="G123" i="16"/>
  <c r="E20" i="19" s="1"/>
  <c r="L122" i="16"/>
  <c r="J19" i="19" s="1"/>
  <c r="I122" i="16"/>
  <c r="G19" i="19" s="1"/>
  <c r="I242" i="16"/>
  <c r="L208" i="16"/>
  <c r="J220" i="16"/>
  <c r="H31" i="19" s="1"/>
  <c r="K209" i="16"/>
  <c r="I201" i="16"/>
  <c r="K237" i="16"/>
  <c r="L237" i="16"/>
  <c r="H200" i="16"/>
  <c r="G203" i="16"/>
  <c r="J245" i="16"/>
  <c r="J241" i="16"/>
  <c r="L231" i="16"/>
  <c r="K217" i="16"/>
  <c r="K211" i="16"/>
  <c r="I212" i="16"/>
  <c r="L8" i="16"/>
  <c r="L45" i="16"/>
  <c r="H17" i="16"/>
  <c r="L28" i="16"/>
  <c r="J11" i="19" s="1"/>
  <c r="L41" i="16"/>
  <c r="I10" i="16"/>
  <c r="H49" i="16"/>
  <c r="L10" i="16"/>
  <c r="G11" i="16"/>
  <c r="G46" i="16"/>
  <c r="I45" i="16"/>
  <c r="J35" i="16"/>
  <c r="I19" i="16"/>
  <c r="I32" i="16"/>
  <c r="L287" i="16"/>
  <c r="L277" i="16"/>
  <c r="J269" i="16"/>
  <c r="H37" i="19" s="1"/>
  <c r="H261" i="16"/>
  <c r="G285" i="16"/>
  <c r="H293" i="16"/>
  <c r="G257" i="16"/>
  <c r="K262" i="16"/>
  <c r="I261" i="16"/>
  <c r="L279" i="16"/>
  <c r="K290" i="16"/>
  <c r="J254" i="16"/>
  <c r="I266" i="16"/>
  <c r="G34" i="19" s="1"/>
  <c r="J253" i="16"/>
  <c r="J247" i="16"/>
  <c r="K43" i="16"/>
  <c r="G175" i="16"/>
  <c r="L172" i="16"/>
  <c r="J26" i="19" s="1"/>
  <c r="H177" i="16"/>
  <c r="H161" i="16"/>
  <c r="L166" i="16"/>
  <c r="I178" i="16"/>
  <c r="I188" i="16"/>
  <c r="K175" i="16"/>
  <c r="G185" i="16"/>
  <c r="J188" i="16"/>
  <c r="I175" i="16"/>
  <c r="G191" i="16"/>
  <c r="L169" i="16"/>
  <c r="J23" i="19" s="1"/>
  <c r="G152" i="16"/>
  <c r="J171" i="16"/>
  <c r="H25" i="19" s="1"/>
  <c r="I230" i="16"/>
  <c r="J181" i="16"/>
  <c r="J81" i="16"/>
  <c r="J67" i="16"/>
  <c r="K145" i="16"/>
  <c r="H117" i="16"/>
  <c r="H118" i="16"/>
  <c r="J134" i="16"/>
  <c r="J142" i="16"/>
  <c r="G125" i="16"/>
  <c r="E22" i="19" s="1"/>
  <c r="L129" i="16"/>
  <c r="I141" i="16"/>
  <c r="L148" i="16"/>
  <c r="J147" i="16"/>
  <c r="I130" i="16"/>
  <c r="G115" i="16"/>
  <c r="I139" i="16"/>
  <c r="J109" i="16"/>
  <c r="L227" i="16"/>
  <c r="K201" i="16"/>
  <c r="L229" i="16"/>
  <c r="J215" i="16"/>
  <c r="K225" i="16"/>
  <c r="G220" i="16"/>
  <c r="E31" i="19" s="1"/>
  <c r="J227" i="16"/>
  <c r="K238" i="16"/>
  <c r="H225" i="16"/>
  <c r="H232" i="16"/>
  <c r="J214" i="16"/>
  <c r="I233" i="16"/>
  <c r="H219" i="16"/>
  <c r="F30" i="19" s="1"/>
  <c r="H206" i="16"/>
  <c r="H223" i="16"/>
  <c r="H45" i="16"/>
  <c r="K33" i="16"/>
  <c r="G52" i="16"/>
  <c r="G21" i="16"/>
  <c r="G29" i="16"/>
  <c r="E12" i="19" s="1"/>
  <c r="K46" i="16"/>
  <c r="I33" i="16"/>
  <c r="I41" i="16"/>
  <c r="G34" i="16"/>
  <c r="I49" i="16"/>
  <c r="L46" i="16"/>
  <c r="K23" i="16"/>
  <c r="H19" i="16"/>
  <c r="J32" i="16"/>
  <c r="G263" i="16"/>
  <c r="H249" i="16"/>
  <c r="L273" i="16"/>
  <c r="J292" i="16"/>
  <c r="I263" i="16"/>
  <c r="G291" i="16"/>
  <c r="L263" i="16"/>
  <c r="I279" i="16"/>
  <c r="J293" i="16"/>
  <c r="J280" i="16"/>
  <c r="K250" i="16"/>
  <c r="K265" i="16"/>
  <c r="H259" i="16"/>
  <c r="H267" i="16"/>
  <c r="F35" i="19" s="1"/>
  <c r="G247" i="16"/>
  <c r="K25" i="16"/>
  <c r="G158" i="16"/>
  <c r="L158" i="16"/>
  <c r="L159" i="16"/>
  <c r="J166" i="16"/>
  <c r="L165" i="16"/>
  <c r="L164" i="16"/>
  <c r="H185" i="16"/>
  <c r="J196" i="16"/>
  <c r="H165" i="16"/>
  <c r="I173" i="16"/>
  <c r="G27" i="19" s="1"/>
  <c r="L185" i="16"/>
  <c r="L182" i="16"/>
  <c r="J157" i="16"/>
  <c r="K170" i="16"/>
  <c r="I24" i="19" s="1"/>
  <c r="I163" i="16"/>
  <c r="K154" i="16"/>
  <c r="K57" i="16"/>
  <c r="K88" i="16"/>
  <c r="G62" i="16"/>
  <c r="H63" i="16"/>
  <c r="I57" i="16"/>
  <c r="J59" i="16"/>
  <c r="H68" i="16"/>
  <c r="J63" i="16"/>
  <c r="J58" i="16"/>
  <c r="H101" i="16"/>
  <c r="G67" i="16"/>
  <c r="K79" i="16"/>
  <c r="G141" i="16"/>
  <c r="G129" i="16"/>
  <c r="G113" i="16"/>
  <c r="L112" i="16"/>
  <c r="I136" i="16"/>
  <c r="J148" i="16"/>
  <c r="L116" i="16"/>
  <c r="H105" i="16"/>
  <c r="I148" i="16"/>
  <c r="K135" i="16"/>
  <c r="J136" i="16"/>
  <c r="G148" i="16"/>
  <c r="H121" i="16"/>
  <c r="F18" i="19" s="1"/>
  <c r="G122" i="16"/>
  <c r="E19" i="19" s="1"/>
  <c r="I121" i="16"/>
  <c r="G18" i="19" s="1"/>
  <c r="I225" i="16"/>
  <c r="L243" i="16"/>
  <c r="G238" i="16"/>
  <c r="H239" i="16"/>
  <c r="L245" i="16"/>
  <c r="G232" i="16"/>
  <c r="L213" i="16"/>
  <c r="G243" i="16"/>
  <c r="G207" i="16"/>
  <c r="I237" i="16"/>
  <c r="L244" i="16"/>
  <c r="G213" i="16"/>
  <c r="G211" i="16"/>
  <c r="L218" i="16"/>
  <c r="J29" i="19" s="1"/>
  <c r="I218" i="16"/>
  <c r="G29" i="19" s="1"/>
  <c r="G9" i="16"/>
  <c r="L53" i="16"/>
  <c r="H38" i="16"/>
  <c r="G28" i="16"/>
  <c r="E11" i="19" s="1"/>
  <c r="H40" i="16"/>
  <c r="J38" i="16"/>
  <c r="H44" i="16"/>
  <c r="I8" i="16"/>
  <c r="L26" i="16"/>
  <c r="J9" i="19" s="1"/>
  <c r="I23" i="16"/>
  <c r="J23" i="16"/>
  <c r="I26" i="16"/>
  <c r="G9" i="19" s="1"/>
  <c r="J25" i="16"/>
  <c r="H8" i="19" s="1"/>
  <c r="J43" i="16"/>
  <c r="H277" i="16"/>
  <c r="K275" i="16"/>
  <c r="H287" i="16"/>
  <c r="J261" i="16"/>
  <c r="H256" i="16"/>
  <c r="K293" i="16"/>
  <c r="J290" i="16"/>
  <c r="K291" i="16"/>
  <c r="I250" i="16"/>
  <c r="K255" i="16"/>
  <c r="G280" i="16"/>
  <c r="H266" i="16"/>
  <c r="F34" i="19" s="1"/>
  <c r="J271" i="16"/>
  <c r="G267" i="16"/>
  <c r="E35" i="19" s="1"/>
  <c r="H247" i="16"/>
  <c r="K31" i="16"/>
  <c r="G164" i="16"/>
  <c r="G159" i="16"/>
  <c r="K184" i="16"/>
  <c r="J184" i="16"/>
  <c r="I194" i="16"/>
  <c r="G194" i="16"/>
  <c r="I184" i="16"/>
  <c r="H189" i="16"/>
  <c r="L175" i="16"/>
  <c r="G155" i="16"/>
  <c r="J185" i="16"/>
  <c r="J164" i="16"/>
  <c r="K163" i="16"/>
  <c r="I187" i="16"/>
  <c r="H171" i="16"/>
  <c r="F25" i="19" s="1"/>
  <c r="J277" i="16"/>
  <c r="H158" i="16"/>
  <c r="H88" i="16"/>
  <c r="H77" i="16"/>
  <c r="F17" i="19" s="1"/>
  <c r="I101" i="16"/>
  <c r="J92" i="16"/>
  <c r="L63" i="16"/>
  <c r="I68" i="16"/>
  <c r="J77" i="16"/>
  <c r="H17" i="19" s="1"/>
  <c r="I69" i="16"/>
  <c r="L82" i="16"/>
  <c r="K98" i="16"/>
  <c r="I75" i="16"/>
  <c r="G15" i="19" s="1"/>
  <c r="J64" i="16"/>
  <c r="L92" i="16"/>
  <c r="I65" i="16"/>
  <c r="L93" i="16"/>
  <c r="G83" i="16"/>
  <c r="H57" i="16"/>
  <c r="G91" i="16"/>
  <c r="K80" i="16"/>
  <c r="L43" i="16"/>
  <c r="J133" i="16"/>
  <c r="J111" i="16"/>
  <c r="H135" i="16"/>
  <c r="K107" i="16"/>
  <c r="H119" i="16"/>
  <c r="I111" i="16"/>
  <c r="I146" i="16"/>
  <c r="G119" i="16"/>
  <c r="J112" i="16"/>
  <c r="H137" i="16"/>
  <c r="G105" i="16"/>
  <c r="J140" i="16"/>
  <c r="G109" i="16"/>
  <c r="J115" i="16"/>
  <c r="K103" i="16"/>
  <c r="I207" i="16"/>
  <c r="H209" i="16"/>
  <c r="H227" i="16"/>
  <c r="G215" i="16"/>
  <c r="G233" i="16"/>
  <c r="J213" i="16"/>
  <c r="J231" i="16"/>
  <c r="L203" i="16"/>
  <c r="I245" i="16"/>
  <c r="J235" i="16"/>
  <c r="I239" i="16"/>
  <c r="G214" i="16"/>
  <c r="G205" i="16"/>
  <c r="H212" i="16"/>
  <c r="G199" i="16"/>
  <c r="J29" i="16"/>
  <c r="H12" i="19" s="1"/>
  <c r="G23" i="16"/>
  <c r="H35" i="16"/>
  <c r="I9" i="16"/>
  <c r="G15" i="16"/>
  <c r="J39" i="16"/>
  <c r="H22" i="16"/>
  <c r="I52" i="16"/>
  <c r="I40" i="16"/>
  <c r="J53" i="16"/>
  <c r="H9" i="16"/>
  <c r="K8" i="16"/>
  <c r="G25" i="16"/>
  <c r="E8" i="19" s="1"/>
  <c r="I43" i="16"/>
  <c r="L289" i="16"/>
  <c r="G277" i="16"/>
  <c r="K285" i="16"/>
  <c r="K261" i="16"/>
  <c r="G249" i="16"/>
  <c r="G278" i="16"/>
  <c r="I291" i="16"/>
  <c r="L262" i="16"/>
  <c r="H263" i="16"/>
  <c r="I280" i="16"/>
  <c r="I269" i="16"/>
  <c r="G37" i="19" s="1"/>
  <c r="I260" i="16"/>
  <c r="K260" i="16"/>
  <c r="H254" i="16"/>
  <c r="L247" i="16"/>
  <c r="L32" i="16"/>
  <c r="I13" i="16"/>
  <c r="I164" i="16"/>
  <c r="I176" i="16"/>
  <c r="I181" i="16"/>
  <c r="L196" i="16"/>
  <c r="L173" i="16"/>
  <c r="J27" i="19" s="1"/>
  <c r="H194" i="16"/>
  <c r="K172" i="16"/>
  <c r="I26" i="19" s="1"/>
  <c r="J155" i="16"/>
  <c r="I177" i="16"/>
  <c r="J159" i="16"/>
  <c r="G153" i="16"/>
  <c r="I154" i="16"/>
  <c r="K157" i="16"/>
  <c r="G151" i="16"/>
  <c r="L152" i="16"/>
  <c r="K266" i="16"/>
  <c r="I34" i="19" s="1"/>
  <c r="H183" i="16"/>
  <c r="K70" i="16"/>
  <c r="G75" i="16"/>
  <c r="E15" i="19" s="1"/>
  <c r="J65" i="16"/>
  <c r="L58" i="16"/>
  <c r="J99" i="16"/>
  <c r="K74" i="16"/>
  <c r="I14" i="19" s="1"/>
  <c r="G57" i="16"/>
  <c r="G93" i="16"/>
  <c r="I62" i="16"/>
  <c r="G77" i="16"/>
  <c r="E17" i="19" s="1"/>
  <c r="J82" i="16"/>
  <c r="K83" i="16"/>
  <c r="H79" i="16"/>
  <c r="K61" i="16"/>
  <c r="L124" i="16"/>
  <c r="J21" i="19" s="1"/>
  <c r="L107" i="16"/>
  <c r="G111" i="16"/>
  <c r="L131" i="16"/>
  <c r="H106" i="16"/>
  <c r="K137" i="16"/>
  <c r="G124" i="16"/>
  <c r="E21" i="19" s="1"/>
  <c r="L134" i="16"/>
  <c r="K140" i="16"/>
  <c r="L119" i="16"/>
  <c r="L113" i="16"/>
  <c r="L142" i="16"/>
  <c r="K115" i="16"/>
  <c r="L139" i="16"/>
  <c r="G103" i="16"/>
  <c r="K203" i="16"/>
  <c r="J232" i="16"/>
  <c r="I227" i="16"/>
  <c r="G237" i="16"/>
  <c r="H230" i="16"/>
  <c r="I243" i="16"/>
  <c r="H241" i="16"/>
  <c r="G242" i="16"/>
  <c r="I231" i="16"/>
  <c r="H221" i="16"/>
  <c r="F32" i="19" s="1"/>
  <c r="K244" i="16"/>
  <c r="I244" i="16"/>
  <c r="G217" i="16"/>
  <c r="E28" i="19" s="1"/>
  <c r="J219" i="16"/>
  <c r="H30" i="19" s="1"/>
  <c r="K212" i="16"/>
  <c r="K14" i="16"/>
  <c r="G22" i="16"/>
  <c r="G38" i="16"/>
  <c r="J28" i="16"/>
  <c r="H11" i="19" s="1"/>
  <c r="K35" i="16"/>
  <c r="L21" i="16"/>
  <c r="J22" i="16"/>
  <c r="J11" i="16"/>
  <c r="K47" i="16"/>
  <c r="L52" i="16"/>
  <c r="J34" i="16"/>
  <c r="G45" i="16"/>
  <c r="I25" i="16"/>
  <c r="G8" i="19" s="1"/>
  <c r="G43" i="16"/>
  <c r="K283" i="16"/>
  <c r="G255" i="16"/>
  <c r="I292" i="16"/>
  <c r="L281" i="16"/>
  <c r="K249" i="16"/>
  <c r="J257" i="16"/>
  <c r="I268" i="16"/>
  <c r="G36" i="19" s="1"/>
  <c r="L283" i="16"/>
  <c r="J268" i="16"/>
  <c r="H36" i="19" s="1"/>
  <c r="K279" i="16"/>
  <c r="K251" i="16"/>
  <c r="I293" i="16"/>
  <c r="K271" i="16"/>
  <c r="I253" i="16"/>
  <c r="L266" i="16"/>
  <c r="J34" i="19" s="1"/>
  <c r="G61" i="16"/>
  <c r="J190" i="16"/>
  <c r="H160" i="16"/>
  <c r="L161" i="16"/>
  <c r="K173" i="16"/>
  <c r="I27" i="19" s="1"/>
  <c r="I158" i="16"/>
  <c r="L197" i="16"/>
  <c r="I165" i="16"/>
  <c r="H195" i="16"/>
  <c r="H182" i="16"/>
  <c r="H184" i="16"/>
  <c r="L155" i="16"/>
  <c r="J172" i="16"/>
  <c r="H26" i="19" s="1"/>
  <c r="I170" i="16"/>
  <c r="G24" i="19" s="1"/>
  <c r="G163" i="16"/>
  <c r="L151" i="16"/>
  <c r="G157" i="16"/>
  <c r="J68" i="16"/>
  <c r="J71" i="16"/>
  <c r="I63" i="16"/>
  <c r="I73" i="16"/>
  <c r="G13" i="19" s="1"/>
  <c r="H74" i="16"/>
  <c r="F14" i="19" s="1"/>
  <c r="G74" i="16"/>
  <c r="E14" i="19" s="1"/>
  <c r="H70" i="16"/>
  <c r="G87" i="16"/>
  <c r="L100" i="16"/>
  <c r="J56" i="16"/>
  <c r="G68" i="16"/>
  <c r="H56" i="16"/>
  <c r="G58" i="16"/>
  <c r="G85" i="16"/>
  <c r="H99" i="16"/>
  <c r="I70" i="16"/>
  <c r="H62" i="16"/>
  <c r="I67" i="16"/>
  <c r="I61" i="16"/>
  <c r="L25" i="16"/>
  <c r="J8" i="19" s="1"/>
  <c r="I137" i="16"/>
  <c r="H133" i="16"/>
  <c r="K141" i="16"/>
  <c r="G146" i="16"/>
  <c r="J116" i="16"/>
  <c r="K128" i="16"/>
  <c r="I105" i="16"/>
  <c r="L136" i="16"/>
  <c r="H147" i="16"/>
  <c r="I131" i="16"/>
  <c r="I127" i="16"/>
  <c r="J137" i="16"/>
  <c r="J122" i="16"/>
  <c r="H19" i="19" s="1"/>
  <c r="I115" i="16"/>
  <c r="H103" i="16"/>
  <c r="K231" i="16"/>
  <c r="L241" i="16"/>
  <c r="G225" i="16"/>
  <c r="G224" i="16"/>
  <c r="G239" i="16"/>
  <c r="I221" i="16"/>
  <c r="G32" i="19" s="1"/>
  <c r="I232" i="16"/>
  <c r="J229" i="16"/>
  <c r="H226" i="16"/>
  <c r="J238" i="16"/>
  <c r="J207" i="16"/>
  <c r="J221" i="16"/>
  <c r="H32" i="19" s="1"/>
  <c r="G219" i="16"/>
  <c r="E30" i="19" s="1"/>
  <c r="I211" i="16"/>
  <c r="L217" i="16"/>
  <c r="J28" i="19" s="1"/>
  <c r="L13" i="16"/>
  <c r="I29" i="16"/>
  <c r="G12" i="19" s="1"/>
  <c r="I39" i="16"/>
  <c r="J41" i="16"/>
  <c r="I35" i="16"/>
  <c r="L34" i="16"/>
  <c r="I14" i="16"/>
  <c r="J16" i="16"/>
  <c r="L33" i="16"/>
  <c r="J15" i="16"/>
  <c r="L38" i="16"/>
  <c r="K21" i="16"/>
  <c r="I44" i="16"/>
  <c r="H25" i="16"/>
  <c r="F8" i="19" s="1"/>
  <c r="H43" i="16"/>
  <c r="G269" i="16"/>
  <c r="E37" i="19" s="1"/>
  <c r="G262" i="16"/>
  <c r="G248" i="16"/>
  <c r="H280" i="16"/>
  <c r="J248" i="16"/>
  <c r="L290" i="16"/>
  <c r="K269" i="16"/>
  <c r="I37" i="19" s="1"/>
  <c r="H281" i="16"/>
  <c r="L285" i="16"/>
  <c r="H257" i="16"/>
  <c r="K273" i="16"/>
  <c r="G289" i="16"/>
  <c r="L253" i="16"/>
  <c r="K254" i="16"/>
  <c r="J260" i="16"/>
  <c r="G176" i="16"/>
  <c r="H197" i="16"/>
  <c r="J197" i="16"/>
  <c r="H193" i="16"/>
  <c r="J161" i="16"/>
  <c r="J193" i="16"/>
  <c r="K160" i="16"/>
  <c r="H176" i="16"/>
  <c r="I167" i="16"/>
  <c r="G172" i="16"/>
  <c r="E26" i="19" s="1"/>
  <c r="K194" i="16"/>
  <c r="K190" i="16"/>
  <c r="J151" i="16"/>
  <c r="H187" i="16"/>
  <c r="J152" i="16"/>
  <c r="I13" i="19"/>
  <c r="G201" i="16"/>
  <c r="I182" i="16"/>
  <c r="I99" i="16"/>
  <c r="G63" i="16"/>
  <c r="G70" i="16"/>
  <c r="G88" i="16"/>
  <c r="H94" i="16"/>
  <c r="K58" i="16"/>
  <c r="J88" i="16"/>
  <c r="G95" i="16"/>
  <c r="K97" i="16"/>
  <c r="H64" i="16"/>
  <c r="G100" i="16"/>
  <c r="J101" i="16"/>
  <c r="K81" i="16"/>
  <c r="G97" i="16"/>
  <c r="H83" i="16"/>
  <c r="J61" i="16"/>
  <c r="H61" i="16"/>
  <c r="H149" i="16"/>
  <c r="L118" i="16"/>
  <c r="K124" i="16"/>
  <c r="I21" i="19" s="1"/>
  <c r="H145" i="16"/>
  <c r="I113" i="16"/>
  <c r="K147" i="16"/>
  <c r="K116" i="16"/>
  <c r="K118" i="16"/>
  <c r="G117" i="16"/>
  <c r="I117" i="16"/>
  <c r="J146" i="16"/>
  <c r="K119" i="16"/>
  <c r="G104" i="16"/>
  <c r="J104" i="16"/>
  <c r="I103" i="16"/>
  <c r="J236" i="16"/>
  <c r="J208" i="16"/>
  <c r="H245" i="16"/>
  <c r="H207" i="16"/>
  <c r="K241" i="16"/>
  <c r="K208" i="16"/>
  <c r="H231" i="16"/>
  <c r="K245" i="16"/>
  <c r="G229" i="16"/>
  <c r="G202" i="16"/>
  <c r="I220" i="16"/>
  <c r="G31" i="19" s="1"/>
  <c r="G227" i="16"/>
  <c r="J223" i="16"/>
  <c r="L205" i="16"/>
  <c r="K199" i="16"/>
  <c r="I16" i="16"/>
  <c r="H26" i="16"/>
  <c r="F9" i="19" s="1"/>
  <c r="K39" i="16"/>
  <c r="J26" i="16"/>
  <c r="H9" i="19" s="1"/>
  <c r="G35" i="16"/>
  <c r="L37" i="16"/>
  <c r="H37" i="16"/>
  <c r="L20" i="16"/>
  <c r="G53" i="16"/>
  <c r="K11" i="16"/>
  <c r="H29" i="16"/>
  <c r="F12" i="19" s="1"/>
  <c r="I47" i="16"/>
  <c r="H13" i="16"/>
  <c r="J7" i="16"/>
  <c r="I287" i="16"/>
  <c r="I274" i="16"/>
  <c r="K284" i="16"/>
  <c r="K281" i="16"/>
  <c r="H262" i="16"/>
  <c r="I283" i="16"/>
  <c r="K248" i="16"/>
  <c r="L286" i="16"/>
  <c r="J289" i="16"/>
  <c r="G293" i="16"/>
  <c r="L280" i="16"/>
  <c r="H255" i="16"/>
  <c r="J265" i="16"/>
  <c r="H33" i="19" s="1"/>
  <c r="G259" i="16"/>
  <c r="I271" i="16"/>
  <c r="G154" i="16"/>
  <c r="G189" i="16"/>
  <c r="J160" i="16"/>
  <c r="J179" i="16"/>
  <c r="H191" i="16"/>
  <c r="H166" i="16"/>
  <c r="J153" i="16"/>
  <c r="L154" i="16"/>
  <c r="J195" i="16"/>
  <c r="K193" i="16"/>
  <c r="G184" i="16"/>
  <c r="H190" i="16"/>
  <c r="J170" i="16"/>
  <c r="H24" i="19" s="1"/>
  <c r="K151" i="16"/>
  <c r="I169" i="16"/>
  <c r="G23" i="19" s="1"/>
  <c r="I18" i="19"/>
  <c r="L239" i="16"/>
  <c r="L153" i="16"/>
  <c r="J75" i="16"/>
  <c r="H15" i="19" s="1"/>
  <c r="G101" i="16"/>
  <c r="J130" i="16"/>
  <c r="I87" i="16"/>
  <c r="I88" i="16"/>
  <c r="H75" i="16"/>
  <c r="F15" i="19" s="1"/>
  <c r="K63" i="16"/>
  <c r="G71" i="16"/>
  <c r="J94" i="16"/>
  <c r="I94" i="16"/>
  <c r="J87" i="16"/>
  <c r="L69" i="16"/>
  <c r="H82" i="16"/>
  <c r="I59" i="16"/>
  <c r="J93" i="16"/>
  <c r="J57" i="16"/>
  <c r="J89" i="16"/>
  <c r="H92" i="16"/>
  <c r="G56" i="16"/>
  <c r="L88" i="16"/>
  <c r="I95" i="16"/>
  <c r="I79" i="16"/>
  <c r="J55" i="16"/>
  <c r="I145" i="16"/>
  <c r="H124" i="16"/>
  <c r="F21" i="19" s="1"/>
  <c r="H128" i="16"/>
  <c r="K143" i="16"/>
  <c r="I143" i="16"/>
  <c r="I134" i="16"/>
  <c r="I149" i="16"/>
  <c r="J145" i="16"/>
  <c r="H125" i="16"/>
  <c r="F22" i="19" s="1"/>
  <c r="L127" i="16"/>
  <c r="I119" i="16"/>
  <c r="K113" i="16"/>
  <c r="H123" i="16"/>
  <c r="F20" i="19" s="1"/>
  <c r="L115" i="16"/>
  <c r="J103" i="16"/>
  <c r="I226" i="16"/>
  <c r="L202" i="16"/>
  <c r="K232" i="16"/>
  <c r="K224" i="16"/>
  <c r="I236" i="16"/>
  <c r="K213" i="16"/>
  <c r="K235" i="16"/>
  <c r="H201" i="16"/>
  <c r="I208" i="16"/>
  <c r="K236" i="16"/>
  <c r="K233" i="16"/>
  <c r="L235" i="16"/>
  <c r="I206" i="16"/>
  <c r="I217" i="16"/>
  <c r="G28" i="19" s="1"/>
  <c r="G206" i="16"/>
  <c r="G27" i="16"/>
  <c r="E10" i="19" s="1"/>
  <c r="G50" i="16"/>
  <c r="J46" i="16"/>
  <c r="I21" i="16"/>
  <c r="G37" i="16"/>
  <c r="H16" i="16"/>
  <c r="K34" i="16"/>
  <c r="L35" i="16"/>
  <c r="G39" i="16"/>
  <c r="J40" i="16"/>
  <c r="H33" i="16"/>
  <c r="K20" i="16"/>
  <c r="G47" i="16"/>
  <c r="J13" i="16"/>
  <c r="I7" i="16"/>
  <c r="L255" i="16"/>
  <c r="J262" i="16"/>
  <c r="H269" i="16"/>
  <c r="F37" i="19" s="1"/>
  <c r="I256" i="16"/>
  <c r="I289" i="16"/>
  <c r="K277" i="16"/>
  <c r="G250" i="16"/>
  <c r="G275" i="16"/>
  <c r="K292" i="16"/>
  <c r="J263" i="16"/>
  <c r="L256" i="16"/>
  <c r="I257" i="16"/>
  <c r="K267" i="16"/>
  <c r="I35" i="19" s="1"/>
  <c r="L267" i="16"/>
  <c r="J35" i="19" s="1"/>
  <c r="G271" i="16"/>
  <c r="L163" i="16"/>
  <c r="G197" i="16"/>
  <c r="L179" i="16"/>
  <c r="L189" i="16"/>
  <c r="H155" i="16"/>
  <c r="J165" i="16"/>
  <c r="J182" i="16"/>
  <c r="J154" i="16"/>
  <c r="J178" i="16"/>
  <c r="K161" i="16"/>
  <c r="I191" i="16"/>
  <c r="H188" i="16"/>
  <c r="K176" i="16"/>
  <c r="L171" i="16"/>
  <c r="J25" i="19" s="1"/>
  <c r="I152" i="16"/>
  <c r="I171" i="16"/>
  <c r="G25" i="19" s="1"/>
  <c r="K247" i="16"/>
  <c r="K196" i="16"/>
  <c r="H89" i="16"/>
  <c r="L130" i="16"/>
  <c r="H140" i="16"/>
  <c r="I142" i="16"/>
  <c r="L143" i="16"/>
  <c r="H111" i="16"/>
  <c r="H131" i="16"/>
  <c r="G134" i="16"/>
  <c r="I128" i="16"/>
  <c r="J110" i="16"/>
  <c r="G106" i="16"/>
  <c r="L105" i="16"/>
  <c r="H104" i="16"/>
  <c r="J139" i="16"/>
  <c r="L236" i="16"/>
  <c r="H233" i="16"/>
  <c r="I202" i="16"/>
  <c r="H242" i="16"/>
  <c r="H229" i="16"/>
  <c r="G208" i="16"/>
  <c r="H215" i="16"/>
  <c r="I229" i="16"/>
  <c r="J244" i="16"/>
  <c r="L225" i="16"/>
  <c r="H220" i="16"/>
  <c r="F31" i="19" s="1"/>
  <c r="I213" i="16"/>
  <c r="J211" i="16"/>
  <c r="I219" i="16"/>
  <c r="G30" i="19" s="1"/>
  <c r="L223" i="16"/>
  <c r="K29" i="16"/>
  <c r="I12" i="19" s="1"/>
  <c r="G16" i="16"/>
  <c r="K49" i="16"/>
  <c r="L51" i="16"/>
  <c r="I11" i="16"/>
  <c r="K16" i="16"/>
  <c r="K10" i="16"/>
  <c r="H8" i="16"/>
  <c r="J33" i="16"/>
  <c r="I51" i="16"/>
  <c r="H15" i="16"/>
  <c r="K44" i="16"/>
  <c r="H46" i="16"/>
  <c r="G13" i="16"/>
  <c r="H7" i="16"/>
  <c r="I286" i="16"/>
  <c r="L248" i="16"/>
  <c r="G284" i="16"/>
  <c r="J272" i="16"/>
  <c r="K286" i="16"/>
  <c r="J286" i="16"/>
  <c r="H286" i="16"/>
  <c r="L250" i="16"/>
  <c r="L249" i="16"/>
  <c r="I249" i="16"/>
  <c r="K287" i="16"/>
  <c r="I285" i="16"/>
  <c r="H265" i="16"/>
  <c r="F33" i="19" s="1"/>
  <c r="J259" i="16"/>
  <c r="G254" i="16"/>
  <c r="L61" i="16"/>
  <c r="K188" i="16"/>
  <c r="I153" i="16"/>
  <c r="J158" i="16"/>
  <c r="L160" i="16"/>
  <c r="G190" i="16"/>
  <c r="K177" i="16"/>
  <c r="K155" i="16"/>
  <c r="L176" i="16"/>
  <c r="K185" i="16"/>
  <c r="K183" i="16"/>
  <c r="I155" i="16"/>
  <c r="K164" i="16"/>
  <c r="H157" i="16"/>
  <c r="K187" i="16"/>
  <c r="G169" i="16"/>
  <c r="E23" i="19" s="1"/>
  <c r="I224" i="16"/>
  <c r="K200" i="16"/>
  <c r="J169" i="16"/>
  <c r="H23" i="19" s="1"/>
  <c r="L85" i="16"/>
  <c r="K76" i="16"/>
  <c r="I16" i="19" s="1"/>
  <c r="L70" i="16"/>
  <c r="H65" i="16"/>
  <c r="G107" i="16"/>
  <c r="G69" i="16"/>
  <c r="G92" i="16"/>
  <c r="K92" i="16"/>
  <c r="L81" i="16"/>
  <c r="H59" i="16"/>
  <c r="I64" i="16"/>
  <c r="H85" i="16"/>
  <c r="K89" i="16"/>
  <c r="L59" i="16"/>
  <c r="H93" i="16"/>
  <c r="I71" i="16"/>
  <c r="G64" i="16"/>
  <c r="L56" i="16"/>
  <c r="J73" i="16"/>
  <c r="H13" i="19" s="1"/>
  <c r="G79" i="16"/>
  <c r="K131" i="16"/>
  <c r="I112" i="16"/>
  <c r="G136" i="16"/>
  <c r="G128" i="16"/>
  <c r="J149" i="16"/>
  <c r="I110" i="16"/>
  <c r="K130" i="16"/>
  <c r="H134" i="16"/>
  <c r="H127" i="16"/>
  <c r="L135" i="16"/>
  <c r="L117" i="16"/>
  <c r="L140" i="16"/>
  <c r="H139" i="16"/>
  <c r="L109" i="16"/>
  <c r="I104" i="16"/>
  <c r="K7" i="16"/>
  <c r="K227" i="16"/>
  <c r="L220" i="16"/>
  <c r="J31" i="19" s="1"/>
  <c r="K214" i="16"/>
  <c r="K215" i="16"/>
  <c r="J200" i="16"/>
  <c r="K221" i="16"/>
  <c r="I32" i="19" s="1"/>
  <c r="G245" i="16"/>
  <c r="H237" i="16"/>
  <c r="J225" i="16"/>
  <c r="H244" i="16"/>
  <c r="H208" i="16"/>
  <c r="I205" i="16"/>
  <c r="H199" i="16"/>
  <c r="L206" i="16"/>
  <c r="K205" i="16"/>
  <c r="K40" i="16"/>
  <c r="H23" i="16"/>
  <c r="G17" i="16"/>
  <c r="L44" i="16"/>
  <c r="J49" i="16"/>
  <c r="K22" i="16"/>
  <c r="G40" i="16"/>
  <c r="J45" i="16"/>
  <c r="I28" i="16"/>
  <c r="G11" i="19" s="1"/>
  <c r="J17" i="16"/>
  <c r="L9" i="16"/>
  <c r="K50" i="16"/>
  <c r="I46" i="16"/>
  <c r="G7" i="16"/>
  <c r="H274" i="16"/>
  <c r="J279" i="16"/>
  <c r="L261" i="16"/>
  <c r="L251" i="16"/>
  <c r="K289" i="16"/>
  <c r="G292" i="16"/>
  <c r="G256" i="16"/>
  <c r="L292" i="16"/>
  <c r="H291" i="16"/>
  <c r="J251" i="16"/>
  <c r="J283" i="16"/>
  <c r="J285" i="16"/>
  <c r="H260" i="16"/>
  <c r="G260" i="16"/>
  <c r="L271" i="16"/>
  <c r="J177" i="16"/>
  <c r="G177" i="16"/>
  <c r="I195" i="16"/>
  <c r="I193" i="16"/>
  <c r="J194" i="16"/>
  <c r="H196" i="16"/>
  <c r="L178" i="16"/>
  <c r="K182" i="16"/>
  <c r="I172" i="16"/>
  <c r="G26" i="19" s="1"/>
  <c r="L184" i="16"/>
  <c r="K167" i="16"/>
  <c r="K165" i="16"/>
  <c r="L187" i="16"/>
  <c r="H163" i="16"/>
  <c r="J187" i="16"/>
  <c r="L238" i="16"/>
  <c r="G226" i="16"/>
  <c r="H159" i="16"/>
  <c r="L57" i="16"/>
  <c r="L76" i="16"/>
  <c r="J16" i="19" s="1"/>
  <c r="I93" i="16"/>
  <c r="J69" i="16"/>
  <c r="H76" i="16"/>
  <c r="F16" i="19" s="1"/>
  <c r="L77" i="16"/>
  <c r="J17" i="19" s="1"/>
  <c r="L83" i="16"/>
  <c r="J100" i="16"/>
  <c r="L71" i="16"/>
  <c r="J74" i="16"/>
  <c r="H14" i="19" s="1"/>
  <c r="I80" i="16"/>
  <c r="K91" i="16"/>
  <c r="J105" i="16"/>
  <c r="J141" i="16"/>
  <c r="K105" i="16"/>
  <c r="G112" i="16"/>
  <c r="L146" i="16"/>
  <c r="J124" i="16"/>
  <c r="H21" i="19" s="1"/>
  <c r="L145" i="16"/>
  <c r="I106" i="16"/>
  <c r="K125" i="16"/>
  <c r="I22" i="19" s="1"/>
  <c r="G140" i="16"/>
  <c r="H146" i="16"/>
  <c r="L137" i="16"/>
  <c r="L123" i="16"/>
  <c r="J20" i="19" s="1"/>
  <c r="I123" i="16"/>
  <c r="G20" i="19" s="1"/>
  <c r="K109" i="16"/>
  <c r="I203" i="16"/>
  <c r="G231" i="16"/>
  <c r="L224" i="16"/>
  <c r="H235" i="16"/>
  <c r="K230" i="16"/>
  <c r="L215" i="16"/>
  <c r="K242" i="16"/>
  <c r="H238" i="16"/>
  <c r="I238" i="16"/>
  <c r="L221" i="16"/>
  <c r="J32" i="19" s="1"/>
  <c r="K243" i="16"/>
  <c r="G218" i="16"/>
  <c r="E29" i="19" s="1"/>
  <c r="K219" i="16"/>
  <c r="I30" i="19" s="1"/>
  <c r="K218" i="16"/>
  <c r="I29" i="19" s="1"/>
  <c r="J206" i="16"/>
  <c r="J51" i="16"/>
  <c r="H20" i="16"/>
  <c r="K52" i="16"/>
  <c r="I38" i="16"/>
  <c r="I15" i="16"/>
  <c r="H51" i="16"/>
  <c r="K45" i="16"/>
  <c r="J8" i="16"/>
  <c r="H52" i="16"/>
  <c r="L29" i="16"/>
  <c r="J12" i="19" s="1"/>
  <c r="K53" i="16"/>
  <c r="L22" i="16"/>
  <c r="J47" i="16"/>
  <c r="G31" i="16"/>
  <c r="J278" i="16"/>
  <c r="H273" i="16"/>
  <c r="G261" i="16"/>
  <c r="G283" i="16"/>
  <c r="H285" i="16"/>
  <c r="I255" i="16"/>
  <c r="K257" i="16"/>
  <c r="H292" i="16"/>
  <c r="G273" i="16"/>
  <c r="G286" i="16"/>
  <c r="H251" i="16"/>
  <c r="J250" i="16"/>
  <c r="J266" i="16"/>
  <c r="H34" i="19" s="1"/>
  <c r="G253" i="16"/>
  <c r="I265" i="16"/>
  <c r="G33" i="19" s="1"/>
  <c r="K13" i="16"/>
  <c r="K158" i="16"/>
  <c r="H167" i="16"/>
  <c r="L177" i="16"/>
  <c r="G195" i="16"/>
  <c r="I160" i="16"/>
  <c r="I197" i="16"/>
  <c r="I179" i="16"/>
  <c r="G196" i="16"/>
  <c r="G166" i="16"/>
  <c r="J189" i="16"/>
  <c r="G181" i="16"/>
  <c r="G165" i="16"/>
  <c r="K169" i="16"/>
  <c r="J163" i="16"/>
  <c r="K152" i="16"/>
  <c r="J203" i="16"/>
  <c r="K223" i="16"/>
  <c r="G266" i="16"/>
  <c r="E34" i="19" s="1"/>
  <c r="L188" i="16"/>
  <c r="I81" i="16"/>
  <c r="H58" i="16"/>
  <c r="L73" i="16"/>
  <c r="J13" i="19" s="1"/>
  <c r="L97" i="16"/>
  <c r="I85" i="16"/>
  <c r="L64" i="16"/>
  <c r="I82" i="16"/>
  <c r="G82" i="16"/>
  <c r="J62" i="16"/>
  <c r="I98" i="16"/>
  <c r="K56" i="16"/>
  <c r="L68" i="16"/>
  <c r="G59" i="16"/>
  <c r="K100" i="16"/>
  <c r="L86" i="16"/>
  <c r="H87" i="16"/>
  <c r="K87" i="16"/>
  <c r="H67" i="16"/>
  <c r="J91" i="16"/>
  <c r="K134" i="16"/>
  <c r="G110" i="16"/>
  <c r="J135" i="16"/>
  <c r="I147" i="16"/>
  <c r="H143" i="16"/>
  <c r="L141" i="16"/>
  <c r="J117" i="16"/>
  <c r="K136" i="16"/>
  <c r="I125" i="16"/>
  <c r="G22" i="19" s="1"/>
  <c r="H142" i="16"/>
  <c r="J119" i="16"/>
  <c r="I133" i="16"/>
  <c r="K139" i="16"/>
  <c r="K123" i="16"/>
  <c r="I20" i="19" s="1"/>
  <c r="G121" i="16"/>
  <c r="E18" i="19" s="1"/>
  <c r="L79" i="16"/>
  <c r="J243" i="16"/>
  <c r="J237" i="16"/>
  <c r="I200" i="16"/>
  <c r="K220" i="16"/>
  <c r="I31" i="19" s="1"/>
  <c r="H236" i="16"/>
  <c r="K207" i="16"/>
  <c r="L200" i="16"/>
  <c r="I235" i="16"/>
  <c r="J226" i="16"/>
  <c r="I241" i="16"/>
  <c r="J209" i="16"/>
  <c r="J212" i="16"/>
  <c r="I199" i="16"/>
  <c r="H217" i="16"/>
  <c r="F28" i="19" s="1"/>
  <c r="H211" i="16"/>
  <c r="L16" i="16"/>
  <c r="L11" i="16"/>
  <c r="I17" i="16"/>
  <c r="K9" i="16"/>
  <c r="H27" i="16"/>
  <c r="F10" i="19" s="1"/>
  <c r="L40" i="16"/>
  <c r="L15" i="16"/>
  <c r="H41" i="16"/>
  <c r="K51" i="16"/>
  <c r="L14" i="16"/>
  <c r="K27" i="16"/>
  <c r="I10" i="19" s="1"/>
  <c r="J21" i="16"/>
  <c r="J14" i="16"/>
  <c r="H31" i="16"/>
  <c r="L55" i="16"/>
  <c r="J287" i="16"/>
  <c r="G274" i="16"/>
  <c r="L293" i="16"/>
  <c r="H268" i="16"/>
  <c r="F36" i="19" s="1"/>
  <c r="H275" i="16"/>
  <c r="J281" i="16"/>
  <c r="I272" i="16"/>
  <c r="H248" i="16"/>
  <c r="J255" i="16"/>
  <c r="H283" i="16"/>
  <c r="K256" i="16"/>
  <c r="H289" i="16"/>
  <c r="K259" i="16"/>
  <c r="L260" i="16"/>
  <c r="I267" i="16"/>
  <c r="G35" i="19" s="1"/>
  <c r="L31" i="16"/>
  <c r="K178" i="16"/>
  <c r="J175" i="16"/>
  <c r="J183" i="16"/>
  <c r="I183" i="16"/>
  <c r="L194" i="16"/>
  <c r="H173" i="16"/>
  <c r="F27" i="19" s="1"/>
  <c r="G173" i="16"/>
  <c r="E27" i="19" s="1"/>
  <c r="G167" i="16"/>
  <c r="H181" i="16"/>
  <c r="J176" i="16"/>
  <c r="H164" i="16"/>
  <c r="I189" i="16"/>
  <c r="G170" i="16"/>
  <c r="E24" i="19" s="1"/>
  <c r="H151" i="16"/>
  <c r="K171" i="16"/>
  <c r="I25" i="19" s="1"/>
  <c r="H203" i="16"/>
  <c r="J199" i="16"/>
  <c r="L259" i="16"/>
  <c r="K197" i="16"/>
  <c r="K101" i="16"/>
  <c r="H71" i="16"/>
  <c r="I76" i="16"/>
  <c r="G16" i="19" s="1"/>
  <c r="K55" i="16"/>
  <c r="K69" i="16"/>
  <c r="K94" i="16"/>
  <c r="L98" i="16"/>
  <c r="K99" i="16"/>
  <c r="L89" i="16"/>
  <c r="L74" i="16"/>
  <c r="J14" i="19" s="1"/>
  <c r="K75" i="16"/>
  <c r="I15" i="19" s="1"/>
  <c r="K77" i="16"/>
  <c r="I17" i="19" s="1"/>
  <c r="K64" i="16"/>
  <c r="L101" i="16"/>
  <c r="H73" i="16"/>
  <c r="F13" i="19" s="1"/>
  <c r="I91" i="16"/>
  <c r="K149" i="16"/>
  <c r="H130" i="16"/>
  <c r="H136" i="16"/>
  <c r="G116" i="16"/>
  <c r="H148" i="16"/>
  <c r="G133" i="16"/>
  <c r="J107" i="16"/>
  <c r="K117" i="16"/>
  <c r="G131" i="16"/>
  <c r="K146" i="16"/>
  <c r="K127" i="16"/>
  <c r="L147" i="16"/>
  <c r="K122" i="16"/>
  <c r="I19" i="19" s="1"/>
  <c r="L121" i="16"/>
  <c r="J18" i="19" s="1"/>
  <c r="J123" i="16"/>
  <c r="H20" i="19" s="1"/>
  <c r="I214" i="16"/>
  <c r="L242" i="16"/>
  <c r="K239" i="16"/>
  <c r="H214" i="16"/>
  <c r="G209" i="16"/>
  <c r="G200" i="16"/>
  <c r="G221" i="16"/>
  <c r="E32" i="19" s="1"/>
  <c r="J233" i="16"/>
  <c r="J202" i="16"/>
  <c r="G241" i="16"/>
  <c r="L230" i="16"/>
  <c r="L219" i="16"/>
  <c r="J30" i="19" s="1"/>
  <c r="G212" i="16"/>
  <c r="I223" i="16"/>
  <c r="H205" i="16"/>
  <c r="H14" i="16"/>
  <c r="J9" i="16"/>
  <c r="H21" i="16"/>
  <c r="I53" i="16"/>
  <c r="G49" i="16"/>
  <c r="L47" i="16"/>
  <c r="I22" i="16"/>
  <c r="G10" i="16"/>
  <c r="L23" i="16"/>
  <c r="L27" i="16"/>
  <c r="J10" i="19" s="1"/>
  <c r="K17" i="16"/>
  <c r="K15" i="16"/>
  <c r="I31" i="16"/>
  <c r="I248" i="16"/>
  <c r="H290" i="16"/>
  <c r="K274" i="16"/>
  <c r="J274" i="16"/>
  <c r="L278" i="16"/>
  <c r="K272" i="16"/>
  <c r="J291" i="16"/>
  <c r="L269" i="16"/>
  <c r="J37" i="19" s="1"/>
  <c r="K263" i="16"/>
  <c r="G287" i="16"/>
  <c r="G279" i="16"/>
  <c r="L291" i="16"/>
  <c r="J267" i="16"/>
  <c r="H35" i="19" s="1"/>
  <c r="H253" i="16"/>
  <c r="I259" i="16"/>
  <c r="H178" i="16"/>
  <c r="H153" i="16"/>
  <c r="K166" i="16"/>
  <c r="J167" i="16"/>
  <c r="K159" i="16"/>
  <c r="L195" i="16"/>
  <c r="I185" i="16"/>
  <c r="G183" i="16"/>
  <c r="L181" i="16"/>
  <c r="L183" i="16"/>
  <c r="I190" i="16"/>
  <c r="K195" i="16"/>
  <c r="G171" i="16"/>
  <c r="E25" i="19" s="1"/>
  <c r="I157" i="16"/>
  <c r="L170" i="16"/>
  <c r="J24" i="19" s="1"/>
  <c r="I215" i="16"/>
  <c r="G193" i="16"/>
  <c r="L87" i="16"/>
  <c r="J95" i="16"/>
  <c r="K59" i="16"/>
  <c r="K82" i="16"/>
  <c r="L94" i="16"/>
  <c r="J83" i="16"/>
  <c r="G86" i="16"/>
  <c r="I77" i="16"/>
  <c r="G17" i="19" s="1"/>
  <c r="K93" i="16"/>
  <c r="H95" i="16"/>
  <c r="H81" i="16"/>
  <c r="H97" i="16"/>
  <c r="G76" i="16"/>
  <c r="E16" i="19" s="1"/>
  <c r="I100" i="16"/>
  <c r="I89" i="16"/>
  <c r="J98" i="16"/>
  <c r="L65" i="16"/>
  <c r="G94" i="16"/>
  <c r="G80" i="16"/>
  <c r="H80" i="16"/>
  <c r="H91" i="16"/>
  <c r="L149" i="16"/>
  <c r="H110" i="16"/>
  <c r="G149" i="16"/>
  <c r="G130" i="16"/>
  <c r="H129" i="16"/>
  <c r="G147" i="16"/>
  <c r="H113" i="16"/>
  <c r="G142" i="16"/>
  <c r="G127" i="16"/>
  <c r="L111" i="16"/>
  <c r="L128" i="16"/>
  <c r="G145" i="16"/>
  <c r="K104" i="16"/>
  <c r="G139" i="16"/>
  <c r="I109" i="16"/>
  <c r="J239" i="16"/>
  <c r="L232" i="16"/>
  <c r="G244" i="16"/>
  <c r="L226" i="16"/>
  <c r="J201" i="16"/>
  <c r="L209" i="16"/>
  <c r="L233" i="16"/>
  <c r="L214" i="16"/>
  <c r="J230" i="16"/>
  <c r="J242" i="16"/>
  <c r="G230" i="16"/>
  <c r="H218" i="16"/>
  <c r="F29" i="19" s="1"/>
  <c r="J217" i="16"/>
  <c r="H28" i="19" s="1"/>
  <c r="K206" i="16"/>
  <c r="L211" i="16"/>
  <c r="J52" i="16"/>
  <c r="G14" i="16"/>
  <c r="H39" i="16"/>
  <c r="I37" i="16"/>
  <c r="L39" i="16"/>
  <c r="G8" i="16"/>
  <c r="I50" i="16"/>
  <c r="J50" i="16"/>
  <c r="G26" i="16"/>
  <c r="E9" i="19" s="1"/>
  <c r="L49" i="16"/>
  <c r="J20" i="16"/>
  <c r="J37" i="16"/>
  <c r="K19" i="16"/>
  <c r="J31" i="16"/>
  <c r="H250" i="16"/>
  <c r="K280" i="16"/>
  <c r="I251" i="16"/>
  <c r="I262" i="16"/>
  <c r="H284" i="16"/>
  <c r="J284" i="16"/>
  <c r="I290" i="16"/>
  <c r="I275" i="16"/>
  <c r="L275" i="16"/>
  <c r="K278" i="16"/>
  <c r="L257" i="16"/>
  <c r="G281" i="16"/>
  <c r="H271" i="16"/>
  <c r="G265" i="16"/>
  <c r="E33" i="19" s="1"/>
  <c r="L254" i="16"/>
  <c r="L91" i="16"/>
  <c r="K153" i="16"/>
  <c r="H179" i="16"/>
  <c r="I159" i="16"/>
  <c r="G182" i="16"/>
  <c r="L167" i="16"/>
  <c r="K189" i="16"/>
  <c r="K179" i="16"/>
  <c r="I196" i="16"/>
  <c r="H172" i="16"/>
  <c r="F26" i="19" s="1"/>
  <c r="I161" i="16"/>
  <c r="J173" i="16"/>
  <c r="H27" i="19" s="1"/>
  <c r="G160" i="16"/>
  <c r="G187" i="16"/>
  <c r="I151" i="16"/>
  <c r="L7" i="16"/>
  <c r="H100" i="16"/>
  <c r="I83" i="16"/>
  <c r="I92" i="16"/>
  <c r="J76" i="16"/>
  <c r="H16" i="19" s="1"/>
  <c r="G65" i="16"/>
  <c r="K65" i="16"/>
  <c r="L95" i="16"/>
  <c r="K68" i="16"/>
  <c r="K95" i="16"/>
  <c r="I56" i="16"/>
  <c r="I58" i="16"/>
  <c r="I86" i="16"/>
  <c r="J86" i="16"/>
  <c r="K86" i="16"/>
  <c r="G89" i="16"/>
  <c r="H86" i="16"/>
  <c r="K62" i="16"/>
  <c r="L75" i="16"/>
  <c r="J15" i="19" s="1"/>
  <c r="G73" i="16"/>
  <c r="E13" i="19" s="1"/>
  <c r="K67" i="16"/>
  <c r="H55" i="16"/>
  <c r="J125" i="16"/>
  <c r="H22" i="19" s="1"/>
  <c r="K110" i="16"/>
  <c r="I116" i="16"/>
  <c r="K133" i="16"/>
  <c r="J118" i="16"/>
  <c r="J127" i="16"/>
  <c r="G137" i="16"/>
  <c r="H141" i="16"/>
  <c r="H107" i="16"/>
  <c r="J143" i="16"/>
  <c r="I118" i="16"/>
  <c r="I140" i="16"/>
  <c r="L104" i="16"/>
  <c r="H109" i="16"/>
  <c r="H243" i="16"/>
  <c r="G235" i="16"/>
  <c r="K229" i="16"/>
  <c r="K202" i="16"/>
  <c r="L207" i="16"/>
  <c r="L201" i="16"/>
  <c r="K226" i="16"/>
  <c r="I209" i="16"/>
  <c r="H202" i="16"/>
  <c r="H224" i="16"/>
  <c r="H213" i="16"/>
  <c r="L199" i="16"/>
  <c r="J218" i="16"/>
  <c r="H29" i="19" s="1"/>
  <c r="J205" i="16"/>
  <c r="K26" i="16"/>
  <c r="I9" i="19" s="1"/>
  <c r="K37" i="16"/>
  <c r="I20" i="16"/>
  <c r="H11" i="16"/>
  <c r="G33" i="16"/>
  <c r="K41" i="16"/>
  <c r="L17" i="16"/>
  <c r="J44" i="16"/>
  <c r="G41" i="16"/>
  <c r="H47" i="16"/>
  <c r="H50" i="16"/>
  <c r="G19" i="16"/>
  <c r="J275" i="16"/>
  <c r="G268" i="16"/>
  <c r="E36" i="19" s="1"/>
  <c r="I277" i="16"/>
  <c r="G251" i="16"/>
  <c r="I284" i="16"/>
  <c r="L272" i="16"/>
  <c r="J256" i="16"/>
  <c r="H278" i="16"/>
  <c r="J273" i="16"/>
  <c r="G290" i="16"/>
  <c r="H279" i="16"/>
  <c r="L265" i="16"/>
  <c r="J33" i="19" s="1"/>
  <c r="K253" i="16"/>
  <c r="I254" i="16"/>
  <c r="K191" i="16"/>
  <c r="L193" i="16"/>
  <c r="G178" i="16"/>
  <c r="I166" i="16"/>
  <c r="J191" i="16"/>
  <c r="G188" i="16"/>
  <c r="K181" i="16"/>
  <c r="G179" i="16"/>
  <c r="L190" i="16"/>
  <c r="H175" i="16"/>
  <c r="H154" i="16"/>
  <c r="G161" i="16"/>
  <c r="H169" i="16"/>
  <c r="F23" i="19" s="1"/>
  <c r="L157" i="16"/>
  <c r="D55" i="17" l="1" a="1"/>
  <c r="D7" i="17" a="1"/>
  <c r="D205" i="17" a="1"/>
  <c r="D103" i="17" a="1"/>
  <c r="D79" i="17" a="1"/>
  <c r="I33" i="19"/>
  <c r="D265" i="17" a="1"/>
  <c r="D265" i="17" s="1"/>
  <c r="D247" i="17" a="1"/>
  <c r="D247" i="17" s="1"/>
  <c r="D253" i="17" a="1"/>
  <c r="D253" i="17" s="1"/>
  <c r="D67" i="17" a="1"/>
  <c r="D175" i="17" a="1"/>
  <c r="D61" i="17" a="1"/>
  <c r="D31" i="17" a="1"/>
  <c r="D109" i="17" a="1"/>
  <c r="D199" i="17" a="1"/>
  <c r="D157" i="17" a="1"/>
  <c r="D19" i="17" a="1"/>
  <c r="D127" i="17" a="1"/>
  <c r="D73" i="17" a="1"/>
  <c r="D115" i="17" a="1"/>
  <c r="D259" i="17" a="1"/>
  <c r="D259" i="17" s="1"/>
  <c r="D223" i="17" a="1"/>
  <c r="D121" i="17" a="1"/>
  <c r="D163" i="17" a="1"/>
  <c r="D13" i="17" a="1"/>
  <c r="D211" i="17" a="1"/>
  <c r="D151" i="17" a="1"/>
  <c r="D271" i="17" a="1"/>
  <c r="D271" i="17" s="1"/>
  <c r="I28" i="19"/>
  <c r="D217" i="17" a="1"/>
  <c r="I23" i="19"/>
  <c r="D169" i="17" a="1"/>
  <c r="I8" i="19"/>
  <c r="D25" i="17" a="1"/>
  <c r="M8" i="19" l="1" a="1"/>
  <c r="M8" i="19" s="1"/>
  <c r="X9" i="19" s="1"/>
  <c r="D199" i="17"/>
  <c r="Q25" i="17"/>
  <c r="P25" i="17"/>
  <c r="D217" i="17"/>
  <c r="Q28" i="17"/>
  <c r="P28" i="17"/>
  <c r="D109" i="17"/>
  <c r="Q16" i="17"/>
  <c r="P16" i="17"/>
  <c r="Q9" i="17"/>
  <c r="P9" i="17"/>
  <c r="D31" i="17"/>
  <c r="D151" i="17"/>
  <c r="P20" i="17"/>
  <c r="Q20" i="17"/>
  <c r="P11" i="17"/>
  <c r="D61" i="17"/>
  <c r="Q11" i="17"/>
  <c r="D175" i="17"/>
  <c r="Q24" i="17"/>
  <c r="P24" i="17"/>
  <c r="D25" i="17"/>
  <c r="Q8" i="17"/>
  <c r="P8" i="17"/>
  <c r="D13" i="17"/>
  <c r="P6" i="17"/>
  <c r="Q6" i="17"/>
  <c r="P12" i="17"/>
  <c r="D67" i="17"/>
  <c r="Q12" i="17"/>
  <c r="R12" i="17" s="1"/>
  <c r="D163" i="17"/>
  <c r="P22" i="17"/>
  <c r="Q22" i="17"/>
  <c r="D211" i="17"/>
  <c r="Q27" i="17"/>
  <c r="P27" i="17"/>
  <c r="Q18" i="17"/>
  <c r="R18" i="17" s="1"/>
  <c r="D121" i="17"/>
  <c r="P18" i="17"/>
  <c r="D223" i="17"/>
  <c r="P29" i="17"/>
  <c r="Q29" i="17"/>
  <c r="D79" i="17"/>
  <c r="Q14" i="17"/>
  <c r="P14" i="17"/>
  <c r="Q17" i="17"/>
  <c r="P17" i="17"/>
  <c r="D115" i="17"/>
  <c r="D73" i="17"/>
  <c r="P13" i="17"/>
  <c r="Q13" i="17"/>
  <c r="D103" i="17"/>
  <c r="P15" i="17"/>
  <c r="Q15" i="17"/>
  <c r="P19" i="17"/>
  <c r="D127" i="17"/>
  <c r="Q19" i="17"/>
  <c r="R19" i="17" s="1"/>
  <c r="D205" i="17"/>
  <c r="Q26" i="17"/>
  <c r="P26" i="17"/>
  <c r="D19" i="17"/>
  <c r="Q7" i="17"/>
  <c r="P7" i="17"/>
  <c r="D7" i="17"/>
  <c r="P5" i="17"/>
  <c r="Q5" i="17"/>
  <c r="R5" i="17" s="1"/>
  <c r="D169" i="17"/>
  <c r="P23" i="17"/>
  <c r="Q23" i="17"/>
  <c r="R23" i="17" s="1"/>
  <c r="D157" i="17"/>
  <c r="P21" i="17"/>
  <c r="Q21" i="17"/>
  <c r="D55" i="17"/>
  <c r="Q10" i="17"/>
  <c r="P10" i="17"/>
  <c r="R13" i="17" l="1"/>
  <c r="R27" i="17"/>
  <c r="R17" i="17"/>
  <c r="R7" i="17"/>
  <c r="R11" i="17"/>
  <c r="R14" i="17"/>
  <c r="R6" i="17"/>
  <c r="R29" i="17"/>
  <c r="R21" i="17"/>
  <c r="W9" i="19"/>
  <c r="AB7" i="19" s="1"/>
  <c r="R9" i="17"/>
  <c r="R16" i="17"/>
  <c r="R26" i="17"/>
  <c r="R8" i="17"/>
  <c r="T3" i="17" s="1"/>
  <c r="R15" i="17"/>
  <c r="R28" i="17"/>
  <c r="R24" i="17"/>
  <c r="R25" i="17"/>
  <c r="R22" i="17"/>
  <c r="R10" i="17"/>
  <c r="R20" i="17"/>
  <c r="AB6" i="19" l="1"/>
  <c r="AC6" i="19" s="1"/>
  <c r="AF7" i="19"/>
  <c r="AC7" i="19"/>
  <c r="AF6" i="19"/>
  <c r="AG7" i="19" l="1"/>
  <c r="AG6" i="19"/>
  <c r="B107" i="2" l="1"/>
  <c r="B118" i="2"/>
  <c r="B101" i="2"/>
  <c r="B105" i="2"/>
  <c r="B70" i="2"/>
  <c r="B89" i="2"/>
  <c r="B67" i="2"/>
  <c r="B103" i="2"/>
  <c r="B117" i="2"/>
  <c r="B90" i="2"/>
  <c r="B126" i="2"/>
  <c r="B86" i="2"/>
  <c r="B123" i="2"/>
  <c r="B78" i="2"/>
  <c r="B66" i="2"/>
  <c r="B125" i="2"/>
  <c r="B114" i="2"/>
  <c r="B69" i="2"/>
  <c r="B115" i="2"/>
  <c r="B111" i="2"/>
  <c r="B119" i="2"/>
  <c r="B84" i="2"/>
  <c r="B63" i="2"/>
  <c r="B98" i="2"/>
  <c r="B92" i="2"/>
  <c r="B73" i="2"/>
  <c r="B85" i="2"/>
  <c r="B82" i="2"/>
  <c r="B83" i="2"/>
  <c r="B128" i="2"/>
  <c r="B72" i="2"/>
  <c r="B95" i="2"/>
  <c r="B74" i="2"/>
  <c r="B91" i="2"/>
  <c r="B76" i="2"/>
  <c r="B64" i="2"/>
  <c r="B65" i="2"/>
  <c r="B110" i="2"/>
  <c r="B71" i="2"/>
  <c r="B81" i="2"/>
  <c r="B79" i="2"/>
  <c r="B113" i="2"/>
  <c r="B122" i="2"/>
  <c r="B106" i="2"/>
  <c r="B94" i="2"/>
  <c r="B102" i="2"/>
  <c r="B112" i="2"/>
  <c r="B80" i="2"/>
  <c r="B68" i="2" l="1"/>
  <c r="B99" i="2"/>
  <c r="B77" i="2"/>
  <c r="B109" i="2"/>
  <c r="B116" i="2"/>
  <c r="B88" i="2"/>
  <c r="B100" i="2"/>
  <c r="B96" i="2"/>
  <c r="B93" i="2"/>
  <c r="B108" i="2"/>
  <c r="B120" i="2"/>
  <c r="B121" i="2"/>
  <c r="B104" i="2"/>
  <c r="B127" i="2"/>
  <c r="B75" i="2"/>
  <c r="B97" i="2"/>
  <c r="B124" i="2"/>
  <c r="B87" i="2"/>
  <c r="D824" i="4" l="1"/>
  <c r="D52" i="4"/>
  <c r="L52" i="4" s="1"/>
  <c r="D884" i="4"/>
  <c r="F884" i="4" s="1"/>
  <c r="D792" i="4"/>
  <c r="Q792" i="4" s="1"/>
  <c r="D390" i="4"/>
  <c r="S390" i="4" s="1"/>
  <c r="D1279" i="4"/>
  <c r="N1279" i="4" s="1"/>
  <c r="D1314" i="4"/>
  <c r="D639" i="4"/>
  <c r="S639" i="4" s="1"/>
  <c r="D182" i="4"/>
  <c r="E182" i="4" s="1"/>
  <c r="D605" i="4"/>
  <c r="P605" i="4" s="1"/>
  <c r="D324" i="4"/>
  <c r="S324" i="4" s="1"/>
  <c r="D711" i="4"/>
  <c r="F711" i="4" s="1"/>
  <c r="D1327" i="4"/>
  <c r="D436" i="4"/>
  <c r="D1216" i="4"/>
  <c r="D587" i="4"/>
  <c r="D489" i="4"/>
  <c r="D786" i="4"/>
  <c r="D1143" i="4"/>
  <c r="D807" i="4"/>
  <c r="D815" i="4"/>
  <c r="D1012" i="4"/>
  <c r="D1251" i="4"/>
  <c r="D714" i="4"/>
  <c r="D528" i="4"/>
  <c r="D456" i="4"/>
  <c r="D1301" i="4"/>
  <c r="D706" i="4"/>
  <c r="D46" i="4"/>
  <c r="D1332" i="4"/>
  <c r="D1267" i="4"/>
  <c r="D835" i="4"/>
  <c r="D240" i="4"/>
  <c r="D151" i="4"/>
  <c r="D1317" i="4"/>
  <c r="D170" i="4"/>
  <c r="D857" i="4"/>
  <c r="D334" i="4"/>
  <c r="D480" i="4"/>
  <c r="D477" i="4"/>
  <c r="D950" i="4"/>
  <c r="D407" i="4"/>
  <c r="D1325" i="4"/>
  <c r="D916" i="4"/>
  <c r="D1307" i="4"/>
  <c r="D41" i="4"/>
  <c r="D1164" i="4"/>
  <c r="D483" i="4"/>
  <c r="D423" i="4"/>
  <c r="D370" i="4"/>
  <c r="D532" i="4"/>
  <c r="D564" i="4"/>
  <c r="D600" i="4"/>
  <c r="D1174" i="4"/>
  <c r="D213" i="4"/>
  <c r="D908" i="4"/>
  <c r="D1193" i="4"/>
  <c r="D1010" i="4"/>
  <c r="D991" i="4"/>
  <c r="D998" i="4"/>
  <c r="D560" i="4"/>
  <c r="D518" i="4"/>
  <c r="D454" i="4"/>
  <c r="D1128" i="4"/>
  <c r="D92" i="4"/>
  <c r="D280" i="4"/>
  <c r="D486" i="4"/>
  <c r="D823" i="4"/>
  <c r="D1054" i="4"/>
  <c r="D237" i="4"/>
  <c r="D426" i="4"/>
  <c r="D340" i="4"/>
  <c r="D1051" i="4"/>
  <c r="D585" i="4"/>
  <c r="D148" i="4"/>
  <c r="D1340" i="4"/>
  <c r="D184" i="4"/>
  <c r="D1137" i="4"/>
  <c r="D1165" i="4"/>
  <c r="D508" i="4"/>
  <c r="D1172" i="4"/>
  <c r="D789" i="4"/>
  <c r="D1028" i="4"/>
  <c r="D1231" i="4"/>
  <c r="D72" i="4"/>
  <c r="D155" i="4"/>
  <c r="D1178" i="4"/>
  <c r="D264" i="4"/>
  <c r="D1186" i="4"/>
  <c r="D100" i="4"/>
  <c r="D277" i="4"/>
  <c r="D1078" i="4"/>
  <c r="D299" i="4"/>
  <c r="D1072" i="4"/>
  <c r="D577" i="4"/>
  <c r="D281" i="4"/>
  <c r="D1196" i="4"/>
  <c r="D942" i="4"/>
  <c r="D703" i="4"/>
  <c r="D109" i="4"/>
  <c r="D1293" i="4"/>
  <c r="D1110" i="4"/>
  <c r="D304" i="4"/>
  <c r="D302" i="4"/>
  <c r="D323" i="4"/>
  <c r="D652" i="4"/>
  <c r="D1219" i="4"/>
  <c r="D925" i="4"/>
  <c r="D193" i="4"/>
  <c r="D1336" i="4"/>
  <c r="D917" i="4"/>
  <c r="D1007" i="4"/>
  <c r="D256" i="4"/>
  <c r="D732" i="4"/>
  <c r="D382" i="4"/>
  <c r="D801" i="4"/>
  <c r="D84" i="4"/>
  <c r="D979" i="4"/>
  <c r="D300" i="4"/>
  <c r="D270" i="4"/>
  <c r="D135" i="4"/>
  <c r="D626" i="4"/>
  <c r="D114" i="4"/>
  <c r="D1313" i="4"/>
  <c r="D1258" i="4"/>
  <c r="D847" i="4"/>
  <c r="D1288" i="4"/>
  <c r="D207" i="4"/>
  <c r="D1121" i="4"/>
  <c r="D243" i="4"/>
  <c r="D420" i="4"/>
  <c r="D1271" i="4"/>
  <c r="D825" i="4"/>
  <c r="D163" i="4"/>
  <c r="D421" i="4"/>
  <c r="D43" i="4"/>
  <c r="D1169" i="4"/>
  <c r="D383" i="4"/>
  <c r="D798" i="4"/>
  <c r="D738" i="4"/>
  <c r="D691" i="4"/>
  <c r="D1025" i="4"/>
  <c r="D467" i="4"/>
  <c r="D927" i="4"/>
  <c r="D473" i="4"/>
  <c r="D146" i="4"/>
  <c r="D654" i="4"/>
  <c r="D1065" i="4"/>
  <c r="D588" i="4"/>
  <c r="D428" i="4"/>
  <c r="D50" i="4"/>
  <c r="D73" i="4"/>
  <c r="D1294" i="4"/>
  <c r="D307" i="4"/>
  <c r="D404" i="4"/>
  <c r="D803" i="4"/>
  <c r="D434" i="4"/>
  <c r="D178" i="4"/>
  <c r="D787" i="4"/>
  <c r="D56" i="4"/>
  <c r="D740" i="4"/>
  <c r="D1256" i="4"/>
  <c r="D506" i="4"/>
  <c r="D914" i="4"/>
  <c r="D919" i="4"/>
  <c r="D561" i="4"/>
  <c r="D288" i="4"/>
  <c r="D748" i="4"/>
  <c r="D142" i="4"/>
  <c r="D1184" i="4"/>
  <c r="D1273" i="4"/>
  <c r="J390" i="4"/>
  <c r="H390" i="4"/>
  <c r="G390" i="4"/>
  <c r="F390" i="4"/>
  <c r="E390" i="4"/>
  <c r="Q390" i="4"/>
  <c r="P390" i="4"/>
  <c r="M390" i="4"/>
  <c r="L390" i="4"/>
  <c r="D892" i="4"/>
  <c r="D311" i="4"/>
  <c r="D469" i="4"/>
  <c r="D451" i="4"/>
  <c r="D499" i="4"/>
  <c r="D747" i="4"/>
  <c r="D190" i="4"/>
  <c r="D1076" i="4"/>
  <c r="D1179" i="4"/>
  <c r="D96" i="4"/>
  <c r="D330" i="4"/>
  <c r="D464" i="4"/>
  <c r="D1023" i="4"/>
  <c r="D764" i="4"/>
  <c r="D1215" i="4"/>
  <c r="D317" i="4"/>
  <c r="D165" i="4"/>
  <c r="D972" i="4"/>
  <c r="D1045" i="4"/>
  <c r="D1111" i="4"/>
  <c r="D1252" i="4"/>
  <c r="D348" i="4"/>
  <c r="D82" i="4"/>
  <c r="D496" i="4"/>
  <c r="D459" i="4"/>
  <c r="D725" i="4"/>
  <c r="D943" i="4"/>
  <c r="D71" i="4"/>
  <c r="D722" i="4"/>
  <c r="D909" i="4"/>
  <c r="D475" i="4"/>
  <c r="D693" i="4"/>
  <c r="D501" i="4"/>
  <c r="D791" i="4"/>
  <c r="D1287" i="4"/>
  <c r="D934" i="4"/>
  <c r="D1276" i="4"/>
  <c r="D308" i="4"/>
  <c r="D611" i="4"/>
  <c r="D1263" i="4"/>
  <c r="D533" i="4"/>
  <c r="D1337" i="4"/>
  <c r="D152" i="4"/>
  <c r="D906" i="4"/>
  <c r="D1146" i="4"/>
  <c r="D174" i="4"/>
  <c r="D761" i="4"/>
  <c r="D827" i="4"/>
  <c r="D358" i="4"/>
  <c r="D869" i="4"/>
  <c r="D682" i="4"/>
  <c r="D1120" i="4"/>
  <c r="D40" i="4"/>
  <c r="D1000" i="4"/>
  <c r="D115" i="4"/>
  <c r="D1046" i="4"/>
  <c r="D447" i="4"/>
  <c r="D203" i="4"/>
  <c r="D1266" i="4"/>
  <c r="D534" i="4"/>
  <c r="D676" i="4"/>
  <c r="D274" i="4"/>
  <c r="D756" i="4"/>
  <c r="D1290" i="4"/>
  <c r="D342" i="4"/>
  <c r="D1090" i="4"/>
  <c r="D236" i="4"/>
  <c r="D831" i="4"/>
  <c r="D156" i="4"/>
  <c r="D494" i="4"/>
  <c r="D653" i="4"/>
  <c r="D810" i="4"/>
  <c r="D627" i="4"/>
  <c r="D852" i="4"/>
  <c r="D879" i="4"/>
  <c r="D1063" i="4"/>
  <c r="D781" i="4"/>
  <c r="D901" i="4"/>
  <c r="D862" i="4"/>
  <c r="D1067" i="4"/>
  <c r="D983" i="4"/>
  <c r="D444" i="4"/>
  <c r="D921" i="4"/>
  <c r="D455" i="4"/>
  <c r="D809" i="4"/>
  <c r="D181" i="4"/>
  <c r="D664" i="4"/>
  <c r="D1211" i="4"/>
  <c r="D1189" i="4"/>
  <c r="D211" i="4"/>
  <c r="D293" i="4"/>
  <c r="D1297" i="4"/>
  <c r="D221" i="4"/>
  <c r="D1323" i="4"/>
  <c r="D1244" i="4"/>
  <c r="D223" i="4"/>
  <c r="D145" i="4"/>
  <c r="D157" i="4"/>
  <c r="D550" i="4"/>
  <c r="D863" i="4"/>
  <c r="D258" i="4"/>
  <c r="D845" i="4"/>
  <c r="D208" i="4"/>
  <c r="D1004" i="4"/>
  <c r="D415" i="4"/>
  <c r="D313" i="4"/>
  <c r="D413" i="4"/>
  <c r="D915" i="4"/>
  <c r="D1144" i="4"/>
  <c r="D138" i="4"/>
  <c r="D1285" i="4"/>
  <c r="D1208" i="4"/>
  <c r="D393" i="4"/>
  <c r="D865" i="4"/>
  <c r="D1015" i="4"/>
  <c r="D799" i="4"/>
  <c r="D75" i="4"/>
  <c r="D296" i="4"/>
  <c r="D338" i="4"/>
  <c r="D721" i="4"/>
  <c r="D1154" i="4"/>
  <c r="D735" i="4"/>
  <c r="D61" i="4"/>
  <c r="D592" i="4"/>
  <c r="D1166" i="4"/>
  <c r="D502" i="4"/>
  <c r="D1210" i="4"/>
  <c r="D336" i="4"/>
  <c r="D1221" i="4"/>
  <c r="D333" i="4"/>
  <c r="D1260" i="4"/>
  <c r="D42" i="4"/>
  <c r="D743" i="4"/>
  <c r="D963" i="4"/>
  <c r="D372" i="4"/>
  <c r="D1222" i="4"/>
  <c r="D840" i="4"/>
  <c r="D1245" i="4"/>
  <c r="D1203" i="4"/>
  <c r="D472" i="4"/>
  <c r="D734" i="4"/>
  <c r="D1192" i="4"/>
  <c r="D580" i="4"/>
  <c r="D514" i="4"/>
  <c r="D903" i="4"/>
  <c r="D700" i="4"/>
  <c r="D512" i="4"/>
  <c r="D1113" i="4"/>
  <c r="D659" i="4"/>
  <c r="D1306" i="4"/>
  <c r="D503" i="4"/>
  <c r="D739" i="4"/>
  <c r="D1254" i="4"/>
  <c r="D437" i="4"/>
  <c r="D977" i="4"/>
  <c r="D74" i="4"/>
  <c r="D994" i="4"/>
  <c r="D948" i="4"/>
  <c r="D279" i="4"/>
  <c r="D326" i="4"/>
  <c r="D78" i="4"/>
  <c r="D1126" i="4"/>
  <c r="D1248" i="4"/>
  <c r="D1029" i="4"/>
  <c r="D811" i="4"/>
  <c r="D164" i="4"/>
  <c r="D674" i="4"/>
  <c r="D1098" i="4"/>
  <c r="D595" i="4"/>
  <c r="D385" i="4"/>
  <c r="D657" i="4"/>
  <c r="D141" i="4"/>
  <c r="D642" i="4"/>
  <c r="D763" i="4"/>
  <c r="D487" i="4"/>
  <c r="D316" i="4"/>
  <c r="D81" i="4"/>
  <c r="D201" i="4"/>
  <c r="D814" i="4"/>
  <c r="D147" i="4"/>
  <c r="D607" i="4"/>
  <c r="D1083" i="4"/>
  <c r="D331" i="4"/>
  <c r="D878" i="4"/>
  <c r="D286" i="4"/>
  <c r="D686" i="4"/>
  <c r="D1163" i="4"/>
  <c r="D932" i="4"/>
  <c r="D816" i="4"/>
  <c r="D817" i="4"/>
  <c r="D1278" i="4"/>
  <c r="D91" i="4"/>
  <c r="D1016" i="4"/>
  <c r="D285" i="4"/>
  <c r="D647" i="4"/>
  <c r="D741" i="4"/>
  <c r="D1289" i="4"/>
  <c r="D1198" i="4"/>
  <c r="D689" i="4"/>
  <c r="D195" i="4"/>
  <c r="D158" i="4"/>
  <c r="D779" i="4"/>
  <c r="D593" i="4"/>
  <c r="D1299" i="4"/>
  <c r="D276" i="4"/>
  <c r="D709" i="4"/>
  <c r="D186" i="4"/>
  <c r="D1326" i="4"/>
  <c r="D640" i="4"/>
  <c r="D409" i="4"/>
  <c r="D1001" i="4"/>
  <c r="D802" i="4"/>
  <c r="D402" i="4"/>
  <c r="D267" i="4"/>
  <c r="D38" i="4"/>
  <c r="D618" i="4"/>
  <c r="D1117" i="4"/>
  <c r="D665" i="4"/>
  <c r="D521" i="4"/>
  <c r="D961" i="4"/>
  <c r="D549" i="4"/>
  <c r="D966" i="4"/>
  <c r="D651" i="4"/>
  <c r="D670" i="4"/>
  <c r="D793" i="4"/>
  <c r="D95" i="4"/>
  <c r="D194" i="4"/>
  <c r="D1338" i="4"/>
  <c r="D149" i="4"/>
  <c r="D609" i="4"/>
  <c r="D239" i="4"/>
  <c r="D493" i="4"/>
  <c r="D535" i="4"/>
  <c r="D673" i="4"/>
  <c r="D1019" i="4"/>
  <c r="D1066" i="4"/>
  <c r="D924" i="4"/>
  <c r="D113" i="4"/>
  <c r="D121" i="4"/>
  <c r="D1224" i="4"/>
  <c r="D130" i="4"/>
  <c r="D346" i="4"/>
  <c r="D956" i="4"/>
  <c r="D619" i="4"/>
  <c r="D629" i="4"/>
  <c r="D189" i="4"/>
  <c r="D284" i="4"/>
  <c r="D1092" i="4"/>
  <c r="D215" i="4"/>
  <c r="D872" i="4"/>
  <c r="D576" i="4"/>
  <c r="D558" i="4"/>
  <c r="D373" i="4"/>
  <c r="D368" i="4"/>
  <c r="D495" i="4"/>
  <c r="D1237" i="4"/>
  <c r="D1032" i="4"/>
  <c r="D1043" i="4"/>
  <c r="D578" i="4"/>
  <c r="D877" i="4"/>
  <c r="D702" i="4"/>
  <c r="D718" i="4"/>
  <c r="D1233" i="4"/>
  <c r="D1236" i="4"/>
  <c r="D531" i="4"/>
  <c r="D51" i="4"/>
  <c r="D1140" i="4"/>
  <c r="D67" i="4"/>
  <c r="D933" i="4"/>
  <c r="D282" i="4"/>
  <c r="D635" i="4"/>
  <c r="D555" i="4"/>
  <c r="D83" i="4"/>
  <c r="D488" i="4"/>
  <c r="D783" i="4"/>
  <c r="D403" i="4"/>
  <c r="D1249" i="4"/>
  <c r="D524" i="4"/>
  <c r="D511" i="4"/>
  <c r="D466" i="4"/>
  <c r="D1044" i="4"/>
  <c r="D218" i="4"/>
  <c r="D1133" i="4"/>
  <c r="D973" i="4"/>
  <c r="D231" i="4"/>
  <c r="D37" i="4"/>
  <c r="D104" i="4"/>
  <c r="D572" i="4"/>
  <c r="D899" i="4"/>
  <c r="D386" i="4"/>
  <c r="D841" i="4"/>
  <c r="D47" i="4"/>
  <c r="D805" i="4"/>
  <c r="D768" i="4"/>
  <c r="D856" i="4"/>
  <c r="D214" i="4"/>
  <c r="D176" i="4"/>
  <c r="D111" i="4"/>
  <c r="D520" i="4"/>
  <c r="D322" i="4"/>
  <c r="D188" i="4"/>
  <c r="D1116" i="4"/>
  <c r="D460" i="4"/>
  <c r="D417" i="4"/>
  <c r="D551" i="4"/>
  <c r="D1158" i="4"/>
  <c r="D660" i="4"/>
  <c r="D1269" i="4"/>
  <c r="D620" i="4"/>
  <c r="D546" i="4"/>
  <c r="D1099" i="4"/>
  <c r="D450" i="4"/>
  <c r="D1047" i="4"/>
  <c r="D677" i="4"/>
  <c r="D209" i="4"/>
  <c r="D666" i="4"/>
  <c r="D720" i="4"/>
  <c r="D875" i="4"/>
  <c r="D76" i="4"/>
  <c r="D1130" i="4"/>
  <c r="D710" i="4"/>
  <c r="D529" i="4"/>
  <c r="D855" i="4"/>
  <c r="D106" i="4"/>
  <c r="D868" i="4"/>
  <c r="D1155" i="4"/>
  <c r="D880" i="4"/>
  <c r="D838" i="4"/>
  <c r="D1265" i="4"/>
  <c r="D1298" i="4"/>
  <c r="D680" i="4"/>
  <c r="D975" i="4"/>
  <c r="D1124" i="4"/>
  <c r="D586" i="4"/>
  <c r="D988" i="4"/>
  <c r="D745" i="4"/>
  <c r="D1075" i="4"/>
  <c r="D80" i="4"/>
  <c r="D631" i="4"/>
  <c r="D219" i="4"/>
  <c r="D1305" i="4"/>
  <c r="D400" i="4"/>
  <c r="D876" i="4"/>
  <c r="D1003" i="4"/>
  <c r="D715" i="4"/>
  <c r="D911" i="4"/>
  <c r="D648" i="4"/>
  <c r="D55" i="4"/>
  <c r="D99" i="4"/>
  <c r="D871" i="4"/>
  <c r="D452" i="4"/>
  <c r="D228" i="4"/>
  <c r="D510" i="4"/>
  <c r="D1204" i="4"/>
  <c r="D320" i="4"/>
  <c r="D523" i="4"/>
  <c r="D341" i="4"/>
  <c r="D169" i="4"/>
  <c r="D162" i="4"/>
  <c r="D440" i="4"/>
  <c r="D513" i="4"/>
  <c r="D614" i="4"/>
  <c r="D1013" i="4"/>
  <c r="D410" i="4"/>
  <c r="D110" i="4"/>
  <c r="D804" i="4"/>
  <c r="D319" i="4"/>
  <c r="D254" i="4"/>
  <c r="D1243" i="4"/>
  <c r="D905" i="4"/>
  <c r="D351" i="4"/>
  <c r="D1104" i="4"/>
  <c r="D462" i="4"/>
  <c r="D44" i="4"/>
  <c r="D907" i="4"/>
  <c r="D962" i="4"/>
  <c r="D731" i="4"/>
  <c r="D637" i="4"/>
  <c r="D1331" i="4"/>
  <c r="D77" i="4"/>
  <c r="D946" i="4"/>
  <c r="D229" i="4"/>
  <c r="D1095" i="4"/>
  <c r="D1089" i="4"/>
  <c r="D58" i="4"/>
  <c r="D470" i="4"/>
  <c r="D1246" i="4"/>
  <c r="D830" i="4"/>
  <c r="D353" i="4"/>
  <c r="D982" i="4"/>
  <c r="D132" i="4"/>
  <c r="D996" i="4"/>
  <c r="D461" i="4"/>
  <c r="D261" i="4"/>
  <c r="D396" i="4"/>
  <c r="D226" i="4"/>
  <c r="D481" i="4"/>
  <c r="D671" i="4"/>
  <c r="D575" i="4"/>
  <c r="D708" i="4"/>
  <c r="D649" i="4"/>
  <c r="D1162" i="4"/>
  <c r="D1103" i="4"/>
  <c r="D820" i="4"/>
  <c r="D766" i="4"/>
  <c r="D687" i="4"/>
  <c r="D584" i="4"/>
  <c r="D527" i="4"/>
  <c r="D222" i="4"/>
  <c r="D974" i="4"/>
  <c r="D1108" i="4"/>
  <c r="D890" i="4"/>
  <c r="D848" i="4"/>
  <c r="D675" i="4"/>
  <c r="D479" i="4"/>
  <c r="D1318" i="4"/>
  <c r="D1322" i="4"/>
  <c r="D1087" i="4"/>
  <c r="D1024" i="4"/>
  <c r="D166" i="4"/>
  <c r="D356" i="4"/>
  <c r="D918" i="4"/>
  <c r="D309" i="4"/>
  <c r="D663" i="4"/>
  <c r="D1188" i="4"/>
  <c r="D603" i="4"/>
  <c r="D1058" i="4"/>
  <c r="D1333" i="4"/>
  <c r="D1002" i="4"/>
  <c r="D543" i="4"/>
  <c r="D672" i="4"/>
  <c r="D707" i="4"/>
  <c r="D733" i="4"/>
  <c r="D1197" i="4"/>
  <c r="D289" i="4"/>
  <c r="D854" i="4"/>
  <c r="D967" i="4"/>
  <c r="D332" i="4"/>
  <c r="D1139" i="4"/>
  <c r="D1084" i="4"/>
  <c r="D782" i="4"/>
  <c r="D538" i="4"/>
  <c r="D272" i="4"/>
  <c r="D1014" i="4"/>
  <c r="D864" i="4"/>
  <c r="D606" i="4"/>
  <c r="D458" i="4"/>
  <c r="D244" i="4"/>
  <c r="D88" i="4"/>
  <c r="D826" i="4"/>
  <c r="D843" i="4"/>
  <c r="D808" i="4"/>
  <c r="D465" i="4"/>
  <c r="D345" i="4"/>
  <c r="D33" i="4"/>
  <c r="D762" i="4"/>
  <c r="D498" i="4"/>
  <c r="D553" i="4"/>
  <c r="D944" i="4"/>
  <c r="D126" i="4"/>
  <c r="D522" i="4"/>
  <c r="D784" i="4"/>
  <c r="D140" i="4"/>
  <c r="D819" i="4"/>
  <c r="D179" i="4"/>
  <c r="D636" i="4"/>
  <c r="D101" i="4"/>
  <c r="D1035" i="4"/>
  <c r="D1157" i="4"/>
  <c r="D453" i="4"/>
  <c r="D224" i="4"/>
  <c r="D1315" i="4"/>
  <c r="D411" i="4"/>
  <c r="D312" i="4"/>
  <c r="D1027" i="4"/>
  <c r="D1209" i="4"/>
  <c r="D1119" i="4"/>
  <c r="D1190" i="4"/>
  <c r="D422" i="4"/>
  <c r="D1059" i="4"/>
  <c r="D749" i="4"/>
  <c r="D54" i="4"/>
  <c r="D343" i="4"/>
  <c r="D344" i="4"/>
  <c r="D1261" i="4"/>
  <c r="D173" i="4"/>
  <c r="D545" i="4"/>
  <c r="D250" i="4"/>
  <c r="D1247" i="4"/>
  <c r="D952" i="4"/>
  <c r="Q824" i="4"/>
  <c r="P824" i="4"/>
  <c r="O824" i="4"/>
  <c r="N824" i="4"/>
  <c r="M824" i="4"/>
  <c r="L824" i="4"/>
  <c r="K824" i="4"/>
  <c r="J824" i="4"/>
  <c r="I824" i="4"/>
  <c r="H824" i="4"/>
  <c r="G824" i="4"/>
  <c r="F824" i="4"/>
  <c r="E824" i="4"/>
  <c r="S824" i="4"/>
  <c r="R824" i="4"/>
  <c r="D557" i="4"/>
  <c r="D1170" i="4"/>
  <c r="D329" i="4"/>
  <c r="D1085" i="4"/>
  <c r="D525" i="4"/>
  <c r="D249" i="4"/>
  <c r="D645" i="4"/>
  <c r="D363" i="4"/>
  <c r="D800" i="4"/>
  <c r="D537" i="4"/>
  <c r="D1081" i="4"/>
  <c r="D704" i="4"/>
  <c r="D1156" i="4"/>
  <c r="D315" i="4"/>
  <c r="D999" i="4"/>
  <c r="D45" i="4"/>
  <c r="D1153" i="4"/>
  <c r="D1125" i="4"/>
  <c r="D517" i="4"/>
  <c r="D1127" i="4"/>
  <c r="D699" i="4"/>
  <c r="D1091" i="4"/>
  <c r="D1199" i="4"/>
  <c r="D1055" i="4"/>
  <c r="D125" i="4"/>
  <c r="D969" i="4"/>
  <c r="D556" i="4"/>
  <c r="D617" i="4"/>
  <c r="D773" i="4"/>
  <c r="D1114" i="4"/>
  <c r="D812" i="4"/>
  <c r="D1268" i="4"/>
  <c r="D851" i="4"/>
  <c r="D1282" i="4"/>
  <c r="D103" i="4"/>
  <c r="D542" i="4"/>
  <c r="D646" i="4"/>
  <c r="D367" i="4"/>
  <c r="D161" i="4"/>
  <c r="D559" i="4"/>
  <c r="D484" i="4"/>
  <c r="D562" i="4"/>
  <c r="D1177" i="4"/>
  <c r="D630" i="4"/>
  <c r="D210" i="4"/>
  <c r="D34" i="4"/>
  <c r="D891" i="4"/>
  <c r="D139" i="4"/>
  <c r="D624" i="4"/>
  <c r="D1118" i="4"/>
  <c r="D744" i="4"/>
  <c r="D668" i="4"/>
  <c r="D895" i="4"/>
  <c r="D858" i="4"/>
  <c r="D910" i="4"/>
  <c r="D1329" i="4"/>
  <c r="D68" i="4"/>
  <c r="D180" i="4"/>
  <c r="D565" i="4"/>
  <c r="D175" i="4"/>
  <c r="D144" i="4"/>
  <c r="D349" i="4"/>
  <c r="D171" i="4"/>
  <c r="D515" i="4"/>
  <c r="D1223" i="4"/>
  <c r="D65" i="4"/>
  <c r="D536" i="4"/>
  <c r="D573" i="4"/>
  <c r="D818" i="4"/>
  <c r="D1152" i="4"/>
  <c r="D305" i="4"/>
  <c r="D1064" i="4"/>
  <c r="D1185" i="4"/>
  <c r="D992" i="4"/>
  <c r="D622" i="4"/>
  <c r="D389" i="4"/>
  <c r="D837" i="4"/>
  <c r="D185" i="4"/>
  <c r="D438" i="4"/>
  <c r="D1088" i="4"/>
  <c r="D1309" i="4"/>
  <c r="D248" i="4"/>
  <c r="D986" i="4"/>
  <c r="D796" i="4"/>
  <c r="D310" i="4"/>
  <c r="D253" i="4"/>
  <c r="D964" i="4"/>
  <c r="D384" i="4"/>
  <c r="D490" i="4"/>
  <c r="D594" i="4"/>
  <c r="D1148" i="4"/>
  <c r="D780" i="4"/>
  <c r="D108" i="4"/>
  <c r="D291" i="4"/>
  <c r="D1239" i="4"/>
  <c r="D1021" i="4"/>
  <c r="D1050" i="4"/>
  <c r="D1037" i="4"/>
  <c r="D724" i="4"/>
  <c r="D612" i="4"/>
  <c r="D134" i="4"/>
  <c r="D1123" i="4"/>
  <c r="D860" i="4"/>
  <c r="D328" i="4"/>
  <c r="D1079" i="4"/>
  <c r="D641" i="4"/>
  <c r="D888" i="4"/>
  <c r="D692" i="4"/>
  <c r="D570" i="4"/>
  <c r="D1302" i="4"/>
  <c r="D216" i="4"/>
  <c r="D628" i="4"/>
  <c r="D1291" i="4"/>
  <c r="D1048" i="4"/>
  <c r="D853" i="4"/>
  <c r="D683" i="4"/>
  <c r="D116" i="4"/>
  <c r="D867" i="4"/>
  <c r="D579" i="4"/>
  <c r="D544" i="4"/>
  <c r="D492" i="4"/>
  <c r="D504" i="4"/>
  <c r="D397" i="4"/>
  <c r="D678" i="4"/>
  <c r="D374" i="4"/>
  <c r="D737" i="4"/>
  <c r="D1006" i="4"/>
  <c r="D197" i="4"/>
  <c r="D1020" i="4"/>
  <c r="D39" i="4"/>
  <c r="D1009" i="4"/>
  <c r="D298" i="4"/>
  <c r="D350" i="4"/>
  <c r="D266" i="4"/>
  <c r="D667" i="4"/>
  <c r="D1286" i="4"/>
  <c r="D940" i="4"/>
  <c r="D984" i="4"/>
  <c r="D951" i="4"/>
  <c r="D505" i="4"/>
  <c r="D1213" i="4"/>
  <c r="D1150" i="4"/>
  <c r="D262" i="4"/>
  <c r="D904" i="4"/>
  <c r="D569" i="4"/>
  <c r="D602" i="4"/>
  <c r="D394" i="4"/>
  <c r="D736" i="4"/>
  <c r="D70" i="4"/>
  <c r="D705" i="4"/>
  <c r="D980" i="4"/>
  <c r="D1060" i="4"/>
  <c r="D118" i="4"/>
  <c r="D941" i="4"/>
  <c r="D430" i="4"/>
  <c r="D98" i="4"/>
  <c r="D937" i="4"/>
  <c r="D509" i="4"/>
  <c r="D287" i="4"/>
  <c r="D198" i="4"/>
  <c r="D566" i="4"/>
  <c r="D360" i="4"/>
  <c r="D1070" i="4"/>
  <c r="D474" i="4"/>
  <c r="D939" i="4"/>
  <c r="D220" i="4"/>
  <c r="D1106" i="4"/>
  <c r="D196" i="4"/>
  <c r="D993" i="4"/>
  <c r="D1225" i="4"/>
  <c r="D1131" i="4"/>
  <c r="D1227" i="4"/>
  <c r="D1135" i="4"/>
  <c r="D234" i="4"/>
  <c r="D1068" i="4"/>
  <c r="D1312" i="4"/>
  <c r="D1034" i="4"/>
  <c r="D379" i="4"/>
  <c r="D746" i="4"/>
  <c r="D829" i="4"/>
  <c r="D357" i="4"/>
  <c r="D638" i="4"/>
  <c r="D519" i="4"/>
  <c r="D1101" i="4"/>
  <c r="D540" i="4"/>
  <c r="D1320" i="4"/>
  <c r="D49" i="4"/>
  <c r="D238" i="4"/>
  <c r="D199" i="4"/>
  <c r="D102" i="4"/>
  <c r="D1074" i="4"/>
  <c r="D1230" i="4"/>
  <c r="D563" i="4"/>
  <c r="D1226" i="4"/>
  <c r="D870" i="4"/>
  <c r="D399" i="4"/>
  <c r="D153" i="4"/>
  <c r="D150" i="4"/>
  <c r="D446" i="4"/>
  <c r="D695" i="4"/>
  <c r="D1041" i="4"/>
  <c r="D866" i="4"/>
  <c r="D767" i="4"/>
  <c r="D698" i="4"/>
  <c r="D112" i="4"/>
  <c r="D1093" i="4"/>
  <c r="D361" i="4"/>
  <c r="D900" i="4"/>
  <c r="D719" i="4"/>
  <c r="D1308" i="4"/>
  <c r="D597" i="4"/>
  <c r="D873" i="4"/>
  <c r="D881" i="4"/>
  <c r="D1205" i="4"/>
  <c r="D1296" i="4"/>
  <c r="D681" i="4"/>
  <c r="D960" i="4"/>
  <c r="D1080" i="4"/>
  <c r="D936" i="4"/>
  <c r="D774" i="4"/>
  <c r="D405" i="4"/>
  <c r="D35" i="4"/>
  <c r="D1022" i="4"/>
  <c r="D1151" i="4"/>
  <c r="D463" i="4"/>
  <c r="D1206" i="4"/>
  <c r="D275" i="4"/>
  <c r="D1082" i="4"/>
  <c r="D634" i="4"/>
  <c r="D771" i="4"/>
  <c r="D978" i="4"/>
  <c r="D471" i="4"/>
  <c r="D850" i="4"/>
  <c r="D976" i="4"/>
  <c r="D713" i="4"/>
  <c r="D971" i="4"/>
  <c r="D290" i="4"/>
  <c r="D945" i="4"/>
  <c r="D1212" i="4"/>
  <c r="D795" i="4"/>
  <c r="D292" i="4"/>
  <c r="D1109" i="4"/>
  <c r="D658" i="4"/>
  <c r="D1194" i="4"/>
  <c r="D616" i="4"/>
  <c r="D314" i="4"/>
  <c r="D62" i="4"/>
  <c r="D273" i="4"/>
  <c r="D1303" i="4"/>
  <c r="D989" i="4"/>
  <c r="D1343" i="4"/>
  <c r="D832" i="4"/>
  <c r="D1100" i="4"/>
  <c r="D242" i="4"/>
  <c r="D448" i="4"/>
  <c r="D926" i="4"/>
  <c r="D582" i="4"/>
  <c r="D107" i="4"/>
  <c r="D59" i="4"/>
  <c r="D753" i="4"/>
  <c r="D893" i="4"/>
  <c r="D233" i="4"/>
  <c r="D790" i="4"/>
  <c r="D1324" i="4"/>
  <c r="D530" i="4"/>
  <c r="D1036" i="4"/>
  <c r="D599" i="4"/>
  <c r="D1201" i="4"/>
  <c r="D949" i="4"/>
  <c r="D105" i="4"/>
  <c r="D491" i="4"/>
  <c r="D922" i="4"/>
  <c r="D87" i="4"/>
  <c r="D57" i="4"/>
  <c r="D303" i="4"/>
  <c r="D610" i="4"/>
  <c r="D371" i="4"/>
  <c r="D507" i="4"/>
  <c r="D547" i="4"/>
  <c r="D225" i="4"/>
  <c r="D581" i="4"/>
  <c r="D230" i="4"/>
  <c r="D1214" i="4"/>
  <c r="D1334" i="4"/>
  <c r="D1202" i="4"/>
  <c r="D842" i="4"/>
  <c r="D425" i="4"/>
  <c r="D929" i="4"/>
  <c r="D661" i="4"/>
  <c r="D1275" i="4"/>
  <c r="D913" i="4"/>
  <c r="D283" i="4"/>
  <c r="D1220" i="4"/>
  <c r="D1057" i="4"/>
  <c r="D377" i="4"/>
  <c r="D412" i="4"/>
  <c r="D478" i="4"/>
  <c r="D898" i="4"/>
  <c r="D935" i="4"/>
  <c r="D968" i="4"/>
  <c r="D1238" i="4"/>
  <c r="D902" i="4"/>
  <c r="D568" i="4"/>
  <c r="D36" i="4"/>
  <c r="D1200" i="4"/>
  <c r="D701" i="4"/>
  <c r="D822" i="4"/>
  <c r="D1218" i="4"/>
  <c r="D1056" i="4"/>
  <c r="D1167" i="4"/>
  <c r="D435" i="4"/>
  <c r="D1180" i="4"/>
  <c r="D251" i="4"/>
  <c r="D1262" i="4"/>
  <c r="D836" i="4"/>
  <c r="D263" i="4"/>
  <c r="D217" i="4"/>
  <c r="D1240" i="4"/>
  <c r="D694" i="4"/>
  <c r="D66" i="4"/>
  <c r="D97" i="4"/>
  <c r="D1145" i="4"/>
  <c r="D755" i="4"/>
  <c r="D429" i="4"/>
  <c r="D177" i="4"/>
  <c r="D419" i="4"/>
  <c r="D485" i="4"/>
  <c r="D122" i="4"/>
  <c r="D497" i="4"/>
  <c r="D60" i="4"/>
  <c r="D1052" i="4"/>
  <c r="D200" i="4"/>
  <c r="D834" i="4"/>
  <c r="D1264" i="4"/>
  <c r="D928" i="4"/>
  <c r="D750" i="4"/>
  <c r="D1253" i="4"/>
  <c r="D63" i="4"/>
  <c r="D449" i="4"/>
  <c r="D777" i="4"/>
  <c r="D131" i="4"/>
  <c r="D806" i="4"/>
  <c r="D1115" i="4"/>
  <c r="D1102" i="4"/>
  <c r="D548" i="4"/>
  <c r="D1038" i="4"/>
  <c r="D129" i="4"/>
  <c r="D1138" i="4"/>
  <c r="D212" i="4"/>
  <c r="D1122" i="4"/>
  <c r="D1183" i="4"/>
  <c r="D321" i="4"/>
  <c r="D167" i="4"/>
  <c r="D590" i="4"/>
  <c r="D833" i="4"/>
  <c r="D124" i="4"/>
  <c r="D1112" i="4"/>
  <c r="D987" i="4"/>
  <c r="D128" i="4"/>
  <c r="D894" i="4"/>
  <c r="D278" i="4"/>
  <c r="D717" i="4"/>
  <c r="D1049" i="4"/>
  <c r="D794" i="4"/>
  <c r="D355" i="4"/>
  <c r="D839" i="4"/>
  <c r="D633" i="4"/>
  <c r="D1328" i="4"/>
  <c r="D366" i="4"/>
  <c r="D48" i="4"/>
  <c r="D362" i="4"/>
  <c r="D1281" i="4"/>
  <c r="D758" i="4"/>
  <c r="D206" i="4"/>
  <c r="D912" i="4"/>
  <c r="D655" i="4"/>
  <c r="D965" i="4"/>
  <c r="D985" i="4"/>
  <c r="D859" i="4"/>
  <c r="D953" i="4"/>
  <c r="D235" i="4"/>
  <c r="D1277" i="4"/>
  <c r="D615" i="4"/>
  <c r="D1250" i="4"/>
  <c r="D601" i="4"/>
  <c r="D86" i="4"/>
  <c r="D89" i="4"/>
  <c r="D1175" i="4"/>
  <c r="D172" i="4"/>
  <c r="D369" i="4"/>
  <c r="D1310" i="4"/>
  <c r="D887" i="4"/>
  <c r="D757" i="4"/>
  <c r="D432" i="4"/>
  <c r="D883" i="4"/>
  <c r="D268" i="4"/>
  <c r="D844" i="4"/>
  <c r="D1077" i="4"/>
  <c r="D849" i="4"/>
  <c r="D882" i="4"/>
  <c r="D301" i="4"/>
  <c r="D596" i="4"/>
  <c r="D94" i="4"/>
  <c r="D1097" i="4"/>
  <c r="D632" i="4"/>
  <c r="D621" i="4"/>
  <c r="D416" i="4"/>
  <c r="D1171" i="4"/>
  <c r="D775" i="4"/>
  <c r="D241" i="4"/>
  <c r="D1207" i="4"/>
  <c r="D1026" i="4"/>
  <c r="D1319" i="4"/>
  <c r="D1141" i="4"/>
  <c r="D295" i="4"/>
  <c r="D669" i="4"/>
  <c r="D445" i="4"/>
  <c r="D1168" i="4"/>
  <c r="D539" i="4"/>
  <c r="D187" i="4"/>
  <c r="D684" i="4"/>
  <c r="D247" i="4"/>
  <c r="D662" i="4"/>
  <c r="D688" i="4"/>
  <c r="D352" i="4"/>
  <c r="D591" i="4"/>
  <c r="D770" i="4"/>
  <c r="D729" i="4"/>
  <c r="D730" i="4"/>
  <c r="D482" i="4"/>
  <c r="D623" i="4"/>
  <c r="D1073" i="4"/>
  <c r="D191" i="4"/>
  <c r="D245" i="4"/>
  <c r="D931" i="4"/>
  <c r="D1235" i="4"/>
  <c r="D359" i="4"/>
  <c r="D1071" i="4"/>
  <c r="D337" i="4"/>
  <c r="D1280" i="4"/>
  <c r="D269" i="4"/>
  <c r="D957" i="4"/>
  <c r="D574" i="4"/>
  <c r="D1132" i="4"/>
  <c r="D716" i="4"/>
  <c r="D306" i="4"/>
  <c r="D955" i="4"/>
  <c r="D354" i="4"/>
  <c r="D192" i="4"/>
  <c r="D959" i="4"/>
  <c r="D1295" i="4"/>
  <c r="D424" i="4"/>
  <c r="D1274" i="4"/>
  <c r="D1160" i="4"/>
  <c r="D183" i="4"/>
  <c r="D347" i="4"/>
  <c r="D1241" i="4"/>
  <c r="D123" i="4"/>
  <c r="D1008" i="4"/>
  <c r="D202" i="4"/>
  <c r="D685" i="4"/>
  <c r="D1030" i="4"/>
  <c r="D650" i="4"/>
  <c r="D387" i="4"/>
  <c r="D954" i="4"/>
  <c r="D1033" i="4"/>
  <c r="D930" i="4"/>
  <c r="D392" i="4"/>
  <c r="D406" i="4"/>
  <c r="D168" i="4"/>
  <c r="D431" i="4"/>
  <c r="D443" i="4"/>
  <c r="D726" i="4"/>
  <c r="D257" i="4"/>
  <c r="D1062" i="4"/>
  <c r="D1342" i="4"/>
  <c r="D1335" i="4"/>
  <c r="D1195" i="4"/>
  <c r="D541" i="4"/>
  <c r="D785" i="4"/>
  <c r="D468" i="4"/>
  <c r="D821" i="4"/>
  <c r="D265" i="4"/>
  <c r="D297" i="4"/>
  <c r="D625" i="4"/>
  <c r="D874" i="4"/>
  <c r="D414" i="4"/>
  <c r="D441" i="4"/>
  <c r="D1330" i="4"/>
  <c r="D1257" i="4"/>
  <c r="D797" i="4"/>
  <c r="D117" i="4"/>
  <c r="D1284" i="4"/>
  <c r="D1272" i="4"/>
  <c r="D813" i="4"/>
  <c r="D1311" i="4"/>
  <c r="D526" i="4"/>
  <c r="D227" i="4"/>
  <c r="D380" i="4"/>
  <c r="D1159" i="4"/>
  <c r="D861" i="4"/>
  <c r="D727" i="4"/>
  <c r="D643" i="4"/>
  <c r="D1142" i="4"/>
  <c r="D778" i="4"/>
  <c r="D232" i="4"/>
  <c r="D644" i="4"/>
  <c r="D886" i="4"/>
  <c r="D554" i="4"/>
  <c r="D583" i="4"/>
  <c r="D260" i="4"/>
  <c r="D119" i="4"/>
  <c r="D1181" i="4"/>
  <c r="D137" i="4"/>
  <c r="D765" i="4"/>
  <c r="D1136" i="4"/>
  <c r="D828" i="4"/>
  <c r="D246" i="4"/>
  <c r="D1344" i="4"/>
  <c r="D1217" i="4"/>
  <c r="D365" i="4"/>
  <c r="D759" i="4"/>
  <c r="D294" i="4"/>
  <c r="D205" i="4"/>
  <c r="D846" i="4"/>
  <c r="D1292" i="4"/>
  <c r="D457" i="4"/>
  <c r="D1242" i="4"/>
  <c r="D760" i="4"/>
  <c r="D259" i="4"/>
  <c r="D160" i="4"/>
  <c r="D1018" i="4"/>
  <c r="D325" i="4"/>
  <c r="D143" i="4"/>
  <c r="D375" i="4"/>
  <c r="D378" i="4"/>
  <c r="D442" i="4"/>
  <c r="D751" i="4"/>
  <c r="D1096" i="4"/>
  <c r="D995" i="4"/>
  <c r="D1005" i="4"/>
  <c r="D981" i="4"/>
  <c r="D938" i="4"/>
  <c r="D589" i="4"/>
  <c r="D271" i="4"/>
  <c r="D1259" i="4"/>
  <c r="D376" i="4"/>
  <c r="D997" i="4"/>
  <c r="D696" i="4"/>
  <c r="D1176" i="4"/>
  <c r="D79" i="4"/>
  <c r="D398" i="4"/>
  <c r="D90" i="4"/>
  <c r="D1234" i="4"/>
  <c r="D408" i="4"/>
  <c r="D1339" i="4"/>
  <c r="D1039" i="4"/>
  <c r="D1040" i="4"/>
  <c r="D958" i="4"/>
  <c r="D427" i="4"/>
  <c r="D381" i="4"/>
  <c r="D1182" i="4"/>
  <c r="D255" i="4"/>
  <c r="D133" i="4"/>
  <c r="D788" i="4"/>
  <c r="D476" i="4"/>
  <c r="D1173" i="4"/>
  <c r="D990" i="4"/>
  <c r="D120" i="4"/>
  <c r="D1105" i="4"/>
  <c r="D656" i="4"/>
  <c r="D388" i="4"/>
  <c r="D335" i="4"/>
  <c r="K1314" i="4"/>
  <c r="J1314" i="4"/>
  <c r="I1314" i="4"/>
  <c r="H1314" i="4"/>
  <c r="G1314" i="4"/>
  <c r="F1314" i="4"/>
  <c r="E1314" i="4"/>
  <c r="S1314" i="4"/>
  <c r="R1314" i="4"/>
  <c r="Q1314" i="4"/>
  <c r="P1314" i="4"/>
  <c r="O1314" i="4"/>
  <c r="N1314" i="4"/>
  <c r="M1314" i="4"/>
  <c r="L1314" i="4"/>
  <c r="D1086" i="4"/>
  <c r="D93" i="4"/>
  <c r="D136" i="4"/>
  <c r="D1229" i="4"/>
  <c r="D608" i="4"/>
  <c r="D1017" i="4"/>
  <c r="D1094" i="4"/>
  <c r="D920" i="4"/>
  <c r="D1134" i="4"/>
  <c r="D439" i="4"/>
  <c r="D391" i="4"/>
  <c r="D896" i="4"/>
  <c r="D776" i="4"/>
  <c r="D690" i="4"/>
  <c r="D723" i="4"/>
  <c r="D1321" i="4"/>
  <c r="D1053" i="4"/>
  <c r="D127" i="4"/>
  <c r="D567" i="4"/>
  <c r="D159" i="4"/>
  <c r="D1283" i="4"/>
  <c r="D752" i="4"/>
  <c r="D712" i="4"/>
  <c r="D1011" i="4"/>
  <c r="D69" i="4"/>
  <c r="D1161" i="4"/>
  <c r="D204" i="4"/>
  <c r="D728" i="4"/>
  <c r="D1069" i="4"/>
  <c r="D500" i="4"/>
  <c r="D885" i="4"/>
  <c r="D742" i="4"/>
  <c r="D1270" i="4"/>
  <c r="D154" i="4"/>
  <c r="D571" i="4"/>
  <c r="D433" i="4"/>
  <c r="D947" i="4"/>
  <c r="D1042" i="4"/>
  <c r="D64" i="4"/>
  <c r="D364" i="4"/>
  <c r="D1187" i="4"/>
  <c r="D552" i="4"/>
  <c r="D1304" i="4"/>
  <c r="D1232" i="4"/>
  <c r="D923" i="4"/>
  <c r="D1147" i="4"/>
  <c r="D1316" i="4"/>
  <c r="D1149" i="4"/>
  <c r="D754" i="4"/>
  <c r="D604" i="4"/>
  <c r="D1300" i="4"/>
  <c r="D772" i="4"/>
  <c r="D679" i="4"/>
  <c r="D1061" i="4"/>
  <c r="D769" i="4"/>
  <c r="D889" i="4"/>
  <c r="D53" i="4"/>
  <c r="D598" i="4"/>
  <c r="D318" i="4"/>
  <c r="D516" i="4"/>
  <c r="D613" i="4"/>
  <c r="D1255" i="4"/>
  <c r="D897" i="4"/>
  <c r="D697" i="4"/>
  <c r="D1191" i="4"/>
  <c r="D1129" i="4"/>
  <c r="D1107" i="4"/>
  <c r="D395" i="4"/>
  <c r="D252" i="4"/>
  <c r="D401" i="4"/>
  <c r="D1228" i="4"/>
  <c r="D1341" i="4"/>
  <c r="D418" i="4"/>
  <c r="D327" i="4"/>
  <c r="D970" i="4"/>
  <c r="D85" i="4"/>
  <c r="D1031" i="4"/>
  <c r="D339" i="4"/>
  <c r="I390" i="4" l="1"/>
  <c r="K390" i="4"/>
  <c r="N390" i="4"/>
  <c r="O390" i="4"/>
  <c r="R390" i="4"/>
  <c r="F324" i="4"/>
  <c r="G324" i="4"/>
  <c r="E324" i="4"/>
  <c r="H324" i="4"/>
  <c r="E792" i="4"/>
  <c r="H792" i="4"/>
  <c r="I792" i="4"/>
  <c r="F182" i="4"/>
  <c r="H182" i="4"/>
  <c r="S711" i="4"/>
  <c r="F792" i="4"/>
  <c r="J182" i="4"/>
  <c r="L182" i="4"/>
  <c r="I639" i="4"/>
  <c r="L711" i="4"/>
  <c r="J639" i="4"/>
  <c r="M711" i="4"/>
  <c r="M639" i="4"/>
  <c r="J711" i="4"/>
  <c r="P639" i="4"/>
  <c r="I324" i="4"/>
  <c r="R639" i="4"/>
  <c r="F605" i="4"/>
  <c r="P52" i="4"/>
  <c r="G605" i="4"/>
  <c r="R52" i="4"/>
  <c r="R792" i="4"/>
  <c r="E52" i="4"/>
  <c r="H605" i="4"/>
  <c r="Q52" i="4"/>
  <c r="J324" i="4"/>
  <c r="J792" i="4"/>
  <c r="F52" i="4"/>
  <c r="K324" i="4"/>
  <c r="M792" i="4"/>
  <c r="G52" i="4"/>
  <c r="L324" i="4"/>
  <c r="S792" i="4"/>
  <c r="H52" i="4"/>
  <c r="P711" i="4"/>
  <c r="I605" i="4"/>
  <c r="M182" i="4"/>
  <c r="I52" i="4"/>
  <c r="G711" i="4"/>
  <c r="J605" i="4"/>
  <c r="N182" i="4"/>
  <c r="J52" i="4"/>
  <c r="H711" i="4"/>
  <c r="L605" i="4"/>
  <c r="O182" i="4"/>
  <c r="K52" i="4"/>
  <c r="I711" i="4"/>
  <c r="S605" i="4"/>
  <c r="H639" i="4"/>
  <c r="O1279" i="4"/>
  <c r="N711" i="4"/>
  <c r="Q605" i="4"/>
  <c r="K792" i="4"/>
  <c r="K639" i="4"/>
  <c r="P1279" i="4"/>
  <c r="O711" i="4"/>
  <c r="E605" i="4"/>
  <c r="L792" i="4"/>
  <c r="L639" i="4"/>
  <c r="N884" i="4"/>
  <c r="K182" i="4"/>
  <c r="K711" i="4"/>
  <c r="O324" i="4"/>
  <c r="G792" i="4"/>
  <c r="P182" i="4"/>
  <c r="N324" i="4"/>
  <c r="K605" i="4"/>
  <c r="G182" i="4"/>
  <c r="O639" i="4"/>
  <c r="S1279" i="4"/>
  <c r="M324" i="4"/>
  <c r="R605" i="4"/>
  <c r="I182" i="4"/>
  <c r="Q639" i="4"/>
  <c r="P884" i="4"/>
  <c r="Q711" i="4"/>
  <c r="P324" i="4"/>
  <c r="M605" i="4"/>
  <c r="N792" i="4"/>
  <c r="Q182" i="4"/>
  <c r="E639" i="4"/>
  <c r="M52" i="4"/>
  <c r="S884" i="4"/>
  <c r="R711" i="4"/>
  <c r="Q324" i="4"/>
  <c r="N605" i="4"/>
  <c r="O792" i="4"/>
  <c r="R182" i="4"/>
  <c r="F639" i="4"/>
  <c r="N52" i="4"/>
  <c r="E884" i="4"/>
  <c r="E711" i="4"/>
  <c r="R324" i="4"/>
  <c r="O605" i="4"/>
  <c r="P792" i="4"/>
  <c r="S182" i="4"/>
  <c r="G639" i="4"/>
  <c r="H1279" i="4"/>
  <c r="G884" i="4"/>
  <c r="O52" i="4"/>
  <c r="I1279" i="4"/>
  <c r="H884" i="4"/>
  <c r="J1279" i="4"/>
  <c r="K1279" i="4"/>
  <c r="L1279" i="4"/>
  <c r="N639" i="4"/>
  <c r="S52" i="4"/>
  <c r="M1279" i="4"/>
  <c r="O884" i="4"/>
  <c r="Q884" i="4"/>
  <c r="R884" i="4"/>
  <c r="Q1279" i="4"/>
  <c r="I884" i="4"/>
  <c r="R1279" i="4"/>
  <c r="J884" i="4"/>
  <c r="E1279" i="4"/>
  <c r="K884" i="4"/>
  <c r="F1279" i="4"/>
  <c r="L884" i="4"/>
  <c r="G1279" i="4"/>
  <c r="M884" i="4"/>
  <c r="S293" i="4"/>
  <c r="R293" i="4"/>
  <c r="Q293" i="4"/>
  <c r="P293" i="4"/>
  <c r="O293" i="4"/>
  <c r="K293" i="4"/>
  <c r="J293" i="4"/>
  <c r="I293" i="4"/>
  <c r="H293" i="4"/>
  <c r="N293" i="4"/>
  <c r="M293" i="4"/>
  <c r="L293" i="4"/>
  <c r="G293" i="4"/>
  <c r="F293" i="4"/>
  <c r="E293" i="4"/>
  <c r="F879" i="4"/>
  <c r="E879" i="4"/>
  <c r="S879" i="4"/>
  <c r="R879" i="4"/>
  <c r="Q879" i="4"/>
  <c r="P879" i="4"/>
  <c r="O879" i="4"/>
  <c r="N879" i="4"/>
  <c r="M879" i="4"/>
  <c r="L879" i="4"/>
  <c r="J879" i="4"/>
  <c r="K879" i="4"/>
  <c r="I879" i="4"/>
  <c r="H879" i="4"/>
  <c r="G879" i="4"/>
  <c r="J1266" i="4"/>
  <c r="I1266" i="4"/>
  <c r="H1266" i="4"/>
  <c r="G1266" i="4"/>
  <c r="F1266" i="4"/>
  <c r="M1266" i="4"/>
  <c r="L1266" i="4"/>
  <c r="E1266" i="4"/>
  <c r="S1266" i="4"/>
  <c r="R1266" i="4"/>
  <c r="Q1266" i="4"/>
  <c r="P1266" i="4"/>
  <c r="O1266" i="4"/>
  <c r="N1266" i="4"/>
  <c r="K1266" i="4"/>
  <c r="R152" i="4"/>
  <c r="Q152" i="4"/>
  <c r="P152" i="4"/>
  <c r="O152" i="4"/>
  <c r="N152" i="4"/>
  <c r="M152" i="4"/>
  <c r="L152" i="4"/>
  <c r="K152" i="4"/>
  <c r="J152" i="4"/>
  <c r="I152" i="4"/>
  <c r="H152" i="4"/>
  <c r="G152" i="4"/>
  <c r="F152" i="4"/>
  <c r="E152" i="4"/>
  <c r="S152" i="4"/>
  <c r="H943" i="4"/>
  <c r="G943" i="4"/>
  <c r="F943" i="4"/>
  <c r="O943" i="4"/>
  <c r="M943" i="4"/>
  <c r="L943" i="4"/>
  <c r="K943" i="4"/>
  <c r="E943" i="4"/>
  <c r="S943" i="4"/>
  <c r="R943" i="4"/>
  <c r="P943" i="4"/>
  <c r="N943" i="4"/>
  <c r="Q943" i="4"/>
  <c r="J943" i="4"/>
  <c r="I943" i="4"/>
  <c r="S330" i="4"/>
  <c r="R330" i="4"/>
  <c r="Q330" i="4"/>
  <c r="P330" i="4"/>
  <c r="O330" i="4"/>
  <c r="N330" i="4"/>
  <c r="K330" i="4"/>
  <c r="G330" i="4"/>
  <c r="F330" i="4"/>
  <c r="E330" i="4"/>
  <c r="M330" i="4"/>
  <c r="L330" i="4"/>
  <c r="J330" i="4"/>
  <c r="I330" i="4"/>
  <c r="H330" i="4"/>
  <c r="I919" i="4"/>
  <c r="H919" i="4"/>
  <c r="G919" i="4"/>
  <c r="F919" i="4"/>
  <c r="E919" i="4"/>
  <c r="S919" i="4"/>
  <c r="R919" i="4"/>
  <c r="Q919" i="4"/>
  <c r="P919" i="4"/>
  <c r="O919" i="4"/>
  <c r="M919" i="4"/>
  <c r="L919" i="4"/>
  <c r="N919" i="4"/>
  <c r="K919" i="4"/>
  <c r="J919" i="4"/>
  <c r="F588" i="4"/>
  <c r="E588" i="4"/>
  <c r="S588" i="4"/>
  <c r="R588" i="4"/>
  <c r="Q588" i="4"/>
  <c r="P588" i="4"/>
  <c r="O588" i="4"/>
  <c r="N588" i="4"/>
  <c r="M588" i="4"/>
  <c r="L588" i="4"/>
  <c r="K588" i="4"/>
  <c r="J588" i="4"/>
  <c r="I588" i="4"/>
  <c r="H588" i="4"/>
  <c r="G588" i="4"/>
  <c r="E825" i="4"/>
  <c r="S825" i="4"/>
  <c r="Q825" i="4"/>
  <c r="O825" i="4"/>
  <c r="M825" i="4"/>
  <c r="R825" i="4"/>
  <c r="P825" i="4"/>
  <c r="N825" i="4"/>
  <c r="L825" i="4"/>
  <c r="K825" i="4"/>
  <c r="J825" i="4"/>
  <c r="I825" i="4"/>
  <c r="H825" i="4"/>
  <c r="G825" i="4"/>
  <c r="F825" i="4"/>
  <c r="L84" i="4"/>
  <c r="K84" i="4"/>
  <c r="J84" i="4"/>
  <c r="I84" i="4"/>
  <c r="H84" i="4"/>
  <c r="G84" i="4"/>
  <c r="F84" i="4"/>
  <c r="E84" i="4"/>
  <c r="S84" i="4"/>
  <c r="R84" i="4"/>
  <c r="Q84" i="4"/>
  <c r="P84" i="4"/>
  <c r="O84" i="4"/>
  <c r="N84" i="4"/>
  <c r="M84" i="4"/>
  <c r="P1293" i="4"/>
  <c r="O1293" i="4"/>
  <c r="N1293" i="4"/>
  <c r="M1293" i="4"/>
  <c r="L1293" i="4"/>
  <c r="K1293" i="4"/>
  <c r="J1293" i="4"/>
  <c r="I1293" i="4"/>
  <c r="H1293" i="4"/>
  <c r="G1293" i="4"/>
  <c r="F1293" i="4"/>
  <c r="S1293" i="4"/>
  <c r="R1293" i="4"/>
  <c r="Q1293" i="4"/>
  <c r="E1293" i="4"/>
  <c r="E72" i="4"/>
  <c r="S72" i="4"/>
  <c r="R72" i="4"/>
  <c r="Q72" i="4"/>
  <c r="P72" i="4"/>
  <c r="O72" i="4"/>
  <c r="N72" i="4"/>
  <c r="M72" i="4"/>
  <c r="L72" i="4"/>
  <c r="K72" i="4"/>
  <c r="J72" i="4"/>
  <c r="I72" i="4"/>
  <c r="H72" i="4"/>
  <c r="G72" i="4"/>
  <c r="F72" i="4"/>
  <c r="E1054" i="4"/>
  <c r="S1054" i="4"/>
  <c r="R1054" i="4"/>
  <c r="Q1054" i="4"/>
  <c r="P1054" i="4"/>
  <c r="O1054" i="4"/>
  <c r="N1054" i="4"/>
  <c r="M1054" i="4"/>
  <c r="L1054" i="4"/>
  <c r="K1054" i="4"/>
  <c r="J1054" i="4"/>
  <c r="I1054" i="4"/>
  <c r="H1054" i="4"/>
  <c r="G1054" i="4"/>
  <c r="F1054" i="4"/>
  <c r="E600" i="4"/>
  <c r="S600" i="4"/>
  <c r="R600" i="4"/>
  <c r="Q600" i="4"/>
  <c r="P600" i="4"/>
  <c r="O600" i="4"/>
  <c r="N600" i="4"/>
  <c r="M600" i="4"/>
  <c r="L600" i="4"/>
  <c r="K600" i="4"/>
  <c r="J600" i="4"/>
  <c r="I600" i="4"/>
  <c r="H600" i="4"/>
  <c r="G600" i="4"/>
  <c r="F600" i="4"/>
  <c r="E857" i="4"/>
  <c r="S857" i="4"/>
  <c r="R857" i="4"/>
  <c r="P857" i="4"/>
  <c r="N857" i="4"/>
  <c r="K857" i="4"/>
  <c r="J857" i="4"/>
  <c r="I857" i="4"/>
  <c r="H857" i="4"/>
  <c r="G857" i="4"/>
  <c r="F857" i="4"/>
  <c r="Q857" i="4"/>
  <c r="L857" i="4"/>
  <c r="O857" i="4"/>
  <c r="M857" i="4"/>
  <c r="I815" i="4"/>
  <c r="H815" i="4"/>
  <c r="G815" i="4"/>
  <c r="F815" i="4"/>
  <c r="E815" i="4"/>
  <c r="S815" i="4"/>
  <c r="R815" i="4"/>
  <c r="Q815" i="4"/>
  <c r="P815" i="4"/>
  <c r="O815" i="4"/>
  <c r="N815" i="4"/>
  <c r="M815" i="4"/>
  <c r="L815" i="4"/>
  <c r="K815" i="4"/>
  <c r="J815" i="4"/>
  <c r="P433" i="4"/>
  <c r="O433" i="4"/>
  <c r="N433" i="4"/>
  <c r="M433" i="4"/>
  <c r="L433" i="4"/>
  <c r="J433" i="4"/>
  <c r="G433" i="4"/>
  <c r="K433" i="4"/>
  <c r="I433" i="4"/>
  <c r="H433" i="4"/>
  <c r="F433" i="4"/>
  <c r="E433" i="4"/>
  <c r="S433" i="4"/>
  <c r="R433" i="4"/>
  <c r="Q433" i="4"/>
  <c r="Q137" i="4"/>
  <c r="P137" i="4"/>
  <c r="O137" i="4"/>
  <c r="N137" i="4"/>
  <c r="M137" i="4"/>
  <c r="L137" i="4"/>
  <c r="K137" i="4"/>
  <c r="J137" i="4"/>
  <c r="I137" i="4"/>
  <c r="H137" i="4"/>
  <c r="G137" i="4"/>
  <c r="E137" i="4"/>
  <c r="F137" i="4"/>
  <c r="S137" i="4"/>
  <c r="R137" i="4"/>
  <c r="G48" i="4"/>
  <c r="F48" i="4"/>
  <c r="E48" i="4"/>
  <c r="S48" i="4"/>
  <c r="R48" i="4"/>
  <c r="Q48" i="4"/>
  <c r="P48" i="4"/>
  <c r="O48" i="4"/>
  <c r="N48" i="4"/>
  <c r="M48" i="4"/>
  <c r="L48" i="4"/>
  <c r="K48" i="4"/>
  <c r="J48" i="4"/>
  <c r="I48" i="4"/>
  <c r="H48" i="4"/>
  <c r="G57" i="4"/>
  <c r="F57" i="4"/>
  <c r="E57" i="4"/>
  <c r="S57" i="4"/>
  <c r="R57" i="4"/>
  <c r="Q57" i="4"/>
  <c r="P57" i="4"/>
  <c r="O57" i="4"/>
  <c r="N57" i="4"/>
  <c r="M57" i="4"/>
  <c r="L57" i="4"/>
  <c r="K57" i="4"/>
  <c r="J57" i="4"/>
  <c r="I57" i="4"/>
  <c r="H57" i="4"/>
  <c r="P1308" i="4"/>
  <c r="O1308" i="4"/>
  <c r="N1308" i="4"/>
  <c r="M1308" i="4"/>
  <c r="L1308" i="4"/>
  <c r="J1308" i="4"/>
  <c r="K1308" i="4"/>
  <c r="S1308" i="4"/>
  <c r="R1308" i="4"/>
  <c r="Q1308" i="4"/>
  <c r="I1308" i="4"/>
  <c r="H1308" i="4"/>
  <c r="G1308" i="4"/>
  <c r="E1308" i="4"/>
  <c r="F1308" i="4"/>
  <c r="E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P248" i="4"/>
  <c r="O248" i="4"/>
  <c r="N248" i="4"/>
  <c r="M248" i="4"/>
  <c r="L248" i="4"/>
  <c r="K248" i="4"/>
  <c r="J248" i="4"/>
  <c r="I248" i="4"/>
  <c r="H248" i="4"/>
  <c r="G248" i="4"/>
  <c r="F248" i="4"/>
  <c r="E248" i="4"/>
  <c r="S248" i="4"/>
  <c r="R248" i="4"/>
  <c r="Q248" i="4"/>
  <c r="R1118" i="4"/>
  <c r="Q1118" i="4"/>
  <c r="P1118" i="4"/>
  <c r="O1118" i="4"/>
  <c r="N1118" i="4"/>
  <c r="M1118" i="4"/>
  <c r="K1118" i="4"/>
  <c r="J1118" i="4"/>
  <c r="I1118" i="4"/>
  <c r="H1118" i="4"/>
  <c r="S1118" i="4"/>
  <c r="L1118" i="4"/>
  <c r="G1118" i="4"/>
  <c r="F1118" i="4"/>
  <c r="E1118" i="4"/>
  <c r="L1125" i="4"/>
  <c r="P1125" i="4"/>
  <c r="K1125" i="4"/>
  <c r="J1125" i="4"/>
  <c r="I1125" i="4"/>
  <c r="H1125" i="4"/>
  <c r="G1125" i="4"/>
  <c r="F1125" i="4"/>
  <c r="E1125" i="4"/>
  <c r="S1125" i="4"/>
  <c r="R1125" i="4"/>
  <c r="Q1125" i="4"/>
  <c r="O1125" i="4"/>
  <c r="N1125" i="4"/>
  <c r="M1125" i="4"/>
  <c r="J1027" i="4"/>
  <c r="I1027" i="4"/>
  <c r="H1027" i="4"/>
  <c r="G1027" i="4"/>
  <c r="F1027" i="4"/>
  <c r="S1027" i="4"/>
  <c r="R1027" i="4"/>
  <c r="Q1027" i="4"/>
  <c r="P1027" i="4"/>
  <c r="O1027" i="4"/>
  <c r="N1027" i="4"/>
  <c r="M1027" i="4"/>
  <c r="L1027" i="4"/>
  <c r="K1027" i="4"/>
  <c r="E1027" i="4"/>
  <c r="N1058" i="4"/>
  <c r="M1058" i="4"/>
  <c r="L1058" i="4"/>
  <c r="K1058" i="4"/>
  <c r="J1058" i="4"/>
  <c r="I1058" i="4"/>
  <c r="H1058" i="4"/>
  <c r="G1058" i="4"/>
  <c r="F1058" i="4"/>
  <c r="E1058" i="4"/>
  <c r="S1058" i="4"/>
  <c r="R1058" i="4"/>
  <c r="Q1058" i="4"/>
  <c r="P1058" i="4"/>
  <c r="O1058" i="4"/>
  <c r="I1331" i="4"/>
  <c r="H1331" i="4"/>
  <c r="S1331" i="4"/>
  <c r="G1331" i="4"/>
  <c r="J1331" i="4"/>
  <c r="F1331" i="4"/>
  <c r="E1331" i="4"/>
  <c r="R1331" i="4"/>
  <c r="Q1331" i="4"/>
  <c r="P1331" i="4"/>
  <c r="O1331" i="4"/>
  <c r="N1331" i="4"/>
  <c r="M1331" i="4"/>
  <c r="L1331" i="4"/>
  <c r="K1331" i="4"/>
  <c r="M648" i="4"/>
  <c r="L648" i="4"/>
  <c r="K648" i="4"/>
  <c r="J648" i="4"/>
  <c r="I648" i="4"/>
  <c r="H648" i="4"/>
  <c r="G648" i="4"/>
  <c r="F648" i="4"/>
  <c r="E648" i="4"/>
  <c r="S648" i="4"/>
  <c r="R648" i="4"/>
  <c r="Q648" i="4"/>
  <c r="P648" i="4"/>
  <c r="O648" i="4"/>
  <c r="N648" i="4"/>
  <c r="J520" i="4"/>
  <c r="I520" i="4"/>
  <c r="H520" i="4"/>
  <c r="G520" i="4"/>
  <c r="F520" i="4"/>
  <c r="E520" i="4"/>
  <c r="S520" i="4"/>
  <c r="R520" i="4"/>
  <c r="Q520" i="4"/>
  <c r="P520" i="4"/>
  <c r="O520" i="4"/>
  <c r="N520" i="4"/>
  <c r="M520" i="4"/>
  <c r="L520" i="4"/>
  <c r="K520" i="4"/>
  <c r="H61" i="4"/>
  <c r="G61" i="4"/>
  <c r="F61" i="4"/>
  <c r="E61" i="4"/>
  <c r="S61" i="4"/>
  <c r="R61" i="4"/>
  <c r="Q61" i="4"/>
  <c r="P61" i="4"/>
  <c r="O61" i="4"/>
  <c r="N61" i="4"/>
  <c r="M61" i="4"/>
  <c r="L61" i="4"/>
  <c r="K61" i="4"/>
  <c r="J61" i="4"/>
  <c r="I61" i="4"/>
  <c r="H381" i="4"/>
  <c r="G381" i="4"/>
  <c r="E381" i="4"/>
  <c r="R381" i="4"/>
  <c r="P381" i="4"/>
  <c r="J381" i="4"/>
  <c r="I381" i="4"/>
  <c r="F381" i="4"/>
  <c r="S381" i="4"/>
  <c r="Q381" i="4"/>
  <c r="O381" i="4"/>
  <c r="N381" i="4"/>
  <c r="M381" i="4"/>
  <c r="L381" i="4"/>
  <c r="K381" i="4"/>
  <c r="L271" i="4"/>
  <c r="K271" i="4"/>
  <c r="J271" i="4"/>
  <c r="I271" i="4"/>
  <c r="H271" i="4"/>
  <c r="G271" i="4"/>
  <c r="F271" i="4"/>
  <c r="E271" i="4"/>
  <c r="S271" i="4"/>
  <c r="R271" i="4"/>
  <c r="Q271" i="4"/>
  <c r="P271" i="4"/>
  <c r="O271" i="4"/>
  <c r="N271" i="4"/>
  <c r="M271" i="4"/>
  <c r="K760" i="4"/>
  <c r="J760" i="4"/>
  <c r="I760" i="4"/>
  <c r="H760" i="4"/>
  <c r="G760" i="4"/>
  <c r="F760" i="4"/>
  <c r="E760" i="4"/>
  <c r="S760" i="4"/>
  <c r="R760" i="4"/>
  <c r="Q760" i="4"/>
  <c r="P760" i="4"/>
  <c r="O760" i="4"/>
  <c r="N760" i="4"/>
  <c r="M760" i="4"/>
  <c r="L760" i="4"/>
  <c r="Q1181" i="4"/>
  <c r="P1181" i="4"/>
  <c r="K1181" i="4"/>
  <c r="I1181" i="4"/>
  <c r="R1181" i="4"/>
  <c r="O1181" i="4"/>
  <c r="N1181" i="4"/>
  <c r="M1181" i="4"/>
  <c r="L1181" i="4"/>
  <c r="J1181" i="4"/>
  <c r="H1181" i="4"/>
  <c r="G1181" i="4"/>
  <c r="F1181" i="4"/>
  <c r="E1181" i="4"/>
  <c r="S1181" i="4"/>
  <c r="F526" i="4"/>
  <c r="H526" i="4"/>
  <c r="G526" i="4"/>
  <c r="E526" i="4"/>
  <c r="S526" i="4"/>
  <c r="R526" i="4"/>
  <c r="Q526" i="4"/>
  <c r="P526" i="4"/>
  <c r="K526" i="4"/>
  <c r="I526" i="4"/>
  <c r="O526" i="4"/>
  <c r="N526" i="4"/>
  <c r="M526" i="4"/>
  <c r="L526" i="4"/>
  <c r="J526" i="4"/>
  <c r="R468" i="4"/>
  <c r="Q468" i="4"/>
  <c r="P468" i="4"/>
  <c r="O468" i="4"/>
  <c r="N468" i="4"/>
  <c r="M468" i="4"/>
  <c r="L468" i="4"/>
  <c r="K468" i="4"/>
  <c r="J468" i="4"/>
  <c r="I468" i="4"/>
  <c r="H468" i="4"/>
  <c r="F468" i="4"/>
  <c r="E468" i="4"/>
  <c r="S468" i="4"/>
  <c r="G468" i="4"/>
  <c r="E954" i="4"/>
  <c r="R954" i="4"/>
  <c r="S954" i="4"/>
  <c r="Q954" i="4"/>
  <c r="P954" i="4"/>
  <c r="O954" i="4"/>
  <c r="N954" i="4"/>
  <c r="M954" i="4"/>
  <c r="L954" i="4"/>
  <c r="K954" i="4"/>
  <c r="J954" i="4"/>
  <c r="I954" i="4"/>
  <c r="H954" i="4"/>
  <c r="G954" i="4"/>
  <c r="F954" i="4"/>
  <c r="R192" i="4"/>
  <c r="Q192" i="4"/>
  <c r="P192" i="4"/>
  <c r="O192" i="4"/>
  <c r="N192" i="4"/>
  <c r="M192" i="4"/>
  <c r="L192" i="4"/>
  <c r="K192" i="4"/>
  <c r="J192" i="4"/>
  <c r="I192" i="4"/>
  <c r="H192" i="4"/>
  <c r="G192" i="4"/>
  <c r="F192" i="4"/>
  <c r="E192" i="4"/>
  <c r="S192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S191" i="4"/>
  <c r="R191" i="4"/>
  <c r="P445" i="4"/>
  <c r="O445" i="4"/>
  <c r="N445" i="4"/>
  <c r="M445" i="4"/>
  <c r="E445" i="4"/>
  <c r="L445" i="4"/>
  <c r="K445" i="4"/>
  <c r="J445" i="4"/>
  <c r="I445" i="4"/>
  <c r="H445" i="4"/>
  <c r="G445" i="4"/>
  <c r="F445" i="4"/>
  <c r="S445" i="4"/>
  <c r="R445" i="4"/>
  <c r="Q445" i="4"/>
  <c r="M301" i="4"/>
  <c r="L301" i="4"/>
  <c r="K301" i="4"/>
  <c r="G301" i="4"/>
  <c r="F301" i="4"/>
  <c r="E301" i="4"/>
  <c r="J301" i="4"/>
  <c r="I301" i="4"/>
  <c r="H301" i="4"/>
  <c r="S301" i="4"/>
  <c r="R301" i="4"/>
  <c r="Q301" i="4"/>
  <c r="P301" i="4"/>
  <c r="O301" i="4"/>
  <c r="N301" i="4"/>
  <c r="K601" i="4"/>
  <c r="M601" i="4"/>
  <c r="J601" i="4"/>
  <c r="I601" i="4"/>
  <c r="H601" i="4"/>
  <c r="G601" i="4"/>
  <c r="F601" i="4"/>
  <c r="E601" i="4"/>
  <c r="S601" i="4"/>
  <c r="R601" i="4"/>
  <c r="Q601" i="4"/>
  <c r="P601" i="4"/>
  <c r="O601" i="4"/>
  <c r="N601" i="4"/>
  <c r="L601" i="4"/>
  <c r="G366" i="4"/>
  <c r="F366" i="4"/>
  <c r="E366" i="4"/>
  <c r="S366" i="4"/>
  <c r="R366" i="4"/>
  <c r="Q366" i="4"/>
  <c r="P366" i="4"/>
  <c r="O366" i="4"/>
  <c r="N366" i="4"/>
  <c r="L366" i="4"/>
  <c r="K366" i="4"/>
  <c r="J366" i="4"/>
  <c r="H366" i="4"/>
  <c r="M366" i="4"/>
  <c r="I366" i="4"/>
  <c r="S167" i="4"/>
  <c r="R167" i="4"/>
  <c r="Q167" i="4"/>
  <c r="P167" i="4"/>
  <c r="O167" i="4"/>
  <c r="N167" i="4"/>
  <c r="M167" i="4"/>
  <c r="L167" i="4"/>
  <c r="K167" i="4"/>
  <c r="J167" i="4"/>
  <c r="I167" i="4"/>
  <c r="H167" i="4"/>
  <c r="G167" i="4"/>
  <c r="F167" i="4"/>
  <c r="E167" i="4"/>
  <c r="O1253" i="4"/>
  <c r="N1253" i="4"/>
  <c r="M1253" i="4"/>
  <c r="L1253" i="4"/>
  <c r="K1253" i="4"/>
  <c r="J1253" i="4"/>
  <c r="I1253" i="4"/>
  <c r="H1253" i="4"/>
  <c r="G1253" i="4"/>
  <c r="F1253" i="4"/>
  <c r="E1253" i="4"/>
  <c r="S1253" i="4"/>
  <c r="R1253" i="4"/>
  <c r="Q1253" i="4"/>
  <c r="P1253" i="4"/>
  <c r="N97" i="4"/>
  <c r="M97" i="4"/>
  <c r="K97" i="4"/>
  <c r="I97" i="4"/>
  <c r="G97" i="4"/>
  <c r="F97" i="4"/>
  <c r="E97" i="4"/>
  <c r="S97" i="4"/>
  <c r="R97" i="4"/>
  <c r="Q97" i="4"/>
  <c r="L97" i="4"/>
  <c r="J97" i="4"/>
  <c r="H97" i="4"/>
  <c r="P97" i="4"/>
  <c r="O97" i="4"/>
  <c r="Q1200" i="4"/>
  <c r="N1200" i="4"/>
  <c r="M1200" i="4"/>
  <c r="K1200" i="4"/>
  <c r="J1200" i="4"/>
  <c r="I1200" i="4"/>
  <c r="H1200" i="4"/>
  <c r="G1200" i="4"/>
  <c r="F1200" i="4"/>
  <c r="P1200" i="4"/>
  <c r="O1200" i="4"/>
  <c r="L1200" i="4"/>
  <c r="E1200" i="4"/>
  <c r="S1200" i="4"/>
  <c r="R1200" i="4"/>
  <c r="F661" i="4"/>
  <c r="E661" i="4"/>
  <c r="S661" i="4"/>
  <c r="R661" i="4"/>
  <c r="Q661" i="4"/>
  <c r="P661" i="4"/>
  <c r="O661" i="4"/>
  <c r="N661" i="4"/>
  <c r="M661" i="4"/>
  <c r="L661" i="4"/>
  <c r="K661" i="4"/>
  <c r="J661" i="4"/>
  <c r="I661" i="4"/>
  <c r="H661" i="4"/>
  <c r="G661" i="4"/>
  <c r="Q87" i="4"/>
  <c r="O87" i="4"/>
  <c r="M87" i="4"/>
  <c r="L87" i="4"/>
  <c r="K87" i="4"/>
  <c r="J87" i="4"/>
  <c r="I87" i="4"/>
  <c r="R87" i="4"/>
  <c r="P87" i="4"/>
  <c r="N87" i="4"/>
  <c r="H87" i="4"/>
  <c r="G87" i="4"/>
  <c r="F87" i="4"/>
  <c r="E87" i="4"/>
  <c r="S87" i="4"/>
  <c r="P582" i="4"/>
  <c r="O582" i="4"/>
  <c r="N582" i="4"/>
  <c r="M582" i="4"/>
  <c r="L582" i="4"/>
  <c r="K582" i="4"/>
  <c r="J582" i="4"/>
  <c r="I582" i="4"/>
  <c r="H582" i="4"/>
  <c r="G582" i="4"/>
  <c r="F582" i="4"/>
  <c r="E582" i="4"/>
  <c r="S582" i="4"/>
  <c r="R582" i="4"/>
  <c r="Q582" i="4"/>
  <c r="F292" i="4"/>
  <c r="E292" i="4"/>
  <c r="M292" i="4"/>
  <c r="L292" i="4"/>
  <c r="K292" i="4"/>
  <c r="S292" i="4"/>
  <c r="R292" i="4"/>
  <c r="Q292" i="4"/>
  <c r="P292" i="4"/>
  <c r="O292" i="4"/>
  <c r="N292" i="4"/>
  <c r="J292" i="4"/>
  <c r="I292" i="4"/>
  <c r="H292" i="4"/>
  <c r="G292" i="4"/>
  <c r="J463" i="4"/>
  <c r="I463" i="4"/>
  <c r="H463" i="4"/>
  <c r="G463" i="4"/>
  <c r="F463" i="4"/>
  <c r="E463" i="4"/>
  <c r="S463" i="4"/>
  <c r="R463" i="4"/>
  <c r="Q463" i="4"/>
  <c r="P463" i="4"/>
  <c r="O463" i="4"/>
  <c r="N463" i="4"/>
  <c r="M463" i="4"/>
  <c r="L463" i="4"/>
  <c r="K463" i="4"/>
  <c r="O719" i="4"/>
  <c r="N719" i="4"/>
  <c r="M719" i="4"/>
  <c r="L719" i="4"/>
  <c r="K719" i="4"/>
  <c r="S719" i="4"/>
  <c r="J719" i="4"/>
  <c r="I719" i="4"/>
  <c r="H719" i="4"/>
  <c r="G719" i="4"/>
  <c r="F719" i="4"/>
  <c r="E719" i="4"/>
  <c r="R719" i="4"/>
  <c r="Q719" i="4"/>
  <c r="P719" i="4"/>
  <c r="K563" i="4"/>
  <c r="J563" i="4"/>
  <c r="I563" i="4"/>
  <c r="H563" i="4"/>
  <c r="G563" i="4"/>
  <c r="F563" i="4"/>
  <c r="E563" i="4"/>
  <c r="S563" i="4"/>
  <c r="R563" i="4"/>
  <c r="Q563" i="4"/>
  <c r="P563" i="4"/>
  <c r="O563" i="4"/>
  <c r="N563" i="4"/>
  <c r="M563" i="4"/>
  <c r="L563" i="4"/>
  <c r="Q1034" i="4"/>
  <c r="P1034" i="4"/>
  <c r="O1034" i="4"/>
  <c r="N1034" i="4"/>
  <c r="M1034" i="4"/>
  <c r="J1034" i="4"/>
  <c r="I1034" i="4"/>
  <c r="H1034" i="4"/>
  <c r="G1034" i="4"/>
  <c r="F1034" i="4"/>
  <c r="E1034" i="4"/>
  <c r="S1034" i="4"/>
  <c r="R1034" i="4"/>
  <c r="L1034" i="4"/>
  <c r="K1034" i="4"/>
  <c r="Q566" i="4"/>
  <c r="P566" i="4"/>
  <c r="O566" i="4"/>
  <c r="N566" i="4"/>
  <c r="M566" i="4"/>
  <c r="L566" i="4"/>
  <c r="K566" i="4"/>
  <c r="J566" i="4"/>
  <c r="I566" i="4"/>
  <c r="H566" i="4"/>
  <c r="G566" i="4"/>
  <c r="F566" i="4"/>
  <c r="E566" i="4"/>
  <c r="S566" i="4"/>
  <c r="R566" i="4"/>
  <c r="M569" i="4"/>
  <c r="L569" i="4"/>
  <c r="K569" i="4"/>
  <c r="J569" i="4"/>
  <c r="I569" i="4"/>
  <c r="H569" i="4"/>
  <c r="G569" i="4"/>
  <c r="F569" i="4"/>
  <c r="E569" i="4"/>
  <c r="S569" i="4"/>
  <c r="R569" i="4"/>
  <c r="Q569" i="4"/>
  <c r="P569" i="4"/>
  <c r="O569" i="4"/>
  <c r="N569" i="4"/>
  <c r="G1020" i="4"/>
  <c r="F1020" i="4"/>
  <c r="E1020" i="4"/>
  <c r="S1020" i="4"/>
  <c r="R1020" i="4"/>
  <c r="Q1020" i="4"/>
  <c r="P1020" i="4"/>
  <c r="O1020" i="4"/>
  <c r="L1020" i="4"/>
  <c r="N1020" i="4"/>
  <c r="M1020" i="4"/>
  <c r="K1020" i="4"/>
  <c r="J1020" i="4"/>
  <c r="I1020" i="4"/>
  <c r="H1020" i="4"/>
  <c r="J1291" i="4"/>
  <c r="I1291" i="4"/>
  <c r="H1291" i="4"/>
  <c r="G1291" i="4"/>
  <c r="F1291" i="4"/>
  <c r="E1291" i="4"/>
  <c r="P1291" i="4"/>
  <c r="O1291" i="4"/>
  <c r="S1291" i="4"/>
  <c r="R1291" i="4"/>
  <c r="Q1291" i="4"/>
  <c r="N1291" i="4"/>
  <c r="M1291" i="4"/>
  <c r="L1291" i="4"/>
  <c r="K1291" i="4"/>
  <c r="O1050" i="4"/>
  <c r="N1050" i="4"/>
  <c r="M1050" i="4"/>
  <c r="J1050" i="4"/>
  <c r="I1050" i="4"/>
  <c r="H1050" i="4"/>
  <c r="G1050" i="4"/>
  <c r="L1050" i="4"/>
  <c r="K1050" i="4"/>
  <c r="F1050" i="4"/>
  <c r="E1050" i="4"/>
  <c r="S1050" i="4"/>
  <c r="R1050" i="4"/>
  <c r="Q1050" i="4"/>
  <c r="P1050" i="4"/>
  <c r="E1309" i="4"/>
  <c r="S1309" i="4"/>
  <c r="R1309" i="4"/>
  <c r="Q1309" i="4"/>
  <c r="P1309" i="4"/>
  <c r="O1309" i="4"/>
  <c r="N1309" i="4"/>
  <c r="M1309" i="4"/>
  <c r="L1309" i="4"/>
  <c r="K1309" i="4"/>
  <c r="J1309" i="4"/>
  <c r="I1309" i="4"/>
  <c r="H1309" i="4"/>
  <c r="G1309" i="4"/>
  <c r="F1309" i="4"/>
  <c r="M1223" i="4"/>
  <c r="L1223" i="4"/>
  <c r="K1223" i="4"/>
  <c r="J1223" i="4"/>
  <c r="H1223" i="4"/>
  <c r="E1223" i="4"/>
  <c r="I1223" i="4"/>
  <c r="G1223" i="4"/>
  <c r="F1223" i="4"/>
  <c r="S1223" i="4"/>
  <c r="R1223" i="4"/>
  <c r="Q1223" i="4"/>
  <c r="P1223" i="4"/>
  <c r="O1223" i="4"/>
  <c r="N1223" i="4"/>
  <c r="E624" i="4"/>
  <c r="S624" i="4"/>
  <c r="R624" i="4"/>
  <c r="Q624" i="4"/>
  <c r="P624" i="4"/>
  <c r="M624" i="4"/>
  <c r="L624" i="4"/>
  <c r="K624" i="4"/>
  <c r="J624" i="4"/>
  <c r="I624" i="4"/>
  <c r="H624" i="4"/>
  <c r="G624" i="4"/>
  <c r="O624" i="4"/>
  <c r="N624" i="4"/>
  <c r="F624" i="4"/>
  <c r="K851" i="4"/>
  <c r="J851" i="4"/>
  <c r="I851" i="4"/>
  <c r="H851" i="4"/>
  <c r="G851" i="4"/>
  <c r="F851" i="4"/>
  <c r="E851" i="4"/>
  <c r="S851" i="4"/>
  <c r="R851" i="4"/>
  <c r="Q851" i="4"/>
  <c r="P851" i="4"/>
  <c r="O851" i="4"/>
  <c r="N851" i="4"/>
  <c r="M851" i="4"/>
  <c r="L851" i="4"/>
  <c r="G1153" i="4"/>
  <c r="F1153" i="4"/>
  <c r="L1153" i="4"/>
  <c r="K1153" i="4"/>
  <c r="J1153" i="4"/>
  <c r="H1153" i="4"/>
  <c r="E1153" i="4"/>
  <c r="S1153" i="4"/>
  <c r="Q1153" i="4"/>
  <c r="O1153" i="4"/>
  <c r="R1153" i="4"/>
  <c r="P1153" i="4"/>
  <c r="N1153" i="4"/>
  <c r="M1153" i="4"/>
  <c r="I1153" i="4"/>
  <c r="N557" i="4"/>
  <c r="M557" i="4"/>
  <c r="L557" i="4"/>
  <c r="K557" i="4"/>
  <c r="J557" i="4"/>
  <c r="I557" i="4"/>
  <c r="H557" i="4"/>
  <c r="G557" i="4"/>
  <c r="F557" i="4"/>
  <c r="E557" i="4"/>
  <c r="S557" i="4"/>
  <c r="R557" i="4"/>
  <c r="Q557" i="4"/>
  <c r="P557" i="4"/>
  <c r="O557" i="4"/>
  <c r="E952" i="4"/>
  <c r="S952" i="4"/>
  <c r="R952" i="4"/>
  <c r="P952" i="4"/>
  <c r="Q952" i="4"/>
  <c r="O952" i="4"/>
  <c r="N952" i="4"/>
  <c r="M952" i="4"/>
  <c r="L952" i="4"/>
  <c r="K952" i="4"/>
  <c r="J952" i="4"/>
  <c r="I952" i="4"/>
  <c r="H952" i="4"/>
  <c r="G952" i="4"/>
  <c r="F952" i="4"/>
  <c r="E312" i="4"/>
  <c r="S312" i="4"/>
  <c r="M312" i="4"/>
  <c r="K312" i="4"/>
  <c r="J312" i="4"/>
  <c r="I312" i="4"/>
  <c r="H312" i="4"/>
  <c r="G312" i="4"/>
  <c r="R312" i="4"/>
  <c r="Q312" i="4"/>
  <c r="P312" i="4"/>
  <c r="O312" i="4"/>
  <c r="N312" i="4"/>
  <c r="L312" i="4"/>
  <c r="F312" i="4"/>
  <c r="N553" i="4"/>
  <c r="L553" i="4"/>
  <c r="K553" i="4"/>
  <c r="M553" i="4"/>
  <c r="J553" i="4"/>
  <c r="I553" i="4"/>
  <c r="H553" i="4"/>
  <c r="G553" i="4"/>
  <c r="F553" i="4"/>
  <c r="E553" i="4"/>
  <c r="S553" i="4"/>
  <c r="R553" i="4"/>
  <c r="Q553" i="4"/>
  <c r="P553" i="4"/>
  <c r="O553" i="4"/>
  <c r="E538" i="4"/>
  <c r="R538" i="4"/>
  <c r="S538" i="4"/>
  <c r="Q538" i="4"/>
  <c r="P538" i="4"/>
  <c r="O538" i="4"/>
  <c r="N538" i="4"/>
  <c r="M538" i="4"/>
  <c r="L538" i="4"/>
  <c r="K538" i="4"/>
  <c r="J538" i="4"/>
  <c r="I538" i="4"/>
  <c r="H538" i="4"/>
  <c r="G538" i="4"/>
  <c r="F538" i="4"/>
  <c r="P603" i="4"/>
  <c r="O603" i="4"/>
  <c r="N603" i="4"/>
  <c r="M603" i="4"/>
  <c r="L603" i="4"/>
  <c r="K603" i="4"/>
  <c r="J603" i="4"/>
  <c r="I603" i="4"/>
  <c r="G603" i="4"/>
  <c r="E603" i="4"/>
  <c r="H603" i="4"/>
  <c r="F603" i="4"/>
  <c r="S603" i="4"/>
  <c r="R603" i="4"/>
  <c r="Q603" i="4"/>
  <c r="N974" i="4"/>
  <c r="M974" i="4"/>
  <c r="L974" i="4"/>
  <c r="K974" i="4"/>
  <c r="J974" i="4"/>
  <c r="I974" i="4"/>
  <c r="H974" i="4"/>
  <c r="G974" i="4"/>
  <c r="F974" i="4"/>
  <c r="E974" i="4"/>
  <c r="S974" i="4"/>
  <c r="R974" i="4"/>
  <c r="Q974" i="4"/>
  <c r="P974" i="4"/>
  <c r="O974" i="4"/>
  <c r="H261" i="4"/>
  <c r="G261" i="4"/>
  <c r="F261" i="4"/>
  <c r="Q261" i="4"/>
  <c r="P261" i="4"/>
  <c r="N261" i="4"/>
  <c r="M261" i="4"/>
  <c r="K261" i="4"/>
  <c r="J261" i="4"/>
  <c r="I261" i="4"/>
  <c r="E261" i="4"/>
  <c r="S261" i="4"/>
  <c r="R261" i="4"/>
  <c r="O261" i="4"/>
  <c r="L261" i="4"/>
  <c r="E637" i="4"/>
  <c r="S637" i="4"/>
  <c r="R637" i="4"/>
  <c r="Q637" i="4"/>
  <c r="P637" i="4"/>
  <c r="O637" i="4"/>
  <c r="N637" i="4"/>
  <c r="M637" i="4"/>
  <c r="J637" i="4"/>
  <c r="I637" i="4"/>
  <c r="L637" i="4"/>
  <c r="K637" i="4"/>
  <c r="H637" i="4"/>
  <c r="G637" i="4"/>
  <c r="F637" i="4"/>
  <c r="S614" i="4"/>
  <c r="R614" i="4"/>
  <c r="Q614" i="4"/>
  <c r="P614" i="4"/>
  <c r="O614" i="4"/>
  <c r="N614" i="4"/>
  <c r="M614" i="4"/>
  <c r="K614" i="4"/>
  <c r="I614" i="4"/>
  <c r="H614" i="4"/>
  <c r="G614" i="4"/>
  <c r="L614" i="4"/>
  <c r="J614" i="4"/>
  <c r="F614" i="4"/>
  <c r="E614" i="4"/>
  <c r="J911" i="4"/>
  <c r="I911" i="4"/>
  <c r="H911" i="4"/>
  <c r="G911" i="4"/>
  <c r="F911" i="4"/>
  <c r="E911" i="4"/>
  <c r="S911" i="4"/>
  <c r="R911" i="4"/>
  <c r="Q911" i="4"/>
  <c r="P911" i="4"/>
  <c r="O911" i="4"/>
  <c r="N911" i="4"/>
  <c r="M911" i="4"/>
  <c r="L911" i="4"/>
  <c r="K911" i="4"/>
  <c r="E1298" i="4"/>
  <c r="S1298" i="4"/>
  <c r="R1298" i="4"/>
  <c r="Q1298" i="4"/>
  <c r="P1298" i="4"/>
  <c r="O1298" i="4"/>
  <c r="N1298" i="4"/>
  <c r="M1298" i="4"/>
  <c r="L1298" i="4"/>
  <c r="K1298" i="4"/>
  <c r="J1298" i="4"/>
  <c r="I1298" i="4"/>
  <c r="H1298" i="4"/>
  <c r="G1298" i="4"/>
  <c r="F1298" i="4"/>
  <c r="S677" i="4"/>
  <c r="R677" i="4"/>
  <c r="Q677" i="4"/>
  <c r="P677" i="4"/>
  <c r="O677" i="4"/>
  <c r="N677" i="4"/>
  <c r="M677" i="4"/>
  <c r="L677" i="4"/>
  <c r="K677" i="4"/>
  <c r="J677" i="4"/>
  <c r="I677" i="4"/>
  <c r="H677" i="4"/>
  <c r="G677" i="4"/>
  <c r="F677" i="4"/>
  <c r="E677" i="4"/>
  <c r="J111" i="4"/>
  <c r="I111" i="4"/>
  <c r="H111" i="4"/>
  <c r="G111" i="4"/>
  <c r="F111" i="4"/>
  <c r="E111" i="4"/>
  <c r="S111" i="4"/>
  <c r="R111" i="4"/>
  <c r="Q111" i="4"/>
  <c r="P111" i="4"/>
  <c r="O111" i="4"/>
  <c r="N111" i="4"/>
  <c r="M111" i="4"/>
  <c r="L111" i="4"/>
  <c r="K111" i="4"/>
  <c r="J218" i="4"/>
  <c r="I218" i="4"/>
  <c r="G218" i="4"/>
  <c r="S218" i="4"/>
  <c r="R218" i="4"/>
  <c r="Q218" i="4"/>
  <c r="P218" i="4"/>
  <c r="O218" i="4"/>
  <c r="N218" i="4"/>
  <c r="H218" i="4"/>
  <c r="F218" i="4"/>
  <c r="E218" i="4"/>
  <c r="M218" i="4"/>
  <c r="L218" i="4"/>
  <c r="K218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S51" i="4"/>
  <c r="R51" i="4"/>
  <c r="S872" i="4"/>
  <c r="R872" i="4"/>
  <c r="Q872" i="4"/>
  <c r="I872" i="4"/>
  <c r="H872" i="4"/>
  <c r="G872" i="4"/>
  <c r="F872" i="4"/>
  <c r="E872" i="4"/>
  <c r="P872" i="4"/>
  <c r="O872" i="4"/>
  <c r="N872" i="4"/>
  <c r="M872" i="4"/>
  <c r="L872" i="4"/>
  <c r="K872" i="4"/>
  <c r="J872" i="4"/>
  <c r="E673" i="4"/>
  <c r="S673" i="4"/>
  <c r="R673" i="4"/>
  <c r="Q673" i="4"/>
  <c r="P673" i="4"/>
  <c r="O673" i="4"/>
  <c r="H673" i="4"/>
  <c r="N673" i="4"/>
  <c r="M673" i="4"/>
  <c r="L673" i="4"/>
  <c r="K673" i="4"/>
  <c r="J673" i="4"/>
  <c r="I673" i="4"/>
  <c r="F673" i="4"/>
  <c r="G673" i="4"/>
  <c r="Q665" i="4"/>
  <c r="P665" i="4"/>
  <c r="O665" i="4"/>
  <c r="N665" i="4"/>
  <c r="M665" i="4"/>
  <c r="L665" i="4"/>
  <c r="K665" i="4"/>
  <c r="J665" i="4"/>
  <c r="I665" i="4"/>
  <c r="H665" i="4"/>
  <c r="G665" i="4"/>
  <c r="F665" i="4"/>
  <c r="E665" i="4"/>
  <c r="S665" i="4"/>
  <c r="R665" i="4"/>
  <c r="G779" i="4"/>
  <c r="E779" i="4"/>
  <c r="O779" i="4"/>
  <c r="N779" i="4"/>
  <c r="M779" i="4"/>
  <c r="L779" i="4"/>
  <c r="K779" i="4"/>
  <c r="J779" i="4"/>
  <c r="I779" i="4"/>
  <c r="H779" i="4"/>
  <c r="F779" i="4"/>
  <c r="S779" i="4"/>
  <c r="R779" i="4"/>
  <c r="Q779" i="4"/>
  <c r="P779" i="4"/>
  <c r="Q686" i="4"/>
  <c r="P686" i="4"/>
  <c r="O686" i="4"/>
  <c r="N686" i="4"/>
  <c r="M686" i="4"/>
  <c r="L686" i="4"/>
  <c r="K686" i="4"/>
  <c r="G686" i="4"/>
  <c r="J686" i="4"/>
  <c r="I686" i="4"/>
  <c r="H686" i="4"/>
  <c r="F686" i="4"/>
  <c r="E686" i="4"/>
  <c r="S686" i="4"/>
  <c r="R686" i="4"/>
  <c r="N385" i="4"/>
  <c r="M385" i="4"/>
  <c r="L385" i="4"/>
  <c r="K385" i="4"/>
  <c r="J385" i="4"/>
  <c r="I385" i="4"/>
  <c r="H385" i="4"/>
  <c r="G385" i="4"/>
  <c r="F385" i="4"/>
  <c r="E385" i="4"/>
  <c r="S385" i="4"/>
  <c r="R385" i="4"/>
  <c r="Q385" i="4"/>
  <c r="P385" i="4"/>
  <c r="O385" i="4"/>
  <c r="S437" i="4"/>
  <c r="R437" i="4"/>
  <c r="Q437" i="4"/>
  <c r="P437" i="4"/>
  <c r="O437" i="4"/>
  <c r="N437" i="4"/>
  <c r="K437" i="4"/>
  <c r="M437" i="4"/>
  <c r="L437" i="4"/>
  <c r="J437" i="4"/>
  <c r="I437" i="4"/>
  <c r="H437" i="4"/>
  <c r="G437" i="4"/>
  <c r="F437" i="4"/>
  <c r="E437" i="4"/>
  <c r="F1245" i="4"/>
  <c r="E1245" i="4"/>
  <c r="S1245" i="4"/>
  <c r="O1245" i="4"/>
  <c r="N1245" i="4"/>
  <c r="M1245" i="4"/>
  <c r="K1245" i="4"/>
  <c r="J1245" i="4"/>
  <c r="L1245" i="4"/>
  <c r="I1245" i="4"/>
  <c r="G1245" i="4"/>
  <c r="R1245" i="4"/>
  <c r="Q1245" i="4"/>
  <c r="P1245" i="4"/>
  <c r="H1245" i="4"/>
  <c r="F735" i="4"/>
  <c r="E735" i="4"/>
  <c r="S735" i="4"/>
  <c r="K735" i="4"/>
  <c r="R735" i="4"/>
  <c r="Q735" i="4"/>
  <c r="P735" i="4"/>
  <c r="N735" i="4"/>
  <c r="O735" i="4"/>
  <c r="G735" i="4"/>
  <c r="M735" i="4"/>
  <c r="L735" i="4"/>
  <c r="H735" i="4"/>
  <c r="I735" i="4"/>
  <c r="J735" i="4"/>
  <c r="H313" i="4"/>
  <c r="G313" i="4"/>
  <c r="F313" i="4"/>
  <c r="E313" i="4"/>
  <c r="S313" i="4"/>
  <c r="R313" i="4"/>
  <c r="Q313" i="4"/>
  <c r="P313" i="4"/>
  <c r="O313" i="4"/>
  <c r="M313" i="4"/>
  <c r="N313" i="4"/>
  <c r="L313" i="4"/>
  <c r="K313" i="4"/>
  <c r="J313" i="4"/>
  <c r="I313" i="4"/>
  <c r="R211" i="4"/>
  <c r="Q211" i="4"/>
  <c r="P211" i="4"/>
  <c r="O211" i="4"/>
  <c r="N211" i="4"/>
  <c r="M211" i="4"/>
  <c r="L211" i="4"/>
  <c r="K211" i="4"/>
  <c r="S211" i="4"/>
  <c r="J211" i="4"/>
  <c r="I211" i="4"/>
  <c r="H211" i="4"/>
  <c r="G211" i="4"/>
  <c r="F211" i="4"/>
  <c r="E211" i="4"/>
  <c r="S852" i="4"/>
  <c r="R852" i="4"/>
  <c r="Q852" i="4"/>
  <c r="P852" i="4"/>
  <c r="O852" i="4"/>
  <c r="N852" i="4"/>
  <c r="M852" i="4"/>
  <c r="L852" i="4"/>
  <c r="K852" i="4"/>
  <c r="J852" i="4"/>
  <c r="I852" i="4"/>
  <c r="H852" i="4"/>
  <c r="G852" i="4"/>
  <c r="F852" i="4"/>
  <c r="E852" i="4"/>
  <c r="N203" i="4"/>
  <c r="L203" i="4"/>
  <c r="J203" i="4"/>
  <c r="M203" i="4"/>
  <c r="K203" i="4"/>
  <c r="I203" i="4"/>
  <c r="H203" i="4"/>
  <c r="G203" i="4"/>
  <c r="F203" i="4"/>
  <c r="E203" i="4"/>
  <c r="S203" i="4"/>
  <c r="R203" i="4"/>
  <c r="Q203" i="4"/>
  <c r="P203" i="4"/>
  <c r="O203" i="4"/>
  <c r="S1337" i="4"/>
  <c r="R1337" i="4"/>
  <c r="Q1337" i="4"/>
  <c r="P1337" i="4"/>
  <c r="O1337" i="4"/>
  <c r="N1337" i="4"/>
  <c r="M1337" i="4"/>
  <c r="L1337" i="4"/>
  <c r="K1337" i="4"/>
  <c r="J1337" i="4"/>
  <c r="I1337" i="4"/>
  <c r="H1337" i="4"/>
  <c r="G1337" i="4"/>
  <c r="F1337" i="4"/>
  <c r="E1337" i="4"/>
  <c r="R725" i="4"/>
  <c r="Q725" i="4"/>
  <c r="E725" i="4"/>
  <c r="P725" i="4"/>
  <c r="O725" i="4"/>
  <c r="N725" i="4"/>
  <c r="M725" i="4"/>
  <c r="L725" i="4"/>
  <c r="K725" i="4"/>
  <c r="J725" i="4"/>
  <c r="I725" i="4"/>
  <c r="H725" i="4"/>
  <c r="G725" i="4"/>
  <c r="F725" i="4"/>
  <c r="S725" i="4"/>
  <c r="J96" i="4"/>
  <c r="H96" i="4"/>
  <c r="F96" i="4"/>
  <c r="E96" i="4"/>
  <c r="S96" i="4"/>
  <c r="R96" i="4"/>
  <c r="P96" i="4"/>
  <c r="O96" i="4"/>
  <c r="N96" i="4"/>
  <c r="M96" i="4"/>
  <c r="K96" i="4"/>
  <c r="I96" i="4"/>
  <c r="G96" i="4"/>
  <c r="L96" i="4"/>
  <c r="Q96" i="4"/>
  <c r="M914" i="4"/>
  <c r="L914" i="4"/>
  <c r="K914" i="4"/>
  <c r="J914" i="4"/>
  <c r="I914" i="4"/>
  <c r="H914" i="4"/>
  <c r="F914" i="4"/>
  <c r="G914" i="4"/>
  <c r="E914" i="4"/>
  <c r="S914" i="4"/>
  <c r="R914" i="4"/>
  <c r="Q914" i="4"/>
  <c r="P914" i="4"/>
  <c r="O914" i="4"/>
  <c r="N914" i="4"/>
  <c r="G1065" i="4"/>
  <c r="R1065" i="4"/>
  <c r="S1065" i="4"/>
  <c r="Q1065" i="4"/>
  <c r="P1065" i="4"/>
  <c r="O1065" i="4"/>
  <c r="E1065" i="4"/>
  <c r="N1065" i="4"/>
  <c r="L1065" i="4"/>
  <c r="K1065" i="4"/>
  <c r="J1065" i="4"/>
  <c r="I1065" i="4"/>
  <c r="H1065" i="4"/>
  <c r="M1065" i="4"/>
  <c r="F1065" i="4"/>
  <c r="G1271" i="4"/>
  <c r="F1271" i="4"/>
  <c r="P1271" i="4"/>
  <c r="E1271" i="4"/>
  <c r="R1271" i="4"/>
  <c r="S1271" i="4"/>
  <c r="J1271" i="4"/>
  <c r="Q1271" i="4"/>
  <c r="L1271" i="4"/>
  <c r="O1271" i="4"/>
  <c r="N1271" i="4"/>
  <c r="I1271" i="4"/>
  <c r="M1271" i="4"/>
  <c r="K1271" i="4"/>
  <c r="H1271" i="4"/>
  <c r="Q801" i="4"/>
  <c r="P801" i="4"/>
  <c r="O801" i="4"/>
  <c r="N801" i="4"/>
  <c r="F801" i="4"/>
  <c r="E801" i="4"/>
  <c r="M801" i="4"/>
  <c r="L801" i="4"/>
  <c r="K801" i="4"/>
  <c r="J801" i="4"/>
  <c r="I801" i="4"/>
  <c r="H801" i="4"/>
  <c r="G801" i="4"/>
  <c r="S801" i="4"/>
  <c r="R801" i="4"/>
  <c r="G109" i="4"/>
  <c r="F109" i="4"/>
  <c r="E109" i="4"/>
  <c r="L109" i="4"/>
  <c r="K109" i="4"/>
  <c r="J109" i="4"/>
  <c r="I109" i="4"/>
  <c r="S109" i="4"/>
  <c r="R109" i="4"/>
  <c r="Q109" i="4"/>
  <c r="P109" i="4"/>
  <c r="O109" i="4"/>
  <c r="N109" i="4"/>
  <c r="M109" i="4"/>
  <c r="H109" i="4"/>
  <c r="S1231" i="4"/>
  <c r="R1231" i="4"/>
  <c r="J1231" i="4"/>
  <c r="Q1231" i="4"/>
  <c r="P1231" i="4"/>
  <c r="O1231" i="4"/>
  <c r="N1231" i="4"/>
  <c r="M1231" i="4"/>
  <c r="L1231" i="4"/>
  <c r="K1231" i="4"/>
  <c r="H1231" i="4"/>
  <c r="G1231" i="4"/>
  <c r="I1231" i="4"/>
  <c r="F1231" i="4"/>
  <c r="E1231" i="4"/>
  <c r="L823" i="4"/>
  <c r="K823" i="4"/>
  <c r="J823" i="4"/>
  <c r="I823" i="4"/>
  <c r="H823" i="4"/>
  <c r="G823" i="4"/>
  <c r="F823" i="4"/>
  <c r="E823" i="4"/>
  <c r="S823" i="4"/>
  <c r="R823" i="4"/>
  <c r="Q823" i="4"/>
  <c r="P823" i="4"/>
  <c r="O823" i="4"/>
  <c r="N823" i="4"/>
  <c r="M823" i="4"/>
  <c r="Q564" i="4"/>
  <c r="P564" i="4"/>
  <c r="O564" i="4"/>
  <c r="N564" i="4"/>
  <c r="M564" i="4"/>
  <c r="L564" i="4"/>
  <c r="K564" i="4"/>
  <c r="J564" i="4"/>
  <c r="I564" i="4"/>
  <c r="H564" i="4"/>
  <c r="G564" i="4"/>
  <c r="F564" i="4"/>
  <c r="E564" i="4"/>
  <c r="S564" i="4"/>
  <c r="R564" i="4"/>
  <c r="K170" i="4"/>
  <c r="J170" i="4"/>
  <c r="I170" i="4"/>
  <c r="H170" i="4"/>
  <c r="G170" i="4"/>
  <c r="F170" i="4"/>
  <c r="E170" i="4"/>
  <c r="S170" i="4"/>
  <c r="Q170" i="4"/>
  <c r="P170" i="4"/>
  <c r="O170" i="4"/>
  <c r="R170" i="4"/>
  <c r="N170" i="4"/>
  <c r="M170" i="4"/>
  <c r="L170" i="4"/>
  <c r="S807" i="4"/>
  <c r="R807" i="4"/>
  <c r="Q807" i="4"/>
  <c r="P807" i="4"/>
  <c r="O807" i="4"/>
  <c r="N807" i="4"/>
  <c r="M807" i="4"/>
  <c r="L807" i="4"/>
  <c r="K807" i="4"/>
  <c r="J807" i="4"/>
  <c r="I807" i="4"/>
  <c r="H807" i="4"/>
  <c r="F807" i="4"/>
  <c r="E807" i="4"/>
  <c r="G807" i="4"/>
  <c r="M772" i="4"/>
  <c r="L772" i="4"/>
  <c r="K772" i="4"/>
  <c r="J772" i="4"/>
  <c r="I772" i="4"/>
  <c r="H772" i="4"/>
  <c r="G772" i="4"/>
  <c r="F772" i="4"/>
  <c r="E772" i="4"/>
  <c r="S772" i="4"/>
  <c r="R772" i="4"/>
  <c r="N772" i="4"/>
  <c r="Q772" i="4"/>
  <c r="P772" i="4"/>
  <c r="O772" i="4"/>
  <c r="J1259" i="4"/>
  <c r="I1259" i="4"/>
  <c r="H1259" i="4"/>
  <c r="G1259" i="4"/>
  <c r="F1259" i="4"/>
  <c r="E1259" i="4"/>
  <c r="S1259" i="4"/>
  <c r="R1259" i="4"/>
  <c r="Q1259" i="4"/>
  <c r="P1259" i="4"/>
  <c r="O1259" i="4"/>
  <c r="N1259" i="4"/>
  <c r="M1259" i="4"/>
  <c r="L1259" i="4"/>
  <c r="K1259" i="4"/>
  <c r="P245" i="4"/>
  <c r="O245" i="4"/>
  <c r="N245" i="4"/>
  <c r="M245" i="4"/>
  <c r="L245" i="4"/>
  <c r="K245" i="4"/>
  <c r="J245" i="4"/>
  <c r="I245" i="4"/>
  <c r="G245" i="4"/>
  <c r="F245" i="4"/>
  <c r="E245" i="4"/>
  <c r="H245" i="4"/>
  <c r="S245" i="4"/>
  <c r="R245" i="4"/>
  <c r="Q245" i="4"/>
  <c r="I63" i="4"/>
  <c r="H63" i="4"/>
  <c r="G63" i="4"/>
  <c r="F63" i="4"/>
  <c r="E63" i="4"/>
  <c r="S63" i="4"/>
  <c r="R63" i="4"/>
  <c r="Q63" i="4"/>
  <c r="P63" i="4"/>
  <c r="O63" i="4"/>
  <c r="N63" i="4"/>
  <c r="M63" i="4"/>
  <c r="L63" i="4"/>
  <c r="K63" i="4"/>
  <c r="J63" i="4"/>
  <c r="P701" i="4"/>
  <c r="O701" i="4"/>
  <c r="N701" i="4"/>
  <c r="M701" i="4"/>
  <c r="L701" i="4"/>
  <c r="K701" i="4"/>
  <c r="J701" i="4"/>
  <c r="I701" i="4"/>
  <c r="H701" i="4"/>
  <c r="G701" i="4"/>
  <c r="F701" i="4"/>
  <c r="E701" i="4"/>
  <c r="S701" i="4"/>
  <c r="R701" i="4"/>
  <c r="Q701" i="4"/>
  <c r="N1109" i="4"/>
  <c r="K1109" i="4"/>
  <c r="I1109" i="4"/>
  <c r="H1109" i="4"/>
  <c r="G1109" i="4"/>
  <c r="F1109" i="4"/>
  <c r="E1109" i="4"/>
  <c r="R1109" i="4"/>
  <c r="Q1109" i="4"/>
  <c r="P1109" i="4"/>
  <c r="M1109" i="4"/>
  <c r="L1109" i="4"/>
  <c r="J1109" i="4"/>
  <c r="S1109" i="4"/>
  <c r="O1109" i="4"/>
  <c r="K360" i="4"/>
  <c r="J360" i="4"/>
  <c r="I360" i="4"/>
  <c r="H360" i="4"/>
  <c r="G360" i="4"/>
  <c r="F360" i="4"/>
  <c r="E360" i="4"/>
  <c r="S360" i="4"/>
  <c r="R360" i="4"/>
  <c r="Q360" i="4"/>
  <c r="P360" i="4"/>
  <c r="O360" i="4"/>
  <c r="N360" i="4"/>
  <c r="M360" i="4"/>
  <c r="L360" i="4"/>
  <c r="P1037" i="4"/>
  <c r="M1037" i="4"/>
  <c r="L1037" i="4"/>
  <c r="K1037" i="4"/>
  <c r="O1037" i="4"/>
  <c r="N1037" i="4"/>
  <c r="J1037" i="4"/>
  <c r="I1037" i="4"/>
  <c r="H1037" i="4"/>
  <c r="G1037" i="4"/>
  <c r="F1037" i="4"/>
  <c r="E1037" i="4"/>
  <c r="S1037" i="4"/>
  <c r="R1037" i="4"/>
  <c r="Q1037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S65" i="4"/>
  <c r="R65" i="4"/>
  <c r="E1282" i="4"/>
  <c r="S1282" i="4"/>
  <c r="R1282" i="4"/>
  <c r="Q1282" i="4"/>
  <c r="P1282" i="4"/>
  <c r="O1282" i="4"/>
  <c r="N1282" i="4"/>
  <c r="M1282" i="4"/>
  <c r="L1282" i="4"/>
  <c r="K1282" i="4"/>
  <c r="J1282" i="4"/>
  <c r="I1282" i="4"/>
  <c r="H1282" i="4"/>
  <c r="G1282" i="4"/>
  <c r="F1282" i="4"/>
  <c r="O1170" i="4"/>
  <c r="N1170" i="4"/>
  <c r="H1170" i="4"/>
  <c r="G1170" i="4"/>
  <c r="M1170" i="4"/>
  <c r="L1170" i="4"/>
  <c r="K1170" i="4"/>
  <c r="J1170" i="4"/>
  <c r="I1170" i="4"/>
  <c r="F1170" i="4"/>
  <c r="E1170" i="4"/>
  <c r="S1170" i="4"/>
  <c r="R1170" i="4"/>
  <c r="Q1170" i="4"/>
  <c r="P1170" i="4"/>
  <c r="G944" i="4"/>
  <c r="F944" i="4"/>
  <c r="E944" i="4"/>
  <c r="S944" i="4"/>
  <c r="R944" i="4"/>
  <c r="Q944" i="4"/>
  <c r="P944" i="4"/>
  <c r="O944" i="4"/>
  <c r="N944" i="4"/>
  <c r="M944" i="4"/>
  <c r="L944" i="4"/>
  <c r="H944" i="4"/>
  <c r="K944" i="4"/>
  <c r="J944" i="4"/>
  <c r="I944" i="4"/>
  <c r="H272" i="4"/>
  <c r="G272" i="4"/>
  <c r="F272" i="4"/>
  <c r="E272" i="4"/>
  <c r="S272" i="4"/>
  <c r="R272" i="4"/>
  <c r="Q272" i="4"/>
  <c r="P272" i="4"/>
  <c r="O272" i="4"/>
  <c r="N272" i="4"/>
  <c r="M272" i="4"/>
  <c r="L272" i="4"/>
  <c r="K272" i="4"/>
  <c r="J272" i="4"/>
  <c r="I272" i="4"/>
  <c r="J396" i="4"/>
  <c r="I396" i="4"/>
  <c r="H396" i="4"/>
  <c r="G396" i="4"/>
  <c r="F396" i="4"/>
  <c r="E396" i="4"/>
  <c r="S396" i="4"/>
  <c r="R396" i="4"/>
  <c r="Q396" i="4"/>
  <c r="P396" i="4"/>
  <c r="O396" i="4"/>
  <c r="N396" i="4"/>
  <c r="M396" i="4"/>
  <c r="L396" i="4"/>
  <c r="K396" i="4"/>
  <c r="Q1013" i="4"/>
  <c r="P1013" i="4"/>
  <c r="O1013" i="4"/>
  <c r="N1013" i="4"/>
  <c r="M1013" i="4"/>
  <c r="J1013" i="4"/>
  <c r="I1013" i="4"/>
  <c r="H1013" i="4"/>
  <c r="G1013" i="4"/>
  <c r="F1013" i="4"/>
  <c r="L1013" i="4"/>
  <c r="K1013" i="4"/>
  <c r="E1013" i="4"/>
  <c r="S1013" i="4"/>
  <c r="R1013" i="4"/>
  <c r="L680" i="4"/>
  <c r="K680" i="4"/>
  <c r="J680" i="4"/>
  <c r="I680" i="4"/>
  <c r="H680" i="4"/>
  <c r="G680" i="4"/>
  <c r="F680" i="4"/>
  <c r="E680" i="4"/>
  <c r="S680" i="4"/>
  <c r="R680" i="4"/>
  <c r="P680" i="4"/>
  <c r="O680" i="4"/>
  <c r="Q680" i="4"/>
  <c r="N680" i="4"/>
  <c r="M680" i="4"/>
  <c r="J209" i="4"/>
  <c r="I209" i="4"/>
  <c r="H209" i="4"/>
  <c r="G209" i="4"/>
  <c r="S209" i="4"/>
  <c r="R209" i="4"/>
  <c r="Q209" i="4"/>
  <c r="P209" i="4"/>
  <c r="F209" i="4"/>
  <c r="E209" i="4"/>
  <c r="O209" i="4"/>
  <c r="N209" i="4"/>
  <c r="M209" i="4"/>
  <c r="L209" i="4"/>
  <c r="K209" i="4"/>
  <c r="G1133" i="4"/>
  <c r="F1133" i="4"/>
  <c r="E1133" i="4"/>
  <c r="S1133" i="4"/>
  <c r="R1133" i="4"/>
  <c r="Q1133" i="4"/>
  <c r="P1133" i="4"/>
  <c r="O1133" i="4"/>
  <c r="N1133" i="4"/>
  <c r="M1133" i="4"/>
  <c r="L1133" i="4"/>
  <c r="H1133" i="4"/>
  <c r="K1133" i="4"/>
  <c r="J1133" i="4"/>
  <c r="I1133" i="4"/>
  <c r="N1140" i="4"/>
  <c r="L1140" i="4"/>
  <c r="O1140" i="4"/>
  <c r="M1140" i="4"/>
  <c r="K1140" i="4"/>
  <c r="J1140" i="4"/>
  <c r="I1140" i="4"/>
  <c r="H1140" i="4"/>
  <c r="G1140" i="4"/>
  <c r="F1140" i="4"/>
  <c r="S1140" i="4"/>
  <c r="R1140" i="4"/>
  <c r="E1140" i="4"/>
  <c r="Q1140" i="4"/>
  <c r="P1140" i="4"/>
  <c r="N576" i="4"/>
  <c r="M576" i="4"/>
  <c r="L576" i="4"/>
  <c r="K576" i="4"/>
  <c r="J576" i="4"/>
  <c r="I576" i="4"/>
  <c r="H576" i="4"/>
  <c r="G576" i="4"/>
  <c r="F576" i="4"/>
  <c r="E576" i="4"/>
  <c r="S576" i="4"/>
  <c r="R576" i="4"/>
  <c r="Q576" i="4"/>
  <c r="P576" i="4"/>
  <c r="O576" i="4"/>
  <c r="P1019" i="4"/>
  <c r="O1019" i="4"/>
  <c r="N1019" i="4"/>
  <c r="K1019" i="4"/>
  <c r="I1019" i="4"/>
  <c r="H1019" i="4"/>
  <c r="G1019" i="4"/>
  <c r="F1019" i="4"/>
  <c r="E1019" i="4"/>
  <c r="S1019" i="4"/>
  <c r="M1019" i="4"/>
  <c r="L1019" i="4"/>
  <c r="J1019" i="4"/>
  <c r="R1019" i="4"/>
  <c r="Q1019" i="4"/>
  <c r="S521" i="4"/>
  <c r="R521" i="4"/>
  <c r="Q521" i="4"/>
  <c r="P521" i="4"/>
  <c r="O521" i="4"/>
  <c r="J521" i="4"/>
  <c r="I521" i="4"/>
  <c r="H521" i="4"/>
  <c r="G521" i="4"/>
  <c r="N521" i="4"/>
  <c r="M521" i="4"/>
  <c r="L521" i="4"/>
  <c r="K521" i="4"/>
  <c r="F521" i="4"/>
  <c r="E521" i="4"/>
  <c r="K593" i="4"/>
  <c r="J593" i="4"/>
  <c r="I593" i="4"/>
  <c r="H593" i="4"/>
  <c r="G593" i="4"/>
  <c r="F593" i="4"/>
  <c r="E593" i="4"/>
  <c r="S593" i="4"/>
  <c r="R593" i="4"/>
  <c r="Q593" i="4"/>
  <c r="P593" i="4"/>
  <c r="O593" i="4"/>
  <c r="N593" i="4"/>
  <c r="M593" i="4"/>
  <c r="L593" i="4"/>
  <c r="S1163" i="4"/>
  <c r="R1163" i="4"/>
  <c r="O1163" i="4"/>
  <c r="Q1163" i="4"/>
  <c r="P1163" i="4"/>
  <c r="N1163" i="4"/>
  <c r="M1163" i="4"/>
  <c r="L1163" i="4"/>
  <c r="K1163" i="4"/>
  <c r="J1163" i="4"/>
  <c r="I1163" i="4"/>
  <c r="H1163" i="4"/>
  <c r="G1163" i="4"/>
  <c r="F1163" i="4"/>
  <c r="E1163" i="4"/>
  <c r="H657" i="4"/>
  <c r="G657" i="4"/>
  <c r="F657" i="4"/>
  <c r="E657" i="4"/>
  <c r="S657" i="4"/>
  <c r="R657" i="4"/>
  <c r="Q657" i="4"/>
  <c r="P657" i="4"/>
  <c r="O657" i="4"/>
  <c r="N657" i="4"/>
  <c r="M657" i="4"/>
  <c r="L657" i="4"/>
  <c r="K657" i="4"/>
  <c r="J657" i="4"/>
  <c r="I657" i="4"/>
  <c r="F977" i="4"/>
  <c r="S977" i="4"/>
  <c r="R977" i="4"/>
  <c r="E977" i="4"/>
  <c r="Q977" i="4"/>
  <c r="P977" i="4"/>
  <c r="O977" i="4"/>
  <c r="N977" i="4"/>
  <c r="M977" i="4"/>
  <c r="L977" i="4"/>
  <c r="K977" i="4"/>
  <c r="J977" i="4"/>
  <c r="I977" i="4"/>
  <c r="H977" i="4"/>
  <c r="G977" i="4"/>
  <c r="I413" i="4"/>
  <c r="H413" i="4"/>
  <c r="G413" i="4"/>
  <c r="F413" i="4"/>
  <c r="E413" i="4"/>
  <c r="S413" i="4"/>
  <c r="R413" i="4"/>
  <c r="Q413" i="4"/>
  <c r="P413" i="4"/>
  <c r="O413" i="4"/>
  <c r="N413" i="4"/>
  <c r="M413" i="4"/>
  <c r="L413" i="4"/>
  <c r="K413" i="4"/>
  <c r="J413" i="4"/>
  <c r="P1107" i="4"/>
  <c r="O1107" i="4"/>
  <c r="N1107" i="4"/>
  <c r="Q1107" i="4"/>
  <c r="M1107" i="4"/>
  <c r="L1107" i="4"/>
  <c r="K1107" i="4"/>
  <c r="J1107" i="4"/>
  <c r="H1107" i="4"/>
  <c r="I1107" i="4"/>
  <c r="F1107" i="4"/>
  <c r="E1107" i="4"/>
  <c r="G1107" i="4"/>
  <c r="S1107" i="4"/>
  <c r="R1107" i="4"/>
  <c r="F1300" i="4"/>
  <c r="E1300" i="4"/>
  <c r="S1300" i="4"/>
  <c r="R1300" i="4"/>
  <c r="Q1300" i="4"/>
  <c r="P1300" i="4"/>
  <c r="O1300" i="4"/>
  <c r="N1300" i="4"/>
  <c r="M1300" i="4"/>
  <c r="L1300" i="4"/>
  <c r="K1300" i="4"/>
  <c r="J1300" i="4"/>
  <c r="I1300" i="4"/>
  <c r="H1300" i="4"/>
  <c r="G1300" i="4"/>
  <c r="E571" i="4"/>
  <c r="S571" i="4"/>
  <c r="R571" i="4"/>
  <c r="Q571" i="4"/>
  <c r="P571" i="4"/>
  <c r="O571" i="4"/>
  <c r="N571" i="4"/>
  <c r="M571" i="4"/>
  <c r="L571" i="4"/>
  <c r="K571" i="4"/>
  <c r="J571" i="4"/>
  <c r="I571" i="4"/>
  <c r="H571" i="4"/>
  <c r="G571" i="4"/>
  <c r="F571" i="4"/>
  <c r="J567" i="4"/>
  <c r="I567" i="4"/>
  <c r="H567" i="4"/>
  <c r="G567" i="4"/>
  <c r="F567" i="4"/>
  <c r="E567" i="4"/>
  <c r="S567" i="4"/>
  <c r="R567" i="4"/>
  <c r="Q567" i="4"/>
  <c r="P567" i="4"/>
  <c r="O567" i="4"/>
  <c r="N567" i="4"/>
  <c r="M567" i="4"/>
  <c r="L567" i="4"/>
  <c r="K567" i="4"/>
  <c r="L136" i="4"/>
  <c r="K136" i="4"/>
  <c r="J136" i="4"/>
  <c r="I136" i="4"/>
  <c r="H136" i="4"/>
  <c r="G136" i="4"/>
  <c r="F136" i="4"/>
  <c r="E136" i="4"/>
  <c r="S136" i="4"/>
  <c r="R136" i="4"/>
  <c r="Q136" i="4"/>
  <c r="P136" i="4"/>
  <c r="O136" i="4"/>
  <c r="N136" i="4"/>
  <c r="M136" i="4"/>
  <c r="P1129" i="4"/>
  <c r="O1129" i="4"/>
  <c r="N1129" i="4"/>
  <c r="M1129" i="4"/>
  <c r="L1129" i="4"/>
  <c r="K1129" i="4"/>
  <c r="J1129" i="4"/>
  <c r="I1129" i="4"/>
  <c r="H1129" i="4"/>
  <c r="G1129" i="4"/>
  <c r="F1129" i="4"/>
  <c r="E1129" i="4"/>
  <c r="S1129" i="4"/>
  <c r="R1129" i="4"/>
  <c r="Q1129" i="4"/>
  <c r="M604" i="4"/>
  <c r="L604" i="4"/>
  <c r="K604" i="4"/>
  <c r="J604" i="4"/>
  <c r="I604" i="4"/>
  <c r="H604" i="4"/>
  <c r="G604" i="4"/>
  <c r="F604" i="4"/>
  <c r="E604" i="4"/>
  <c r="R604" i="4"/>
  <c r="P604" i="4"/>
  <c r="Q604" i="4"/>
  <c r="O604" i="4"/>
  <c r="N604" i="4"/>
  <c r="S604" i="4"/>
  <c r="E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M127" i="4"/>
  <c r="L127" i="4"/>
  <c r="K127" i="4"/>
  <c r="J127" i="4"/>
  <c r="I127" i="4"/>
  <c r="H127" i="4"/>
  <c r="G127" i="4"/>
  <c r="F127" i="4"/>
  <c r="E127" i="4"/>
  <c r="S127" i="4"/>
  <c r="R127" i="4"/>
  <c r="Q127" i="4"/>
  <c r="P127" i="4"/>
  <c r="O127" i="4"/>
  <c r="N127" i="4"/>
  <c r="K427" i="4"/>
  <c r="E427" i="4"/>
  <c r="S427" i="4"/>
  <c r="R427" i="4"/>
  <c r="J427" i="4"/>
  <c r="I427" i="4"/>
  <c r="H427" i="4"/>
  <c r="G427" i="4"/>
  <c r="F427" i="4"/>
  <c r="Q427" i="4"/>
  <c r="P427" i="4"/>
  <c r="O427" i="4"/>
  <c r="N427" i="4"/>
  <c r="M427" i="4"/>
  <c r="L427" i="4"/>
  <c r="N589" i="4"/>
  <c r="M589" i="4"/>
  <c r="L589" i="4"/>
  <c r="K589" i="4"/>
  <c r="J589" i="4"/>
  <c r="I589" i="4"/>
  <c r="H589" i="4"/>
  <c r="G589" i="4"/>
  <c r="F589" i="4"/>
  <c r="E589" i="4"/>
  <c r="S589" i="4"/>
  <c r="R589" i="4"/>
  <c r="Q589" i="4"/>
  <c r="P589" i="4"/>
  <c r="O589" i="4"/>
  <c r="K1242" i="4"/>
  <c r="J1242" i="4"/>
  <c r="I1242" i="4"/>
  <c r="H1242" i="4"/>
  <c r="G1242" i="4"/>
  <c r="F1242" i="4"/>
  <c r="S1242" i="4"/>
  <c r="R1242" i="4"/>
  <c r="Q1242" i="4"/>
  <c r="P1242" i="4"/>
  <c r="M1242" i="4"/>
  <c r="E1242" i="4"/>
  <c r="O1242" i="4"/>
  <c r="L1242" i="4"/>
  <c r="N1242" i="4"/>
  <c r="L119" i="4"/>
  <c r="I119" i="4"/>
  <c r="F119" i="4"/>
  <c r="E119" i="4"/>
  <c r="S119" i="4"/>
  <c r="K119" i="4"/>
  <c r="J119" i="4"/>
  <c r="H119" i="4"/>
  <c r="G119" i="4"/>
  <c r="R119" i="4"/>
  <c r="Q119" i="4"/>
  <c r="P119" i="4"/>
  <c r="O119" i="4"/>
  <c r="N119" i="4"/>
  <c r="M119" i="4"/>
  <c r="R1311" i="4"/>
  <c r="Q1311" i="4"/>
  <c r="P1311" i="4"/>
  <c r="O1311" i="4"/>
  <c r="N1311" i="4"/>
  <c r="M1311" i="4"/>
  <c r="L1311" i="4"/>
  <c r="K1311" i="4"/>
  <c r="J1311" i="4"/>
  <c r="I1311" i="4"/>
  <c r="H1311" i="4"/>
  <c r="G1311" i="4"/>
  <c r="F1311" i="4"/>
  <c r="E1311" i="4"/>
  <c r="S1311" i="4"/>
  <c r="I785" i="4"/>
  <c r="H785" i="4"/>
  <c r="G785" i="4"/>
  <c r="F785" i="4"/>
  <c r="E785" i="4"/>
  <c r="M785" i="4"/>
  <c r="L785" i="4"/>
  <c r="K785" i="4"/>
  <c r="J785" i="4"/>
  <c r="S785" i="4"/>
  <c r="R785" i="4"/>
  <c r="Q785" i="4"/>
  <c r="P785" i="4"/>
  <c r="O785" i="4"/>
  <c r="N785" i="4"/>
  <c r="K387" i="4"/>
  <c r="J387" i="4"/>
  <c r="I387" i="4"/>
  <c r="H387" i="4"/>
  <c r="G387" i="4"/>
  <c r="F387" i="4"/>
  <c r="E387" i="4"/>
  <c r="S387" i="4"/>
  <c r="R387" i="4"/>
  <c r="Q387" i="4"/>
  <c r="P387" i="4"/>
  <c r="O387" i="4"/>
  <c r="N387" i="4"/>
  <c r="M387" i="4"/>
  <c r="L387" i="4"/>
  <c r="O354" i="4"/>
  <c r="N354" i="4"/>
  <c r="M354" i="4"/>
  <c r="L354" i="4"/>
  <c r="K354" i="4"/>
  <c r="J354" i="4"/>
  <c r="I354" i="4"/>
  <c r="H354" i="4"/>
  <c r="G354" i="4"/>
  <c r="F354" i="4"/>
  <c r="E354" i="4"/>
  <c r="S354" i="4"/>
  <c r="R354" i="4"/>
  <c r="Q354" i="4"/>
  <c r="P354" i="4"/>
  <c r="O1073" i="4"/>
  <c r="N1073" i="4"/>
  <c r="M1073" i="4"/>
  <c r="L1073" i="4"/>
  <c r="K1073" i="4"/>
  <c r="J1073" i="4"/>
  <c r="I1073" i="4"/>
  <c r="H1073" i="4"/>
  <c r="G1073" i="4"/>
  <c r="E1073" i="4"/>
  <c r="F1073" i="4"/>
  <c r="S1073" i="4"/>
  <c r="R1073" i="4"/>
  <c r="Q1073" i="4"/>
  <c r="P1073" i="4"/>
  <c r="S669" i="4"/>
  <c r="R669" i="4"/>
  <c r="Q669" i="4"/>
  <c r="P669" i="4"/>
  <c r="O669" i="4"/>
  <c r="N669" i="4"/>
  <c r="M669" i="4"/>
  <c r="L669" i="4"/>
  <c r="K669" i="4"/>
  <c r="J669" i="4"/>
  <c r="I669" i="4"/>
  <c r="H669" i="4"/>
  <c r="G669" i="4"/>
  <c r="F669" i="4"/>
  <c r="E669" i="4"/>
  <c r="F882" i="4"/>
  <c r="E882" i="4"/>
  <c r="S882" i="4"/>
  <c r="R882" i="4"/>
  <c r="Q882" i="4"/>
  <c r="P882" i="4"/>
  <c r="O882" i="4"/>
  <c r="M882" i="4"/>
  <c r="N882" i="4"/>
  <c r="L882" i="4"/>
  <c r="K882" i="4"/>
  <c r="J882" i="4"/>
  <c r="I882" i="4"/>
  <c r="H882" i="4"/>
  <c r="G882" i="4"/>
  <c r="E1250" i="4"/>
  <c r="S1250" i="4"/>
  <c r="R1250" i="4"/>
  <c r="Q1250" i="4"/>
  <c r="P1250" i="4"/>
  <c r="O1250" i="4"/>
  <c r="N1250" i="4"/>
  <c r="M1250" i="4"/>
  <c r="L1250" i="4"/>
  <c r="K1250" i="4"/>
  <c r="J1250" i="4"/>
  <c r="I1250" i="4"/>
  <c r="H1250" i="4"/>
  <c r="G1250" i="4"/>
  <c r="F1250" i="4"/>
  <c r="J1328" i="4"/>
  <c r="I1328" i="4"/>
  <c r="H1328" i="4"/>
  <c r="G1328" i="4"/>
  <c r="F1328" i="4"/>
  <c r="E1328" i="4"/>
  <c r="S1328" i="4"/>
  <c r="R1328" i="4"/>
  <c r="Q1328" i="4"/>
  <c r="P1328" i="4"/>
  <c r="O1328" i="4"/>
  <c r="N1328" i="4"/>
  <c r="M1328" i="4"/>
  <c r="L1328" i="4"/>
  <c r="K1328" i="4"/>
  <c r="F321" i="4"/>
  <c r="E321" i="4"/>
  <c r="R321" i="4"/>
  <c r="N321" i="4"/>
  <c r="M321" i="4"/>
  <c r="L321" i="4"/>
  <c r="S321" i="4"/>
  <c r="Q321" i="4"/>
  <c r="P321" i="4"/>
  <c r="O321" i="4"/>
  <c r="K321" i="4"/>
  <c r="J321" i="4"/>
  <c r="I321" i="4"/>
  <c r="H321" i="4"/>
  <c r="G321" i="4"/>
  <c r="F750" i="4"/>
  <c r="E750" i="4"/>
  <c r="S750" i="4"/>
  <c r="R750" i="4"/>
  <c r="Q750" i="4"/>
  <c r="P750" i="4"/>
  <c r="O750" i="4"/>
  <c r="N750" i="4"/>
  <c r="M750" i="4"/>
  <c r="L750" i="4"/>
  <c r="K750" i="4"/>
  <c r="J750" i="4"/>
  <c r="I750" i="4"/>
  <c r="H750" i="4"/>
  <c r="G750" i="4"/>
  <c r="O66" i="4"/>
  <c r="N66" i="4"/>
  <c r="M66" i="4"/>
  <c r="L66" i="4"/>
  <c r="K66" i="4"/>
  <c r="J66" i="4"/>
  <c r="I66" i="4"/>
  <c r="H66" i="4"/>
  <c r="G66" i="4"/>
  <c r="F66" i="4"/>
  <c r="E66" i="4"/>
  <c r="S66" i="4"/>
  <c r="R66" i="4"/>
  <c r="Q66" i="4"/>
  <c r="P66" i="4"/>
  <c r="E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H929" i="4"/>
  <c r="G929" i="4"/>
  <c r="F929" i="4"/>
  <c r="E929" i="4"/>
  <c r="S929" i="4"/>
  <c r="R929" i="4"/>
  <c r="Q929" i="4"/>
  <c r="P929" i="4"/>
  <c r="O929" i="4"/>
  <c r="N929" i="4"/>
  <c r="L929" i="4"/>
  <c r="K929" i="4"/>
  <c r="M929" i="4"/>
  <c r="J929" i="4"/>
  <c r="I929" i="4"/>
  <c r="O922" i="4"/>
  <c r="N922" i="4"/>
  <c r="M922" i="4"/>
  <c r="L922" i="4"/>
  <c r="K922" i="4"/>
  <c r="J922" i="4"/>
  <c r="I922" i="4"/>
  <c r="H922" i="4"/>
  <c r="G922" i="4"/>
  <c r="F922" i="4"/>
  <c r="E922" i="4"/>
  <c r="S922" i="4"/>
  <c r="R922" i="4"/>
  <c r="Q922" i="4"/>
  <c r="P922" i="4"/>
  <c r="K926" i="4"/>
  <c r="J926" i="4"/>
  <c r="I926" i="4"/>
  <c r="H926" i="4"/>
  <c r="G926" i="4"/>
  <c r="F926" i="4"/>
  <c r="E926" i="4"/>
  <c r="S926" i="4"/>
  <c r="R926" i="4"/>
  <c r="Q926" i="4"/>
  <c r="P926" i="4"/>
  <c r="O926" i="4"/>
  <c r="N926" i="4"/>
  <c r="M926" i="4"/>
  <c r="L926" i="4"/>
  <c r="S795" i="4"/>
  <c r="R795" i="4"/>
  <c r="Q795" i="4"/>
  <c r="P795" i="4"/>
  <c r="O795" i="4"/>
  <c r="N795" i="4"/>
  <c r="M795" i="4"/>
  <c r="L795" i="4"/>
  <c r="K795" i="4"/>
  <c r="J795" i="4"/>
  <c r="I795" i="4"/>
  <c r="H795" i="4"/>
  <c r="G795" i="4"/>
  <c r="F795" i="4"/>
  <c r="E795" i="4"/>
  <c r="R1151" i="4"/>
  <c r="Q1151" i="4"/>
  <c r="P1151" i="4"/>
  <c r="O1151" i="4"/>
  <c r="N1151" i="4"/>
  <c r="M1151" i="4"/>
  <c r="L1151" i="4"/>
  <c r="K1151" i="4"/>
  <c r="J1151" i="4"/>
  <c r="I1151" i="4"/>
  <c r="H1151" i="4"/>
  <c r="F1151" i="4"/>
  <c r="G1151" i="4"/>
  <c r="E1151" i="4"/>
  <c r="S1151" i="4"/>
  <c r="F900" i="4"/>
  <c r="E900" i="4"/>
  <c r="S900" i="4"/>
  <c r="R900" i="4"/>
  <c r="Q900" i="4"/>
  <c r="P900" i="4"/>
  <c r="O900" i="4"/>
  <c r="N900" i="4"/>
  <c r="M900" i="4"/>
  <c r="L900" i="4"/>
  <c r="K900" i="4"/>
  <c r="J900" i="4"/>
  <c r="I900" i="4"/>
  <c r="H900" i="4"/>
  <c r="G900" i="4"/>
  <c r="F1230" i="4"/>
  <c r="S1230" i="4"/>
  <c r="R1230" i="4"/>
  <c r="Q1230" i="4"/>
  <c r="I1230" i="4"/>
  <c r="E1230" i="4"/>
  <c r="P1230" i="4"/>
  <c r="O1230" i="4"/>
  <c r="N1230" i="4"/>
  <c r="M1230" i="4"/>
  <c r="L1230" i="4"/>
  <c r="K1230" i="4"/>
  <c r="J1230" i="4"/>
  <c r="H1230" i="4"/>
  <c r="G1230" i="4"/>
  <c r="H1312" i="4"/>
  <c r="G1312" i="4"/>
  <c r="F1312" i="4"/>
  <c r="E1312" i="4"/>
  <c r="S1312" i="4"/>
  <c r="R1312" i="4"/>
  <c r="Q1312" i="4"/>
  <c r="P1312" i="4"/>
  <c r="O1312" i="4"/>
  <c r="N1312" i="4"/>
  <c r="M1312" i="4"/>
  <c r="L1312" i="4"/>
  <c r="K1312" i="4"/>
  <c r="J1312" i="4"/>
  <c r="I1312" i="4"/>
  <c r="Q198" i="4"/>
  <c r="P198" i="4"/>
  <c r="O198" i="4"/>
  <c r="N198" i="4"/>
  <c r="M198" i="4"/>
  <c r="L198" i="4"/>
  <c r="K198" i="4"/>
  <c r="J198" i="4"/>
  <c r="I198" i="4"/>
  <c r="H198" i="4"/>
  <c r="G198" i="4"/>
  <c r="F198" i="4"/>
  <c r="E198" i="4"/>
  <c r="S198" i="4"/>
  <c r="R198" i="4"/>
  <c r="M904" i="4"/>
  <c r="K904" i="4"/>
  <c r="J904" i="4"/>
  <c r="I904" i="4"/>
  <c r="H904" i="4"/>
  <c r="G904" i="4"/>
  <c r="F904" i="4"/>
  <c r="E904" i="4"/>
  <c r="S904" i="4"/>
  <c r="R904" i="4"/>
  <c r="Q904" i="4"/>
  <c r="P904" i="4"/>
  <c r="O904" i="4"/>
  <c r="N904" i="4"/>
  <c r="L904" i="4"/>
  <c r="I197" i="4"/>
  <c r="H197" i="4"/>
  <c r="G197" i="4"/>
  <c r="F197" i="4"/>
  <c r="E197" i="4"/>
  <c r="S197" i="4"/>
  <c r="R197" i="4"/>
  <c r="Q197" i="4"/>
  <c r="P197" i="4"/>
  <c r="O197" i="4"/>
  <c r="N197" i="4"/>
  <c r="M197" i="4"/>
  <c r="L197" i="4"/>
  <c r="K197" i="4"/>
  <c r="J197" i="4"/>
  <c r="H628" i="4"/>
  <c r="G628" i="4"/>
  <c r="F628" i="4"/>
  <c r="E628" i="4"/>
  <c r="Q628" i="4"/>
  <c r="P628" i="4"/>
  <c r="O628" i="4"/>
  <c r="N628" i="4"/>
  <c r="M628" i="4"/>
  <c r="L628" i="4"/>
  <c r="K628" i="4"/>
  <c r="S628" i="4"/>
  <c r="R628" i="4"/>
  <c r="J628" i="4"/>
  <c r="I628" i="4"/>
  <c r="S1021" i="4"/>
  <c r="R1021" i="4"/>
  <c r="Q1021" i="4"/>
  <c r="P1021" i="4"/>
  <c r="M1021" i="4"/>
  <c r="G1021" i="4"/>
  <c r="F1021" i="4"/>
  <c r="E1021" i="4"/>
  <c r="O1021" i="4"/>
  <c r="N1021" i="4"/>
  <c r="L1021" i="4"/>
  <c r="K1021" i="4"/>
  <c r="J1021" i="4"/>
  <c r="I1021" i="4"/>
  <c r="H1021" i="4"/>
  <c r="S1088" i="4"/>
  <c r="F1088" i="4"/>
  <c r="Q1088" i="4"/>
  <c r="M1088" i="4"/>
  <c r="R1088" i="4"/>
  <c r="P1088" i="4"/>
  <c r="O1088" i="4"/>
  <c r="N1088" i="4"/>
  <c r="L1088" i="4"/>
  <c r="K1088" i="4"/>
  <c r="J1088" i="4"/>
  <c r="I1088" i="4"/>
  <c r="H1088" i="4"/>
  <c r="G1088" i="4"/>
  <c r="E1088" i="4"/>
  <c r="F515" i="4"/>
  <c r="E515" i="4"/>
  <c r="S515" i="4"/>
  <c r="Q515" i="4"/>
  <c r="P515" i="4"/>
  <c r="O515" i="4"/>
  <c r="N515" i="4"/>
  <c r="M515" i="4"/>
  <c r="L515" i="4"/>
  <c r="K515" i="4"/>
  <c r="J515" i="4"/>
  <c r="I515" i="4"/>
  <c r="H515" i="4"/>
  <c r="G515" i="4"/>
  <c r="R515" i="4"/>
  <c r="J139" i="4"/>
  <c r="I139" i="4"/>
  <c r="G139" i="4"/>
  <c r="H139" i="4"/>
  <c r="F139" i="4"/>
  <c r="E139" i="4"/>
  <c r="S139" i="4"/>
  <c r="R139" i="4"/>
  <c r="Q139" i="4"/>
  <c r="P139" i="4"/>
  <c r="O139" i="4"/>
  <c r="N139" i="4"/>
  <c r="M139" i="4"/>
  <c r="L139" i="4"/>
  <c r="K139" i="4"/>
  <c r="P1268" i="4"/>
  <c r="I1268" i="4"/>
  <c r="G1268" i="4"/>
  <c r="F1268" i="4"/>
  <c r="O1268" i="4"/>
  <c r="N1268" i="4"/>
  <c r="M1268" i="4"/>
  <c r="L1268" i="4"/>
  <c r="E1268" i="4"/>
  <c r="S1268" i="4"/>
  <c r="R1268" i="4"/>
  <c r="Q1268" i="4"/>
  <c r="K1268" i="4"/>
  <c r="J1268" i="4"/>
  <c r="H1268" i="4"/>
  <c r="H45" i="4"/>
  <c r="G45" i="4"/>
  <c r="F45" i="4"/>
  <c r="E45" i="4"/>
  <c r="S45" i="4"/>
  <c r="R45" i="4"/>
  <c r="Q45" i="4"/>
  <c r="P45" i="4"/>
  <c r="O45" i="4"/>
  <c r="N45" i="4"/>
  <c r="L45" i="4"/>
  <c r="K45" i="4"/>
  <c r="M45" i="4"/>
  <c r="J45" i="4"/>
  <c r="I45" i="4"/>
  <c r="P1247" i="4"/>
  <c r="O1247" i="4"/>
  <c r="N1247" i="4"/>
  <c r="M1247" i="4"/>
  <c r="L1247" i="4"/>
  <c r="K1247" i="4"/>
  <c r="J1247" i="4"/>
  <c r="I1247" i="4"/>
  <c r="H1247" i="4"/>
  <c r="G1247" i="4"/>
  <c r="F1247" i="4"/>
  <c r="E1247" i="4"/>
  <c r="S1247" i="4"/>
  <c r="R1247" i="4"/>
  <c r="Q1247" i="4"/>
  <c r="G411" i="4"/>
  <c r="F411" i="4"/>
  <c r="E411" i="4"/>
  <c r="S411" i="4"/>
  <c r="R411" i="4"/>
  <c r="Q411" i="4"/>
  <c r="P411" i="4"/>
  <c r="O411" i="4"/>
  <c r="N411" i="4"/>
  <c r="M411" i="4"/>
  <c r="L411" i="4"/>
  <c r="K411" i="4"/>
  <c r="J411" i="4"/>
  <c r="I411" i="4"/>
  <c r="H411" i="4"/>
  <c r="Q498" i="4"/>
  <c r="P498" i="4"/>
  <c r="O498" i="4"/>
  <c r="N498" i="4"/>
  <c r="M498" i="4"/>
  <c r="L498" i="4"/>
  <c r="K498" i="4"/>
  <c r="J498" i="4"/>
  <c r="I498" i="4"/>
  <c r="H498" i="4"/>
  <c r="G498" i="4"/>
  <c r="F498" i="4"/>
  <c r="E498" i="4"/>
  <c r="S498" i="4"/>
  <c r="R498" i="4"/>
  <c r="K782" i="4"/>
  <c r="J782" i="4"/>
  <c r="H782" i="4"/>
  <c r="F782" i="4"/>
  <c r="E782" i="4"/>
  <c r="S782" i="4"/>
  <c r="R782" i="4"/>
  <c r="Q782" i="4"/>
  <c r="P782" i="4"/>
  <c r="G782" i="4"/>
  <c r="O782" i="4"/>
  <c r="N782" i="4"/>
  <c r="M782" i="4"/>
  <c r="L782" i="4"/>
  <c r="I782" i="4"/>
  <c r="F1188" i="4"/>
  <c r="S1188" i="4"/>
  <c r="R1188" i="4"/>
  <c r="E1188" i="4"/>
  <c r="Q1188" i="4"/>
  <c r="P1188" i="4"/>
  <c r="O1188" i="4"/>
  <c r="N1188" i="4"/>
  <c r="M1188" i="4"/>
  <c r="L1188" i="4"/>
  <c r="K1188" i="4"/>
  <c r="J1188" i="4"/>
  <c r="I1188" i="4"/>
  <c r="H1188" i="4"/>
  <c r="G1188" i="4"/>
  <c r="P222" i="4"/>
  <c r="O222" i="4"/>
  <c r="N222" i="4"/>
  <c r="M222" i="4"/>
  <c r="L222" i="4"/>
  <c r="K222" i="4"/>
  <c r="H222" i="4"/>
  <c r="S222" i="4"/>
  <c r="R222" i="4"/>
  <c r="J222" i="4"/>
  <c r="I222" i="4"/>
  <c r="G222" i="4"/>
  <c r="F222" i="4"/>
  <c r="E222" i="4"/>
  <c r="Q222" i="4"/>
  <c r="L461" i="4"/>
  <c r="K461" i="4"/>
  <c r="J461" i="4"/>
  <c r="I461" i="4"/>
  <c r="H461" i="4"/>
  <c r="G461" i="4"/>
  <c r="F461" i="4"/>
  <c r="E461" i="4"/>
  <c r="S461" i="4"/>
  <c r="R461" i="4"/>
  <c r="Q461" i="4"/>
  <c r="P461" i="4"/>
  <c r="O461" i="4"/>
  <c r="N461" i="4"/>
  <c r="M461" i="4"/>
  <c r="E731" i="4"/>
  <c r="S731" i="4"/>
  <c r="R731" i="4"/>
  <c r="Q731" i="4"/>
  <c r="P731" i="4"/>
  <c r="O731" i="4"/>
  <c r="N731" i="4"/>
  <c r="M731" i="4"/>
  <c r="L731" i="4"/>
  <c r="K731" i="4"/>
  <c r="J731" i="4"/>
  <c r="I731" i="4"/>
  <c r="H731" i="4"/>
  <c r="G731" i="4"/>
  <c r="F731" i="4"/>
  <c r="P513" i="4"/>
  <c r="S513" i="4"/>
  <c r="R513" i="4"/>
  <c r="Q513" i="4"/>
  <c r="O513" i="4"/>
  <c r="N513" i="4"/>
  <c r="M513" i="4"/>
  <c r="L513" i="4"/>
  <c r="K513" i="4"/>
  <c r="J513" i="4"/>
  <c r="I513" i="4"/>
  <c r="H513" i="4"/>
  <c r="G513" i="4"/>
  <c r="F513" i="4"/>
  <c r="E513" i="4"/>
  <c r="L715" i="4"/>
  <c r="K715" i="4"/>
  <c r="J715" i="4"/>
  <c r="I715" i="4"/>
  <c r="H715" i="4"/>
  <c r="G715" i="4"/>
  <c r="F715" i="4"/>
  <c r="E715" i="4"/>
  <c r="S715" i="4"/>
  <c r="R715" i="4"/>
  <c r="Q715" i="4"/>
  <c r="P715" i="4"/>
  <c r="O715" i="4"/>
  <c r="N715" i="4"/>
  <c r="M715" i="4"/>
  <c r="Q1265" i="4"/>
  <c r="P1265" i="4"/>
  <c r="O1265" i="4"/>
  <c r="N1265" i="4"/>
  <c r="S1265" i="4"/>
  <c r="M1265" i="4"/>
  <c r="L1265" i="4"/>
  <c r="K1265" i="4"/>
  <c r="J1265" i="4"/>
  <c r="I1265" i="4"/>
  <c r="H1265" i="4"/>
  <c r="G1265" i="4"/>
  <c r="F1265" i="4"/>
  <c r="E1265" i="4"/>
  <c r="R1265" i="4"/>
  <c r="E1047" i="4"/>
  <c r="S1047" i="4"/>
  <c r="R1047" i="4"/>
  <c r="Q1047" i="4"/>
  <c r="O1047" i="4"/>
  <c r="I1047" i="4"/>
  <c r="H1047" i="4"/>
  <c r="P1047" i="4"/>
  <c r="N1047" i="4"/>
  <c r="M1047" i="4"/>
  <c r="L1047" i="4"/>
  <c r="K1047" i="4"/>
  <c r="J1047" i="4"/>
  <c r="G1047" i="4"/>
  <c r="F1047" i="4"/>
  <c r="Q176" i="4"/>
  <c r="P176" i="4"/>
  <c r="O176" i="4"/>
  <c r="N176" i="4"/>
  <c r="M176" i="4"/>
  <c r="L176" i="4"/>
  <c r="K176" i="4"/>
  <c r="J176" i="4"/>
  <c r="I176" i="4"/>
  <c r="H176" i="4"/>
  <c r="G176" i="4"/>
  <c r="F176" i="4"/>
  <c r="E176" i="4"/>
  <c r="S176" i="4"/>
  <c r="R176" i="4"/>
  <c r="Q1044" i="4"/>
  <c r="P1044" i="4"/>
  <c r="O1044" i="4"/>
  <c r="N1044" i="4"/>
  <c r="M1044" i="4"/>
  <c r="L1044" i="4"/>
  <c r="F1044" i="4"/>
  <c r="E1044" i="4"/>
  <c r="K1044" i="4"/>
  <c r="J1044" i="4"/>
  <c r="I1044" i="4"/>
  <c r="H1044" i="4"/>
  <c r="G1044" i="4"/>
  <c r="S1044" i="4"/>
  <c r="R1044" i="4"/>
  <c r="G531" i="4"/>
  <c r="F531" i="4"/>
  <c r="E531" i="4"/>
  <c r="P531" i="4"/>
  <c r="M531" i="4"/>
  <c r="L531" i="4"/>
  <c r="S531" i="4"/>
  <c r="R531" i="4"/>
  <c r="Q531" i="4"/>
  <c r="O531" i="4"/>
  <c r="N531" i="4"/>
  <c r="K531" i="4"/>
  <c r="J531" i="4"/>
  <c r="I531" i="4"/>
  <c r="H531" i="4"/>
  <c r="J215" i="4"/>
  <c r="I215" i="4"/>
  <c r="H215" i="4"/>
  <c r="G215" i="4"/>
  <c r="F215" i="4"/>
  <c r="Q215" i="4"/>
  <c r="L215" i="4"/>
  <c r="K215" i="4"/>
  <c r="E215" i="4"/>
  <c r="S215" i="4"/>
  <c r="R215" i="4"/>
  <c r="P215" i="4"/>
  <c r="O215" i="4"/>
  <c r="N215" i="4"/>
  <c r="M215" i="4"/>
  <c r="Q535" i="4"/>
  <c r="P535" i="4"/>
  <c r="N535" i="4"/>
  <c r="H535" i="4"/>
  <c r="G535" i="4"/>
  <c r="F535" i="4"/>
  <c r="E535" i="4"/>
  <c r="S535" i="4"/>
  <c r="R535" i="4"/>
  <c r="O535" i="4"/>
  <c r="M535" i="4"/>
  <c r="L535" i="4"/>
  <c r="K535" i="4"/>
  <c r="J535" i="4"/>
  <c r="I535" i="4"/>
  <c r="P1117" i="4"/>
  <c r="O1117" i="4"/>
  <c r="N1117" i="4"/>
  <c r="M1117" i="4"/>
  <c r="L1117" i="4"/>
  <c r="J1117" i="4"/>
  <c r="I1117" i="4"/>
  <c r="H1117" i="4"/>
  <c r="G1117" i="4"/>
  <c r="R1117" i="4"/>
  <c r="K1117" i="4"/>
  <c r="F1117" i="4"/>
  <c r="E1117" i="4"/>
  <c r="S1117" i="4"/>
  <c r="Q1117" i="4"/>
  <c r="J158" i="4"/>
  <c r="I158" i="4"/>
  <c r="H158" i="4"/>
  <c r="G158" i="4"/>
  <c r="F158" i="4"/>
  <c r="E158" i="4"/>
  <c r="S158" i="4"/>
  <c r="R158" i="4"/>
  <c r="Q158" i="4"/>
  <c r="P158" i="4"/>
  <c r="O158" i="4"/>
  <c r="N158" i="4"/>
  <c r="M158" i="4"/>
  <c r="L158" i="4"/>
  <c r="K158" i="4"/>
  <c r="F286" i="4"/>
  <c r="E286" i="4"/>
  <c r="S286" i="4"/>
  <c r="R286" i="4"/>
  <c r="Q286" i="4"/>
  <c r="P286" i="4"/>
  <c r="O286" i="4"/>
  <c r="N286" i="4"/>
  <c r="M286" i="4"/>
  <c r="L286" i="4"/>
  <c r="K286" i="4"/>
  <c r="J286" i="4"/>
  <c r="I286" i="4"/>
  <c r="H286" i="4"/>
  <c r="G286" i="4"/>
  <c r="F595" i="4"/>
  <c r="E595" i="4"/>
  <c r="S595" i="4"/>
  <c r="R595" i="4"/>
  <c r="Q595" i="4"/>
  <c r="P595" i="4"/>
  <c r="O595" i="4"/>
  <c r="N595" i="4"/>
  <c r="M595" i="4"/>
  <c r="L595" i="4"/>
  <c r="K595" i="4"/>
  <c r="J595" i="4"/>
  <c r="I595" i="4"/>
  <c r="H595" i="4"/>
  <c r="G595" i="4"/>
  <c r="H1254" i="4"/>
  <c r="G1254" i="4"/>
  <c r="F1254" i="4"/>
  <c r="E1254" i="4"/>
  <c r="S1254" i="4"/>
  <c r="R1254" i="4"/>
  <c r="Q1254" i="4"/>
  <c r="P1254" i="4"/>
  <c r="O1254" i="4"/>
  <c r="N1254" i="4"/>
  <c r="M1254" i="4"/>
  <c r="L1254" i="4"/>
  <c r="K1254" i="4"/>
  <c r="J1254" i="4"/>
  <c r="I1254" i="4"/>
  <c r="K840" i="4"/>
  <c r="J840" i="4"/>
  <c r="I840" i="4"/>
  <c r="H840" i="4"/>
  <c r="G840" i="4"/>
  <c r="F840" i="4"/>
  <c r="E840" i="4"/>
  <c r="S840" i="4"/>
  <c r="R840" i="4"/>
  <c r="Q840" i="4"/>
  <c r="O840" i="4"/>
  <c r="N840" i="4"/>
  <c r="P840" i="4"/>
  <c r="M840" i="4"/>
  <c r="L840" i="4"/>
  <c r="L1154" i="4"/>
  <c r="K1154" i="4"/>
  <c r="I1154" i="4"/>
  <c r="F1154" i="4"/>
  <c r="G1154" i="4"/>
  <c r="S1154" i="4"/>
  <c r="R1154" i="4"/>
  <c r="Q1154" i="4"/>
  <c r="O1154" i="4"/>
  <c r="J1154" i="4"/>
  <c r="M1154" i="4"/>
  <c r="E1154" i="4"/>
  <c r="P1154" i="4"/>
  <c r="N1154" i="4"/>
  <c r="H1154" i="4"/>
  <c r="G415" i="4"/>
  <c r="F415" i="4"/>
  <c r="E415" i="4"/>
  <c r="P415" i="4"/>
  <c r="I415" i="4"/>
  <c r="H415" i="4"/>
  <c r="S415" i="4"/>
  <c r="R415" i="4"/>
  <c r="Q415" i="4"/>
  <c r="O415" i="4"/>
  <c r="N415" i="4"/>
  <c r="M415" i="4"/>
  <c r="L415" i="4"/>
  <c r="K415" i="4"/>
  <c r="J415" i="4"/>
  <c r="S1189" i="4"/>
  <c r="F1189" i="4"/>
  <c r="E1189" i="4"/>
  <c r="R1189" i="4"/>
  <c r="Q1189" i="4"/>
  <c r="P1189" i="4"/>
  <c r="O1189" i="4"/>
  <c r="N1189" i="4"/>
  <c r="M1189" i="4"/>
  <c r="L1189" i="4"/>
  <c r="K1189" i="4"/>
  <c r="J1189" i="4"/>
  <c r="I1189" i="4"/>
  <c r="H1189" i="4"/>
  <c r="G1189" i="4"/>
  <c r="R627" i="4"/>
  <c r="Q627" i="4"/>
  <c r="O627" i="4"/>
  <c r="N627" i="4"/>
  <c r="M627" i="4"/>
  <c r="L627" i="4"/>
  <c r="K627" i="4"/>
  <c r="J627" i="4"/>
  <c r="I627" i="4"/>
  <c r="H627" i="4"/>
  <c r="G627" i="4"/>
  <c r="F627" i="4"/>
  <c r="E627" i="4"/>
  <c r="S627" i="4"/>
  <c r="P627" i="4"/>
  <c r="I447" i="4"/>
  <c r="H447" i="4"/>
  <c r="E447" i="4"/>
  <c r="S447" i="4"/>
  <c r="R447" i="4"/>
  <c r="Q447" i="4"/>
  <c r="P447" i="4"/>
  <c r="O447" i="4"/>
  <c r="G447" i="4"/>
  <c r="F447" i="4"/>
  <c r="N447" i="4"/>
  <c r="M447" i="4"/>
  <c r="L447" i="4"/>
  <c r="K447" i="4"/>
  <c r="J447" i="4"/>
  <c r="L533" i="4"/>
  <c r="F533" i="4"/>
  <c r="E533" i="4"/>
  <c r="S533" i="4"/>
  <c r="R533" i="4"/>
  <c r="Q533" i="4"/>
  <c r="P533" i="4"/>
  <c r="M533" i="4"/>
  <c r="K533" i="4"/>
  <c r="J533" i="4"/>
  <c r="I533" i="4"/>
  <c r="H533" i="4"/>
  <c r="G533" i="4"/>
  <c r="O533" i="4"/>
  <c r="N533" i="4"/>
  <c r="M459" i="4"/>
  <c r="L459" i="4"/>
  <c r="K459" i="4"/>
  <c r="J459" i="4"/>
  <c r="I459" i="4"/>
  <c r="H459" i="4"/>
  <c r="G459" i="4"/>
  <c r="F459" i="4"/>
  <c r="E459" i="4"/>
  <c r="S459" i="4"/>
  <c r="R459" i="4"/>
  <c r="Q459" i="4"/>
  <c r="P459" i="4"/>
  <c r="O459" i="4"/>
  <c r="N459" i="4"/>
  <c r="R1179" i="4"/>
  <c r="O1179" i="4"/>
  <c r="N1179" i="4"/>
  <c r="Q1179" i="4"/>
  <c r="H1179" i="4"/>
  <c r="G1179" i="4"/>
  <c r="P1179" i="4"/>
  <c r="M1179" i="4"/>
  <c r="L1179" i="4"/>
  <c r="K1179" i="4"/>
  <c r="J1179" i="4"/>
  <c r="I1179" i="4"/>
  <c r="F1179" i="4"/>
  <c r="E1179" i="4"/>
  <c r="S1179" i="4"/>
  <c r="O506" i="4"/>
  <c r="N506" i="4"/>
  <c r="M506" i="4"/>
  <c r="L506" i="4"/>
  <c r="K506" i="4"/>
  <c r="J506" i="4"/>
  <c r="I506" i="4"/>
  <c r="H506" i="4"/>
  <c r="G506" i="4"/>
  <c r="F506" i="4"/>
  <c r="E506" i="4"/>
  <c r="S506" i="4"/>
  <c r="R506" i="4"/>
  <c r="Q506" i="4"/>
  <c r="P506" i="4"/>
  <c r="H654" i="4"/>
  <c r="F654" i="4"/>
  <c r="G654" i="4"/>
  <c r="E654" i="4"/>
  <c r="S654" i="4"/>
  <c r="R654" i="4"/>
  <c r="Q654" i="4"/>
  <c r="P654" i="4"/>
  <c r="O654" i="4"/>
  <c r="N654" i="4"/>
  <c r="M654" i="4"/>
  <c r="L654" i="4"/>
  <c r="K654" i="4"/>
  <c r="J654" i="4"/>
  <c r="I654" i="4"/>
  <c r="I420" i="4"/>
  <c r="H420" i="4"/>
  <c r="Q420" i="4"/>
  <c r="P420" i="4"/>
  <c r="O420" i="4"/>
  <c r="G420" i="4"/>
  <c r="F420" i="4"/>
  <c r="E420" i="4"/>
  <c r="S420" i="4"/>
  <c r="R420" i="4"/>
  <c r="N420" i="4"/>
  <c r="M420" i="4"/>
  <c r="L420" i="4"/>
  <c r="K420" i="4"/>
  <c r="J420" i="4"/>
  <c r="L382" i="4"/>
  <c r="K382" i="4"/>
  <c r="J382" i="4"/>
  <c r="I382" i="4"/>
  <c r="H382" i="4"/>
  <c r="G382" i="4"/>
  <c r="F382" i="4"/>
  <c r="E382" i="4"/>
  <c r="S382" i="4"/>
  <c r="R382" i="4"/>
  <c r="P382" i="4"/>
  <c r="O382" i="4"/>
  <c r="Q382" i="4"/>
  <c r="N382" i="4"/>
  <c r="M382" i="4"/>
  <c r="H703" i="4"/>
  <c r="G703" i="4"/>
  <c r="F703" i="4"/>
  <c r="S703" i="4"/>
  <c r="R703" i="4"/>
  <c r="Q703" i="4"/>
  <c r="P703" i="4"/>
  <c r="O703" i="4"/>
  <c r="N703" i="4"/>
  <c r="M703" i="4"/>
  <c r="L703" i="4"/>
  <c r="K703" i="4"/>
  <c r="E703" i="4"/>
  <c r="J703" i="4"/>
  <c r="I703" i="4"/>
  <c r="P1028" i="4"/>
  <c r="O1028" i="4"/>
  <c r="N1028" i="4"/>
  <c r="M1028" i="4"/>
  <c r="K1028" i="4"/>
  <c r="J1028" i="4"/>
  <c r="I1028" i="4"/>
  <c r="H1028" i="4"/>
  <c r="G1028" i="4"/>
  <c r="S1028" i="4"/>
  <c r="L1028" i="4"/>
  <c r="F1028" i="4"/>
  <c r="E1028" i="4"/>
  <c r="R1028" i="4"/>
  <c r="Q1028" i="4"/>
  <c r="M486" i="4"/>
  <c r="L486" i="4"/>
  <c r="K486" i="4"/>
  <c r="J486" i="4"/>
  <c r="I486" i="4"/>
  <c r="H486" i="4"/>
  <c r="G486" i="4"/>
  <c r="F486" i="4"/>
  <c r="E486" i="4"/>
  <c r="S486" i="4"/>
  <c r="R486" i="4"/>
  <c r="Q486" i="4"/>
  <c r="P486" i="4"/>
  <c r="O486" i="4"/>
  <c r="N486" i="4"/>
  <c r="I532" i="4"/>
  <c r="H532" i="4"/>
  <c r="G532" i="4"/>
  <c r="F532" i="4"/>
  <c r="E532" i="4"/>
  <c r="S532" i="4"/>
  <c r="R532" i="4"/>
  <c r="Q532" i="4"/>
  <c r="P532" i="4"/>
  <c r="O532" i="4"/>
  <c r="L532" i="4"/>
  <c r="N532" i="4"/>
  <c r="M532" i="4"/>
  <c r="K532" i="4"/>
  <c r="J532" i="4"/>
  <c r="N1317" i="4"/>
  <c r="M1317" i="4"/>
  <c r="L1317" i="4"/>
  <c r="K1317" i="4"/>
  <c r="J1317" i="4"/>
  <c r="G1317" i="4"/>
  <c r="O1317" i="4"/>
  <c r="I1317" i="4"/>
  <c r="H1317" i="4"/>
  <c r="F1317" i="4"/>
  <c r="E1317" i="4"/>
  <c r="S1317" i="4"/>
  <c r="R1317" i="4"/>
  <c r="Q1317" i="4"/>
  <c r="P1317" i="4"/>
  <c r="J1143" i="4"/>
  <c r="I1143" i="4"/>
  <c r="H1143" i="4"/>
  <c r="G1143" i="4"/>
  <c r="F1143" i="4"/>
  <c r="E1143" i="4"/>
  <c r="R1143" i="4"/>
  <c r="Q1143" i="4"/>
  <c r="S1143" i="4"/>
  <c r="O1143" i="4"/>
  <c r="N1143" i="4"/>
  <c r="L1143" i="4"/>
  <c r="M1143" i="4"/>
  <c r="K1143" i="4"/>
  <c r="P1143" i="4"/>
  <c r="F1168" i="4"/>
  <c r="E1168" i="4"/>
  <c r="K1168" i="4"/>
  <c r="J1168" i="4"/>
  <c r="I1168" i="4"/>
  <c r="H1168" i="4"/>
  <c r="G1168" i="4"/>
  <c r="S1168" i="4"/>
  <c r="R1168" i="4"/>
  <c r="Q1168" i="4"/>
  <c r="P1168" i="4"/>
  <c r="O1168" i="4"/>
  <c r="N1168" i="4"/>
  <c r="M1168" i="4"/>
  <c r="L1168" i="4"/>
  <c r="Q958" i="4"/>
  <c r="P958" i="4"/>
  <c r="N958" i="4"/>
  <c r="M958" i="4"/>
  <c r="L958" i="4"/>
  <c r="K958" i="4"/>
  <c r="J958" i="4"/>
  <c r="I958" i="4"/>
  <c r="H958" i="4"/>
  <c r="F958" i="4"/>
  <c r="E958" i="4"/>
  <c r="O958" i="4"/>
  <c r="G958" i="4"/>
  <c r="S958" i="4"/>
  <c r="R958" i="4"/>
  <c r="R938" i="4"/>
  <c r="Q938" i="4"/>
  <c r="P938" i="4"/>
  <c r="O938" i="4"/>
  <c r="N938" i="4"/>
  <c r="M938" i="4"/>
  <c r="L938" i="4"/>
  <c r="K938" i="4"/>
  <c r="J938" i="4"/>
  <c r="I938" i="4"/>
  <c r="G938" i="4"/>
  <c r="E938" i="4"/>
  <c r="H938" i="4"/>
  <c r="F938" i="4"/>
  <c r="S938" i="4"/>
  <c r="J457" i="4"/>
  <c r="I457" i="4"/>
  <c r="H457" i="4"/>
  <c r="G457" i="4"/>
  <c r="F457" i="4"/>
  <c r="E457" i="4"/>
  <c r="S457" i="4"/>
  <c r="R457" i="4"/>
  <c r="Q457" i="4"/>
  <c r="P457" i="4"/>
  <c r="N457" i="4"/>
  <c r="M457" i="4"/>
  <c r="O457" i="4"/>
  <c r="L457" i="4"/>
  <c r="K457" i="4"/>
  <c r="N260" i="4"/>
  <c r="M260" i="4"/>
  <c r="L260" i="4"/>
  <c r="K260" i="4"/>
  <c r="J260" i="4"/>
  <c r="I260" i="4"/>
  <c r="H260" i="4"/>
  <c r="G260" i="4"/>
  <c r="F260" i="4"/>
  <c r="E260" i="4"/>
  <c r="S260" i="4"/>
  <c r="R260" i="4"/>
  <c r="Q260" i="4"/>
  <c r="P260" i="4"/>
  <c r="O260" i="4"/>
  <c r="M813" i="4"/>
  <c r="L813" i="4"/>
  <c r="K813" i="4"/>
  <c r="J813" i="4"/>
  <c r="I813" i="4"/>
  <c r="H813" i="4"/>
  <c r="G813" i="4"/>
  <c r="F813" i="4"/>
  <c r="E813" i="4"/>
  <c r="S813" i="4"/>
  <c r="R813" i="4"/>
  <c r="Q813" i="4"/>
  <c r="P813" i="4"/>
  <c r="O813" i="4"/>
  <c r="N813" i="4"/>
  <c r="I541" i="4"/>
  <c r="H541" i="4"/>
  <c r="M541" i="4"/>
  <c r="J541" i="4"/>
  <c r="E541" i="4"/>
  <c r="S541" i="4"/>
  <c r="R541" i="4"/>
  <c r="Q541" i="4"/>
  <c r="P541" i="4"/>
  <c r="O541" i="4"/>
  <c r="G541" i="4"/>
  <c r="F541" i="4"/>
  <c r="N541" i="4"/>
  <c r="L541" i="4"/>
  <c r="K541" i="4"/>
  <c r="N650" i="4"/>
  <c r="M650" i="4"/>
  <c r="L650" i="4"/>
  <c r="K650" i="4"/>
  <c r="J650" i="4"/>
  <c r="I650" i="4"/>
  <c r="H650" i="4"/>
  <c r="G650" i="4"/>
  <c r="F650" i="4"/>
  <c r="E650" i="4"/>
  <c r="Q650" i="4"/>
  <c r="S650" i="4"/>
  <c r="R650" i="4"/>
  <c r="P650" i="4"/>
  <c r="O650" i="4"/>
  <c r="J955" i="4"/>
  <c r="I955" i="4"/>
  <c r="H955" i="4"/>
  <c r="G955" i="4"/>
  <c r="F955" i="4"/>
  <c r="E955" i="4"/>
  <c r="S955" i="4"/>
  <c r="R955" i="4"/>
  <c r="Q955" i="4"/>
  <c r="P955" i="4"/>
  <c r="O955" i="4"/>
  <c r="N955" i="4"/>
  <c r="M955" i="4"/>
  <c r="L955" i="4"/>
  <c r="K955" i="4"/>
  <c r="J623" i="4"/>
  <c r="I623" i="4"/>
  <c r="H623" i="4"/>
  <c r="G623" i="4"/>
  <c r="F623" i="4"/>
  <c r="E623" i="4"/>
  <c r="S623" i="4"/>
  <c r="R623" i="4"/>
  <c r="P623" i="4"/>
  <c r="L623" i="4"/>
  <c r="Q623" i="4"/>
  <c r="O623" i="4"/>
  <c r="N623" i="4"/>
  <c r="M623" i="4"/>
  <c r="K623" i="4"/>
  <c r="P295" i="4"/>
  <c r="O295" i="4"/>
  <c r="N295" i="4"/>
  <c r="R295" i="4"/>
  <c r="Q295" i="4"/>
  <c r="M295" i="4"/>
  <c r="L295" i="4"/>
  <c r="K295" i="4"/>
  <c r="J295" i="4"/>
  <c r="I295" i="4"/>
  <c r="H295" i="4"/>
  <c r="G295" i="4"/>
  <c r="F295" i="4"/>
  <c r="E295" i="4"/>
  <c r="S295" i="4"/>
  <c r="M849" i="4"/>
  <c r="L849" i="4"/>
  <c r="K849" i="4"/>
  <c r="J849" i="4"/>
  <c r="I849" i="4"/>
  <c r="H849" i="4"/>
  <c r="G849" i="4"/>
  <c r="F849" i="4"/>
  <c r="E849" i="4"/>
  <c r="S849" i="4"/>
  <c r="R849" i="4"/>
  <c r="Q849" i="4"/>
  <c r="P849" i="4"/>
  <c r="O849" i="4"/>
  <c r="N849" i="4"/>
  <c r="I615" i="4"/>
  <c r="H615" i="4"/>
  <c r="G615" i="4"/>
  <c r="F615" i="4"/>
  <c r="E615" i="4"/>
  <c r="S615" i="4"/>
  <c r="R615" i="4"/>
  <c r="Q615" i="4"/>
  <c r="P615" i="4"/>
  <c r="O615" i="4"/>
  <c r="N615" i="4"/>
  <c r="L615" i="4"/>
  <c r="J615" i="4"/>
  <c r="M615" i="4"/>
  <c r="K615" i="4"/>
  <c r="Q633" i="4"/>
  <c r="P633" i="4"/>
  <c r="H633" i="4"/>
  <c r="G633" i="4"/>
  <c r="S633" i="4"/>
  <c r="R633" i="4"/>
  <c r="O633" i="4"/>
  <c r="N633" i="4"/>
  <c r="M633" i="4"/>
  <c r="L633" i="4"/>
  <c r="K633" i="4"/>
  <c r="J633" i="4"/>
  <c r="I633" i="4"/>
  <c r="F633" i="4"/>
  <c r="E633" i="4"/>
  <c r="G1183" i="4"/>
  <c r="F1183" i="4"/>
  <c r="E1183" i="4"/>
  <c r="S1183" i="4"/>
  <c r="R1183" i="4"/>
  <c r="Q1183" i="4"/>
  <c r="P1183" i="4"/>
  <c r="O1183" i="4"/>
  <c r="N1183" i="4"/>
  <c r="M1183" i="4"/>
  <c r="L1183" i="4"/>
  <c r="K1183" i="4"/>
  <c r="J1183" i="4"/>
  <c r="I1183" i="4"/>
  <c r="H1183" i="4"/>
  <c r="M928" i="4"/>
  <c r="L928" i="4"/>
  <c r="K928" i="4"/>
  <c r="J928" i="4"/>
  <c r="I928" i="4"/>
  <c r="H928" i="4"/>
  <c r="G928" i="4"/>
  <c r="F928" i="4"/>
  <c r="E928" i="4"/>
  <c r="S928" i="4"/>
  <c r="R928" i="4"/>
  <c r="Q928" i="4"/>
  <c r="P928" i="4"/>
  <c r="O928" i="4"/>
  <c r="N928" i="4"/>
  <c r="L694" i="4"/>
  <c r="K694" i="4"/>
  <c r="J694" i="4"/>
  <c r="I694" i="4"/>
  <c r="E694" i="4"/>
  <c r="S694" i="4"/>
  <c r="P694" i="4"/>
  <c r="N694" i="4"/>
  <c r="Q694" i="4"/>
  <c r="O694" i="4"/>
  <c r="H694" i="4"/>
  <c r="G694" i="4"/>
  <c r="F694" i="4"/>
  <c r="R694" i="4"/>
  <c r="M694" i="4"/>
  <c r="I568" i="4"/>
  <c r="H568" i="4"/>
  <c r="G568" i="4"/>
  <c r="F568" i="4"/>
  <c r="E568" i="4"/>
  <c r="S568" i="4"/>
  <c r="R568" i="4"/>
  <c r="Q568" i="4"/>
  <c r="P568" i="4"/>
  <c r="O568" i="4"/>
  <c r="N568" i="4"/>
  <c r="M568" i="4"/>
  <c r="L568" i="4"/>
  <c r="K568" i="4"/>
  <c r="J568" i="4"/>
  <c r="H425" i="4"/>
  <c r="G425" i="4"/>
  <c r="F425" i="4"/>
  <c r="E425" i="4"/>
  <c r="O425" i="4"/>
  <c r="R425" i="4"/>
  <c r="Q425" i="4"/>
  <c r="P425" i="4"/>
  <c r="N425" i="4"/>
  <c r="M425" i="4"/>
  <c r="L425" i="4"/>
  <c r="K425" i="4"/>
  <c r="J425" i="4"/>
  <c r="I425" i="4"/>
  <c r="S425" i="4"/>
  <c r="Q491" i="4"/>
  <c r="P491" i="4"/>
  <c r="O491" i="4"/>
  <c r="N491" i="4"/>
  <c r="M491" i="4"/>
  <c r="L491" i="4"/>
  <c r="K491" i="4"/>
  <c r="J491" i="4"/>
  <c r="H491" i="4"/>
  <c r="G491" i="4"/>
  <c r="F491" i="4"/>
  <c r="S491" i="4"/>
  <c r="I491" i="4"/>
  <c r="E491" i="4"/>
  <c r="R491" i="4"/>
  <c r="H448" i="4"/>
  <c r="G448" i="4"/>
  <c r="E448" i="4"/>
  <c r="S448" i="4"/>
  <c r="R448" i="4"/>
  <c r="O448" i="4"/>
  <c r="N448" i="4"/>
  <c r="M448" i="4"/>
  <c r="K448" i="4"/>
  <c r="J448" i="4"/>
  <c r="I448" i="4"/>
  <c r="L448" i="4"/>
  <c r="F448" i="4"/>
  <c r="Q448" i="4"/>
  <c r="P448" i="4"/>
  <c r="I1212" i="4"/>
  <c r="H1212" i="4"/>
  <c r="E1212" i="4"/>
  <c r="S1212" i="4"/>
  <c r="R1212" i="4"/>
  <c r="Q1212" i="4"/>
  <c r="P1212" i="4"/>
  <c r="O1212" i="4"/>
  <c r="N1212" i="4"/>
  <c r="M1212" i="4"/>
  <c r="J1212" i="4"/>
  <c r="G1212" i="4"/>
  <c r="F1212" i="4"/>
  <c r="L1212" i="4"/>
  <c r="K1212" i="4"/>
  <c r="I1022" i="4"/>
  <c r="H1022" i="4"/>
  <c r="G1022" i="4"/>
  <c r="F1022" i="4"/>
  <c r="P1022" i="4"/>
  <c r="E1022" i="4"/>
  <c r="S1022" i="4"/>
  <c r="R1022" i="4"/>
  <c r="Q1022" i="4"/>
  <c r="N1022" i="4"/>
  <c r="O1022" i="4"/>
  <c r="M1022" i="4"/>
  <c r="L1022" i="4"/>
  <c r="K1022" i="4"/>
  <c r="J1022" i="4"/>
  <c r="E361" i="4"/>
  <c r="S361" i="4"/>
  <c r="R361" i="4"/>
  <c r="Q361" i="4"/>
  <c r="P361" i="4"/>
  <c r="O361" i="4"/>
  <c r="N361" i="4"/>
  <c r="M361" i="4"/>
  <c r="L361" i="4"/>
  <c r="K361" i="4"/>
  <c r="J361" i="4"/>
  <c r="I361" i="4"/>
  <c r="H361" i="4"/>
  <c r="G361" i="4"/>
  <c r="F361" i="4"/>
  <c r="Q1074" i="4"/>
  <c r="N1074" i="4"/>
  <c r="G1074" i="4"/>
  <c r="P1074" i="4"/>
  <c r="O1074" i="4"/>
  <c r="M1074" i="4"/>
  <c r="R1074" i="4"/>
  <c r="J1074" i="4"/>
  <c r="L1074" i="4"/>
  <c r="K1074" i="4"/>
  <c r="E1074" i="4"/>
  <c r="I1074" i="4"/>
  <c r="F1074" i="4"/>
  <c r="H1074" i="4"/>
  <c r="S1074" i="4"/>
  <c r="M1068" i="4"/>
  <c r="P1068" i="4"/>
  <c r="L1068" i="4"/>
  <c r="K1068" i="4"/>
  <c r="J1068" i="4"/>
  <c r="I1068" i="4"/>
  <c r="H1068" i="4"/>
  <c r="G1068" i="4"/>
  <c r="F1068" i="4"/>
  <c r="E1068" i="4"/>
  <c r="S1068" i="4"/>
  <c r="R1068" i="4"/>
  <c r="Q1068" i="4"/>
  <c r="O1068" i="4"/>
  <c r="N1068" i="4"/>
  <c r="M287" i="4"/>
  <c r="L287" i="4"/>
  <c r="K287" i="4"/>
  <c r="J287" i="4"/>
  <c r="I287" i="4"/>
  <c r="H287" i="4"/>
  <c r="G287" i="4"/>
  <c r="F287" i="4"/>
  <c r="E287" i="4"/>
  <c r="S287" i="4"/>
  <c r="R287" i="4"/>
  <c r="Q287" i="4"/>
  <c r="P287" i="4"/>
  <c r="O287" i="4"/>
  <c r="N287" i="4"/>
  <c r="S262" i="4"/>
  <c r="R262" i="4"/>
  <c r="Q262" i="4"/>
  <c r="P262" i="4"/>
  <c r="O262" i="4"/>
  <c r="N262" i="4"/>
  <c r="M262" i="4"/>
  <c r="L262" i="4"/>
  <c r="K262" i="4"/>
  <c r="J262" i="4"/>
  <c r="I262" i="4"/>
  <c r="H262" i="4"/>
  <c r="G262" i="4"/>
  <c r="F262" i="4"/>
  <c r="E262" i="4"/>
  <c r="E1006" i="4"/>
  <c r="R1006" i="4"/>
  <c r="Q1006" i="4"/>
  <c r="P1006" i="4"/>
  <c r="O1006" i="4"/>
  <c r="N1006" i="4"/>
  <c r="M1006" i="4"/>
  <c r="L1006" i="4"/>
  <c r="K1006" i="4"/>
  <c r="J1006" i="4"/>
  <c r="I1006" i="4"/>
  <c r="H1006" i="4"/>
  <c r="G1006" i="4"/>
  <c r="F1006" i="4"/>
  <c r="S1006" i="4"/>
  <c r="N216" i="4"/>
  <c r="M216" i="4"/>
  <c r="L216" i="4"/>
  <c r="F216" i="4"/>
  <c r="K216" i="4"/>
  <c r="J216" i="4"/>
  <c r="I216" i="4"/>
  <c r="H216" i="4"/>
  <c r="G216" i="4"/>
  <c r="E216" i="4"/>
  <c r="R216" i="4"/>
  <c r="S216" i="4"/>
  <c r="Q216" i="4"/>
  <c r="P216" i="4"/>
  <c r="O216" i="4"/>
  <c r="J1239" i="4"/>
  <c r="I1239" i="4"/>
  <c r="H1239" i="4"/>
  <c r="G1239" i="4"/>
  <c r="F1239" i="4"/>
  <c r="E1239" i="4"/>
  <c r="S1239" i="4"/>
  <c r="Q1239" i="4"/>
  <c r="P1239" i="4"/>
  <c r="O1239" i="4"/>
  <c r="N1239" i="4"/>
  <c r="M1239" i="4"/>
  <c r="R1239" i="4"/>
  <c r="L1239" i="4"/>
  <c r="K1239" i="4"/>
  <c r="I438" i="4"/>
  <c r="H438" i="4"/>
  <c r="G438" i="4"/>
  <c r="F438" i="4"/>
  <c r="E438" i="4"/>
  <c r="S438" i="4"/>
  <c r="R438" i="4"/>
  <c r="Q438" i="4"/>
  <c r="P438" i="4"/>
  <c r="O438" i="4"/>
  <c r="N438" i="4"/>
  <c r="M438" i="4"/>
  <c r="L438" i="4"/>
  <c r="K438" i="4"/>
  <c r="J438" i="4"/>
  <c r="L171" i="4"/>
  <c r="K171" i="4"/>
  <c r="J171" i="4"/>
  <c r="I171" i="4"/>
  <c r="H171" i="4"/>
  <c r="G171" i="4"/>
  <c r="F171" i="4"/>
  <c r="E171" i="4"/>
  <c r="S171" i="4"/>
  <c r="R171" i="4"/>
  <c r="Q171" i="4"/>
  <c r="P171" i="4"/>
  <c r="O171" i="4"/>
  <c r="N171" i="4"/>
  <c r="M171" i="4"/>
  <c r="P891" i="4"/>
  <c r="O891" i="4"/>
  <c r="N891" i="4"/>
  <c r="M891" i="4"/>
  <c r="E891" i="4"/>
  <c r="L891" i="4"/>
  <c r="K891" i="4"/>
  <c r="J891" i="4"/>
  <c r="I891" i="4"/>
  <c r="H891" i="4"/>
  <c r="G891" i="4"/>
  <c r="F891" i="4"/>
  <c r="S891" i="4"/>
  <c r="R891" i="4"/>
  <c r="Q891" i="4"/>
  <c r="I812" i="4"/>
  <c r="H812" i="4"/>
  <c r="G812" i="4"/>
  <c r="F812" i="4"/>
  <c r="E812" i="4"/>
  <c r="S812" i="4"/>
  <c r="R812" i="4"/>
  <c r="Q812" i="4"/>
  <c r="P812" i="4"/>
  <c r="O812" i="4"/>
  <c r="N812" i="4"/>
  <c r="M812" i="4"/>
  <c r="L812" i="4"/>
  <c r="K812" i="4"/>
  <c r="J812" i="4"/>
  <c r="L999" i="4"/>
  <c r="K999" i="4"/>
  <c r="J999" i="4"/>
  <c r="I999" i="4"/>
  <c r="H999" i="4"/>
  <c r="G999" i="4"/>
  <c r="F999" i="4"/>
  <c r="E999" i="4"/>
  <c r="S999" i="4"/>
  <c r="N999" i="4"/>
  <c r="R999" i="4"/>
  <c r="Q999" i="4"/>
  <c r="P999" i="4"/>
  <c r="O999" i="4"/>
  <c r="M999" i="4"/>
  <c r="H250" i="4"/>
  <c r="G250" i="4"/>
  <c r="F250" i="4"/>
  <c r="E250" i="4"/>
  <c r="S250" i="4"/>
  <c r="R250" i="4"/>
  <c r="Q250" i="4"/>
  <c r="P250" i="4"/>
  <c r="O250" i="4"/>
  <c r="N250" i="4"/>
  <c r="M250" i="4"/>
  <c r="L250" i="4"/>
  <c r="K250" i="4"/>
  <c r="J250" i="4"/>
  <c r="I250" i="4"/>
  <c r="S1315" i="4"/>
  <c r="R1315" i="4"/>
  <c r="Q1315" i="4"/>
  <c r="P1315" i="4"/>
  <c r="O1315" i="4"/>
  <c r="N1315" i="4"/>
  <c r="M1315" i="4"/>
  <c r="L1315" i="4"/>
  <c r="K1315" i="4"/>
  <c r="J1315" i="4"/>
  <c r="I1315" i="4"/>
  <c r="G1315" i="4"/>
  <c r="F1315" i="4"/>
  <c r="E1315" i="4"/>
  <c r="H1315" i="4"/>
  <c r="I762" i="4"/>
  <c r="H762" i="4"/>
  <c r="G762" i="4"/>
  <c r="S762" i="4"/>
  <c r="Q762" i="4"/>
  <c r="M762" i="4"/>
  <c r="L762" i="4"/>
  <c r="K762" i="4"/>
  <c r="J762" i="4"/>
  <c r="F762" i="4"/>
  <c r="E762" i="4"/>
  <c r="R762" i="4"/>
  <c r="P762" i="4"/>
  <c r="O762" i="4"/>
  <c r="N762" i="4"/>
  <c r="K1084" i="4"/>
  <c r="J1084" i="4"/>
  <c r="H1084" i="4"/>
  <c r="G1084" i="4"/>
  <c r="F1084" i="4"/>
  <c r="E1084" i="4"/>
  <c r="S1084" i="4"/>
  <c r="Q1084" i="4"/>
  <c r="O1084" i="4"/>
  <c r="R1084" i="4"/>
  <c r="P1084" i="4"/>
  <c r="M1084" i="4"/>
  <c r="I1084" i="4"/>
  <c r="N1084" i="4"/>
  <c r="L1084" i="4"/>
  <c r="E663" i="4"/>
  <c r="S663" i="4"/>
  <c r="R663" i="4"/>
  <c r="Q663" i="4"/>
  <c r="P663" i="4"/>
  <c r="O663" i="4"/>
  <c r="N663" i="4"/>
  <c r="M663" i="4"/>
  <c r="L663" i="4"/>
  <c r="K663" i="4"/>
  <c r="I663" i="4"/>
  <c r="H663" i="4"/>
  <c r="J663" i="4"/>
  <c r="G663" i="4"/>
  <c r="F663" i="4"/>
  <c r="K527" i="4"/>
  <c r="G527" i="4"/>
  <c r="S527" i="4"/>
  <c r="R527" i="4"/>
  <c r="Q527" i="4"/>
  <c r="L527" i="4"/>
  <c r="J527" i="4"/>
  <c r="I527" i="4"/>
  <c r="H527" i="4"/>
  <c r="F527" i="4"/>
  <c r="E527" i="4"/>
  <c r="P527" i="4"/>
  <c r="O527" i="4"/>
  <c r="N527" i="4"/>
  <c r="M527" i="4"/>
  <c r="N996" i="4"/>
  <c r="M996" i="4"/>
  <c r="K996" i="4"/>
  <c r="L996" i="4"/>
  <c r="J996" i="4"/>
  <c r="I996" i="4"/>
  <c r="H996" i="4"/>
  <c r="G996" i="4"/>
  <c r="F996" i="4"/>
  <c r="E996" i="4"/>
  <c r="S996" i="4"/>
  <c r="R996" i="4"/>
  <c r="Q996" i="4"/>
  <c r="P996" i="4"/>
  <c r="O996" i="4"/>
  <c r="L962" i="4"/>
  <c r="K962" i="4"/>
  <c r="J962" i="4"/>
  <c r="I962" i="4"/>
  <c r="S962" i="4"/>
  <c r="H962" i="4"/>
  <c r="G962" i="4"/>
  <c r="F962" i="4"/>
  <c r="E962" i="4"/>
  <c r="R962" i="4"/>
  <c r="Q962" i="4"/>
  <c r="P962" i="4"/>
  <c r="O962" i="4"/>
  <c r="N962" i="4"/>
  <c r="M962" i="4"/>
  <c r="S440" i="4"/>
  <c r="R440" i="4"/>
  <c r="Q440" i="4"/>
  <c r="N440" i="4"/>
  <c r="P440" i="4"/>
  <c r="O440" i="4"/>
  <c r="M440" i="4"/>
  <c r="L440" i="4"/>
  <c r="K440" i="4"/>
  <c r="J440" i="4"/>
  <c r="I440" i="4"/>
  <c r="H440" i="4"/>
  <c r="G440" i="4"/>
  <c r="F440" i="4"/>
  <c r="E440" i="4"/>
  <c r="F1003" i="4"/>
  <c r="E1003" i="4"/>
  <c r="S1003" i="4"/>
  <c r="P1003" i="4"/>
  <c r="O1003" i="4"/>
  <c r="N1003" i="4"/>
  <c r="M1003" i="4"/>
  <c r="L1003" i="4"/>
  <c r="K1003" i="4"/>
  <c r="R1003" i="4"/>
  <c r="Q1003" i="4"/>
  <c r="I1003" i="4"/>
  <c r="H1003" i="4"/>
  <c r="G1003" i="4"/>
  <c r="J1003" i="4"/>
  <c r="J838" i="4"/>
  <c r="I838" i="4"/>
  <c r="H838" i="4"/>
  <c r="G838" i="4"/>
  <c r="F838" i="4"/>
  <c r="E838" i="4"/>
  <c r="S838" i="4"/>
  <c r="R838" i="4"/>
  <c r="P838" i="4"/>
  <c r="O838" i="4"/>
  <c r="N838" i="4"/>
  <c r="Q838" i="4"/>
  <c r="M838" i="4"/>
  <c r="L838" i="4"/>
  <c r="K838" i="4"/>
  <c r="H450" i="4"/>
  <c r="F450" i="4"/>
  <c r="S450" i="4"/>
  <c r="R450" i="4"/>
  <c r="G450" i="4"/>
  <c r="E450" i="4"/>
  <c r="Q450" i="4"/>
  <c r="P450" i="4"/>
  <c r="O450" i="4"/>
  <c r="N450" i="4"/>
  <c r="M450" i="4"/>
  <c r="L450" i="4"/>
  <c r="K450" i="4"/>
  <c r="J450" i="4"/>
  <c r="I450" i="4"/>
  <c r="J214" i="4"/>
  <c r="I214" i="4"/>
  <c r="H214" i="4"/>
  <c r="G214" i="4"/>
  <c r="F214" i="4"/>
  <c r="E214" i="4"/>
  <c r="S214" i="4"/>
  <c r="R214" i="4"/>
  <c r="Q214" i="4"/>
  <c r="P214" i="4"/>
  <c r="O214" i="4"/>
  <c r="N214" i="4"/>
  <c r="M214" i="4"/>
  <c r="L214" i="4"/>
  <c r="K214" i="4"/>
  <c r="P466" i="4"/>
  <c r="O466" i="4"/>
  <c r="N466" i="4"/>
  <c r="M466" i="4"/>
  <c r="L466" i="4"/>
  <c r="K466" i="4"/>
  <c r="J466" i="4"/>
  <c r="I466" i="4"/>
  <c r="H466" i="4"/>
  <c r="G466" i="4"/>
  <c r="F466" i="4"/>
  <c r="E466" i="4"/>
  <c r="S466" i="4"/>
  <c r="R466" i="4"/>
  <c r="Q466" i="4"/>
  <c r="E1236" i="4"/>
  <c r="S1236" i="4"/>
  <c r="R1236" i="4"/>
  <c r="Q1236" i="4"/>
  <c r="P1236" i="4"/>
  <c r="N1236" i="4"/>
  <c r="M1236" i="4"/>
  <c r="L1236" i="4"/>
  <c r="K1236" i="4"/>
  <c r="J1236" i="4"/>
  <c r="O1236" i="4"/>
  <c r="I1236" i="4"/>
  <c r="H1236" i="4"/>
  <c r="G1236" i="4"/>
  <c r="F1236" i="4"/>
  <c r="L1092" i="4"/>
  <c r="K1092" i="4"/>
  <c r="I1092" i="4"/>
  <c r="J1092" i="4"/>
  <c r="H1092" i="4"/>
  <c r="G1092" i="4"/>
  <c r="F1092" i="4"/>
  <c r="E1092" i="4"/>
  <c r="Q1092" i="4"/>
  <c r="S1092" i="4"/>
  <c r="R1092" i="4"/>
  <c r="P1092" i="4"/>
  <c r="O1092" i="4"/>
  <c r="N1092" i="4"/>
  <c r="M1092" i="4"/>
  <c r="F493" i="4"/>
  <c r="E493" i="4"/>
  <c r="S493" i="4"/>
  <c r="R493" i="4"/>
  <c r="Q493" i="4"/>
  <c r="P493" i="4"/>
  <c r="O493" i="4"/>
  <c r="N493" i="4"/>
  <c r="M493" i="4"/>
  <c r="L493" i="4"/>
  <c r="K493" i="4"/>
  <c r="J493" i="4"/>
  <c r="I493" i="4"/>
  <c r="H493" i="4"/>
  <c r="G493" i="4"/>
  <c r="M618" i="4"/>
  <c r="G618" i="4"/>
  <c r="E618" i="4"/>
  <c r="S618" i="4"/>
  <c r="R618" i="4"/>
  <c r="Q618" i="4"/>
  <c r="L618" i="4"/>
  <c r="K618" i="4"/>
  <c r="J618" i="4"/>
  <c r="I618" i="4"/>
  <c r="H618" i="4"/>
  <c r="F618" i="4"/>
  <c r="P618" i="4"/>
  <c r="O618" i="4"/>
  <c r="N618" i="4"/>
  <c r="R195" i="4"/>
  <c r="Q195" i="4"/>
  <c r="P195" i="4"/>
  <c r="O195" i="4"/>
  <c r="N195" i="4"/>
  <c r="M195" i="4"/>
  <c r="L195" i="4"/>
  <c r="K195" i="4"/>
  <c r="J195" i="4"/>
  <c r="I195" i="4"/>
  <c r="H195" i="4"/>
  <c r="G195" i="4"/>
  <c r="F195" i="4"/>
  <c r="E195" i="4"/>
  <c r="S195" i="4"/>
  <c r="G878" i="4"/>
  <c r="F878" i="4"/>
  <c r="E878" i="4"/>
  <c r="O878" i="4"/>
  <c r="N878" i="4"/>
  <c r="M878" i="4"/>
  <c r="L878" i="4"/>
  <c r="K878" i="4"/>
  <c r="I878" i="4"/>
  <c r="S878" i="4"/>
  <c r="R878" i="4"/>
  <c r="Q878" i="4"/>
  <c r="P878" i="4"/>
  <c r="J878" i="4"/>
  <c r="H878" i="4"/>
  <c r="J1098" i="4"/>
  <c r="G1098" i="4"/>
  <c r="S1098" i="4"/>
  <c r="R1098" i="4"/>
  <c r="Q1098" i="4"/>
  <c r="O1098" i="4"/>
  <c r="I1098" i="4"/>
  <c r="H1098" i="4"/>
  <c r="F1098" i="4"/>
  <c r="E1098" i="4"/>
  <c r="P1098" i="4"/>
  <c r="N1098" i="4"/>
  <c r="M1098" i="4"/>
  <c r="L1098" i="4"/>
  <c r="K1098" i="4"/>
  <c r="H739" i="4"/>
  <c r="G739" i="4"/>
  <c r="F739" i="4"/>
  <c r="E739" i="4"/>
  <c r="S739" i="4"/>
  <c r="R739" i="4"/>
  <c r="Q739" i="4"/>
  <c r="P739" i="4"/>
  <c r="O739" i="4"/>
  <c r="N739" i="4"/>
  <c r="M739" i="4"/>
  <c r="L739" i="4"/>
  <c r="K739" i="4"/>
  <c r="J739" i="4"/>
  <c r="I739" i="4"/>
  <c r="G1222" i="4"/>
  <c r="H1222" i="4"/>
  <c r="F1222" i="4"/>
  <c r="E1222" i="4"/>
  <c r="S1222" i="4"/>
  <c r="R1222" i="4"/>
  <c r="O1222" i="4"/>
  <c r="Q1222" i="4"/>
  <c r="P1222" i="4"/>
  <c r="N1222" i="4"/>
  <c r="M1222" i="4"/>
  <c r="L1222" i="4"/>
  <c r="K1222" i="4"/>
  <c r="J1222" i="4"/>
  <c r="I1222" i="4"/>
  <c r="J721" i="4"/>
  <c r="I721" i="4"/>
  <c r="H721" i="4"/>
  <c r="G721" i="4"/>
  <c r="F721" i="4"/>
  <c r="S721" i="4"/>
  <c r="R721" i="4"/>
  <c r="Q721" i="4"/>
  <c r="P721" i="4"/>
  <c r="O721" i="4"/>
  <c r="N721" i="4"/>
  <c r="M721" i="4"/>
  <c r="E721" i="4"/>
  <c r="L721" i="4"/>
  <c r="K721" i="4"/>
  <c r="F1004" i="4"/>
  <c r="E1004" i="4"/>
  <c r="Q1004" i="4"/>
  <c r="P1004" i="4"/>
  <c r="O1004" i="4"/>
  <c r="N1004" i="4"/>
  <c r="M1004" i="4"/>
  <c r="S1004" i="4"/>
  <c r="R1004" i="4"/>
  <c r="L1004" i="4"/>
  <c r="K1004" i="4"/>
  <c r="J1004" i="4"/>
  <c r="I1004" i="4"/>
  <c r="H1004" i="4"/>
  <c r="G1004" i="4"/>
  <c r="K1211" i="4"/>
  <c r="J1211" i="4"/>
  <c r="H1211" i="4"/>
  <c r="G1211" i="4"/>
  <c r="N1211" i="4"/>
  <c r="M1211" i="4"/>
  <c r="L1211" i="4"/>
  <c r="I1211" i="4"/>
  <c r="F1211" i="4"/>
  <c r="E1211" i="4"/>
  <c r="S1211" i="4"/>
  <c r="R1211" i="4"/>
  <c r="Q1211" i="4"/>
  <c r="P1211" i="4"/>
  <c r="O1211" i="4"/>
  <c r="K810" i="4"/>
  <c r="J810" i="4"/>
  <c r="I810" i="4"/>
  <c r="H810" i="4"/>
  <c r="G810" i="4"/>
  <c r="F810" i="4"/>
  <c r="E810" i="4"/>
  <c r="S810" i="4"/>
  <c r="R810" i="4"/>
  <c r="Q810" i="4"/>
  <c r="L810" i="4"/>
  <c r="O810" i="4"/>
  <c r="P810" i="4"/>
  <c r="N810" i="4"/>
  <c r="M810" i="4"/>
  <c r="K1046" i="4"/>
  <c r="J1046" i="4"/>
  <c r="I1046" i="4"/>
  <c r="F1046" i="4"/>
  <c r="E1046" i="4"/>
  <c r="S1046" i="4"/>
  <c r="R1046" i="4"/>
  <c r="Q1046" i="4"/>
  <c r="P1046" i="4"/>
  <c r="N1046" i="4"/>
  <c r="H1046" i="4"/>
  <c r="G1046" i="4"/>
  <c r="O1046" i="4"/>
  <c r="M1046" i="4"/>
  <c r="L1046" i="4"/>
  <c r="Q1263" i="4"/>
  <c r="M1263" i="4"/>
  <c r="L1263" i="4"/>
  <c r="K1263" i="4"/>
  <c r="J1263" i="4"/>
  <c r="P1263" i="4"/>
  <c r="O1263" i="4"/>
  <c r="N1263" i="4"/>
  <c r="I1263" i="4"/>
  <c r="H1263" i="4"/>
  <c r="G1263" i="4"/>
  <c r="F1263" i="4"/>
  <c r="E1263" i="4"/>
  <c r="S1263" i="4"/>
  <c r="R1263" i="4"/>
  <c r="O496" i="4"/>
  <c r="N496" i="4"/>
  <c r="M496" i="4"/>
  <c r="L496" i="4"/>
  <c r="K496" i="4"/>
  <c r="J496" i="4"/>
  <c r="I496" i="4"/>
  <c r="H496" i="4"/>
  <c r="G496" i="4"/>
  <c r="F496" i="4"/>
  <c r="E496" i="4"/>
  <c r="S496" i="4"/>
  <c r="R496" i="4"/>
  <c r="Q496" i="4"/>
  <c r="P496" i="4"/>
  <c r="I1076" i="4"/>
  <c r="G1076" i="4"/>
  <c r="F1076" i="4"/>
  <c r="E1076" i="4"/>
  <c r="S1076" i="4"/>
  <c r="R1076" i="4"/>
  <c r="Q1076" i="4"/>
  <c r="P1076" i="4"/>
  <c r="O1076" i="4"/>
  <c r="N1076" i="4"/>
  <c r="M1076" i="4"/>
  <c r="H1076" i="4"/>
  <c r="L1076" i="4"/>
  <c r="K1076" i="4"/>
  <c r="J1076" i="4"/>
  <c r="J1256" i="4"/>
  <c r="F1256" i="4"/>
  <c r="E1256" i="4"/>
  <c r="S1256" i="4"/>
  <c r="R1256" i="4"/>
  <c r="Q1256" i="4"/>
  <c r="I1256" i="4"/>
  <c r="H1256" i="4"/>
  <c r="G1256" i="4"/>
  <c r="P1256" i="4"/>
  <c r="O1256" i="4"/>
  <c r="N1256" i="4"/>
  <c r="M1256" i="4"/>
  <c r="L1256" i="4"/>
  <c r="K1256" i="4"/>
  <c r="J146" i="4"/>
  <c r="I146" i="4"/>
  <c r="H146" i="4"/>
  <c r="G146" i="4"/>
  <c r="F146" i="4"/>
  <c r="E146" i="4"/>
  <c r="S146" i="4"/>
  <c r="R146" i="4"/>
  <c r="Q146" i="4"/>
  <c r="P146" i="4"/>
  <c r="O146" i="4"/>
  <c r="N146" i="4"/>
  <c r="M146" i="4"/>
  <c r="L146" i="4"/>
  <c r="K146" i="4"/>
  <c r="Q243" i="4"/>
  <c r="P243" i="4"/>
  <c r="O243" i="4"/>
  <c r="N243" i="4"/>
  <c r="M243" i="4"/>
  <c r="L243" i="4"/>
  <c r="K243" i="4"/>
  <c r="J243" i="4"/>
  <c r="I243" i="4"/>
  <c r="H243" i="4"/>
  <c r="G243" i="4"/>
  <c r="F243" i="4"/>
  <c r="E243" i="4"/>
  <c r="S243" i="4"/>
  <c r="R243" i="4"/>
  <c r="S732" i="4"/>
  <c r="R732" i="4"/>
  <c r="Q732" i="4"/>
  <c r="P732" i="4"/>
  <c r="O732" i="4"/>
  <c r="N732" i="4"/>
  <c r="M732" i="4"/>
  <c r="L732" i="4"/>
  <c r="K732" i="4"/>
  <c r="J732" i="4"/>
  <c r="I732" i="4"/>
  <c r="H732" i="4"/>
  <c r="G732" i="4"/>
  <c r="F732" i="4"/>
  <c r="E732" i="4"/>
  <c r="R942" i="4"/>
  <c r="Q942" i="4"/>
  <c r="P942" i="4"/>
  <c r="O942" i="4"/>
  <c r="N942" i="4"/>
  <c r="M942" i="4"/>
  <c r="I942" i="4"/>
  <c r="H942" i="4"/>
  <c r="G942" i="4"/>
  <c r="F942" i="4"/>
  <c r="E942" i="4"/>
  <c r="L942" i="4"/>
  <c r="K942" i="4"/>
  <c r="J942" i="4"/>
  <c r="S942" i="4"/>
  <c r="I789" i="4"/>
  <c r="H789" i="4"/>
  <c r="G789" i="4"/>
  <c r="F789" i="4"/>
  <c r="E789" i="4"/>
  <c r="Q789" i="4"/>
  <c r="P789" i="4"/>
  <c r="O789" i="4"/>
  <c r="N789" i="4"/>
  <c r="S789" i="4"/>
  <c r="R789" i="4"/>
  <c r="M789" i="4"/>
  <c r="L789" i="4"/>
  <c r="K789" i="4"/>
  <c r="J789" i="4"/>
  <c r="I280" i="4"/>
  <c r="H280" i="4"/>
  <c r="G280" i="4"/>
  <c r="F280" i="4"/>
  <c r="E280" i="4"/>
  <c r="S280" i="4"/>
  <c r="R280" i="4"/>
  <c r="Q280" i="4"/>
  <c r="P280" i="4"/>
  <c r="N280" i="4"/>
  <c r="M280" i="4"/>
  <c r="L280" i="4"/>
  <c r="K280" i="4"/>
  <c r="J280" i="4"/>
  <c r="O280" i="4"/>
  <c r="F370" i="4"/>
  <c r="E370" i="4"/>
  <c r="S370" i="4"/>
  <c r="R370" i="4"/>
  <c r="Q370" i="4"/>
  <c r="P370" i="4"/>
  <c r="O370" i="4"/>
  <c r="N370" i="4"/>
  <c r="M370" i="4"/>
  <c r="L370" i="4"/>
  <c r="K370" i="4"/>
  <c r="J370" i="4"/>
  <c r="I370" i="4"/>
  <c r="H370" i="4"/>
  <c r="G370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S151" i="4"/>
  <c r="N786" i="4"/>
  <c r="M786" i="4"/>
  <c r="L786" i="4"/>
  <c r="K786" i="4"/>
  <c r="E786" i="4"/>
  <c r="S786" i="4"/>
  <c r="R786" i="4"/>
  <c r="Q786" i="4"/>
  <c r="P786" i="4"/>
  <c r="O786" i="4"/>
  <c r="J786" i="4"/>
  <c r="I786" i="4"/>
  <c r="H786" i="4"/>
  <c r="G786" i="4"/>
  <c r="F786" i="4"/>
  <c r="R395" i="4"/>
  <c r="Q395" i="4"/>
  <c r="P395" i="4"/>
  <c r="O395" i="4"/>
  <c r="N395" i="4"/>
  <c r="M395" i="4"/>
  <c r="L395" i="4"/>
  <c r="K395" i="4"/>
  <c r="J395" i="4"/>
  <c r="I395" i="4"/>
  <c r="H395" i="4"/>
  <c r="F395" i="4"/>
  <c r="E395" i="4"/>
  <c r="S395" i="4"/>
  <c r="G395" i="4"/>
  <c r="N1275" i="4"/>
  <c r="M1275" i="4"/>
  <c r="L1275" i="4"/>
  <c r="K1275" i="4"/>
  <c r="J1275" i="4"/>
  <c r="I1275" i="4"/>
  <c r="H1275" i="4"/>
  <c r="G1275" i="4"/>
  <c r="F1275" i="4"/>
  <c r="S1275" i="4"/>
  <c r="R1275" i="4"/>
  <c r="Q1275" i="4"/>
  <c r="P1275" i="4"/>
  <c r="O1275" i="4"/>
  <c r="E1275" i="4"/>
  <c r="S1040" i="4"/>
  <c r="P1040" i="4"/>
  <c r="O1040" i="4"/>
  <c r="N1040" i="4"/>
  <c r="M1040" i="4"/>
  <c r="Q1040" i="4"/>
  <c r="L1040" i="4"/>
  <c r="K1040" i="4"/>
  <c r="J1040" i="4"/>
  <c r="I1040" i="4"/>
  <c r="H1040" i="4"/>
  <c r="G1040" i="4"/>
  <c r="F1040" i="4"/>
  <c r="E1040" i="4"/>
  <c r="R1040" i="4"/>
  <c r="S981" i="4"/>
  <c r="R981" i="4"/>
  <c r="Q981" i="4"/>
  <c r="P981" i="4"/>
  <c r="O981" i="4"/>
  <c r="N981" i="4"/>
  <c r="M981" i="4"/>
  <c r="L981" i="4"/>
  <c r="K981" i="4"/>
  <c r="J981" i="4"/>
  <c r="H981" i="4"/>
  <c r="I981" i="4"/>
  <c r="G981" i="4"/>
  <c r="F981" i="4"/>
  <c r="E981" i="4"/>
  <c r="L1292" i="4"/>
  <c r="K1292" i="4"/>
  <c r="J1292" i="4"/>
  <c r="I1292" i="4"/>
  <c r="H1292" i="4"/>
  <c r="G1292" i="4"/>
  <c r="F1292" i="4"/>
  <c r="E1292" i="4"/>
  <c r="S1292" i="4"/>
  <c r="R1292" i="4"/>
  <c r="Q1292" i="4"/>
  <c r="P1292" i="4"/>
  <c r="O1292" i="4"/>
  <c r="N1292" i="4"/>
  <c r="M1292" i="4"/>
  <c r="P583" i="4"/>
  <c r="O583" i="4"/>
  <c r="N583" i="4"/>
  <c r="M583" i="4"/>
  <c r="L583" i="4"/>
  <c r="K583" i="4"/>
  <c r="J583" i="4"/>
  <c r="I583" i="4"/>
  <c r="H583" i="4"/>
  <c r="G583" i="4"/>
  <c r="F583" i="4"/>
  <c r="E583" i="4"/>
  <c r="S583" i="4"/>
  <c r="R583" i="4"/>
  <c r="Q583" i="4"/>
  <c r="J1272" i="4"/>
  <c r="R1272" i="4"/>
  <c r="P1272" i="4"/>
  <c r="O1272" i="4"/>
  <c r="N1272" i="4"/>
  <c r="K1272" i="4"/>
  <c r="I1272" i="4"/>
  <c r="H1272" i="4"/>
  <c r="G1272" i="4"/>
  <c r="F1272" i="4"/>
  <c r="E1272" i="4"/>
  <c r="S1272" i="4"/>
  <c r="Q1272" i="4"/>
  <c r="M1272" i="4"/>
  <c r="L1272" i="4"/>
  <c r="I1195" i="4"/>
  <c r="H1195" i="4"/>
  <c r="G1195" i="4"/>
  <c r="F1195" i="4"/>
  <c r="E1195" i="4"/>
  <c r="K1195" i="4"/>
  <c r="J1195" i="4"/>
  <c r="S1195" i="4"/>
  <c r="R1195" i="4"/>
  <c r="Q1195" i="4"/>
  <c r="P1195" i="4"/>
  <c r="O1195" i="4"/>
  <c r="N1195" i="4"/>
  <c r="M1195" i="4"/>
  <c r="L1195" i="4"/>
  <c r="R1030" i="4"/>
  <c r="Q1030" i="4"/>
  <c r="P1030" i="4"/>
  <c r="O1030" i="4"/>
  <c r="N1030" i="4"/>
  <c r="H1030" i="4"/>
  <c r="M1030" i="4"/>
  <c r="L1030" i="4"/>
  <c r="K1030" i="4"/>
  <c r="J1030" i="4"/>
  <c r="I1030" i="4"/>
  <c r="F1030" i="4"/>
  <c r="E1030" i="4"/>
  <c r="G1030" i="4"/>
  <c r="S1030" i="4"/>
  <c r="F306" i="4"/>
  <c r="E306" i="4"/>
  <c r="L306" i="4"/>
  <c r="K306" i="4"/>
  <c r="J306" i="4"/>
  <c r="I306" i="4"/>
  <c r="S306" i="4"/>
  <c r="R306" i="4"/>
  <c r="P306" i="4"/>
  <c r="O306" i="4"/>
  <c r="N306" i="4"/>
  <c r="Q306" i="4"/>
  <c r="M306" i="4"/>
  <c r="H306" i="4"/>
  <c r="G306" i="4"/>
  <c r="E482" i="4"/>
  <c r="S482" i="4"/>
  <c r="R482" i="4"/>
  <c r="Q482" i="4"/>
  <c r="P482" i="4"/>
  <c r="O482" i="4"/>
  <c r="N482" i="4"/>
  <c r="M482" i="4"/>
  <c r="L482" i="4"/>
  <c r="K482" i="4"/>
  <c r="J482" i="4"/>
  <c r="I482" i="4"/>
  <c r="H482" i="4"/>
  <c r="G482" i="4"/>
  <c r="F482" i="4"/>
  <c r="S1141" i="4"/>
  <c r="R1141" i="4"/>
  <c r="Q1141" i="4"/>
  <c r="P1141" i="4"/>
  <c r="N1141" i="4"/>
  <c r="O1141" i="4"/>
  <c r="M1141" i="4"/>
  <c r="L1141" i="4"/>
  <c r="K1141" i="4"/>
  <c r="J1141" i="4"/>
  <c r="I1141" i="4"/>
  <c r="H1141" i="4"/>
  <c r="G1141" i="4"/>
  <c r="F1141" i="4"/>
  <c r="E1141" i="4"/>
  <c r="S1077" i="4"/>
  <c r="R1077" i="4"/>
  <c r="Q1077" i="4"/>
  <c r="P1077" i="4"/>
  <c r="O1077" i="4"/>
  <c r="I1077" i="4"/>
  <c r="N1077" i="4"/>
  <c r="M1077" i="4"/>
  <c r="L1077" i="4"/>
  <c r="K1077" i="4"/>
  <c r="J1077" i="4"/>
  <c r="H1077" i="4"/>
  <c r="G1077" i="4"/>
  <c r="F1077" i="4"/>
  <c r="E1077" i="4"/>
  <c r="P1277" i="4"/>
  <c r="O1277" i="4"/>
  <c r="N1277" i="4"/>
  <c r="M1277" i="4"/>
  <c r="L1277" i="4"/>
  <c r="K1277" i="4"/>
  <c r="J1277" i="4"/>
  <c r="I1277" i="4"/>
  <c r="H1277" i="4"/>
  <c r="F1277" i="4"/>
  <c r="R1277" i="4"/>
  <c r="Q1277" i="4"/>
  <c r="S1277" i="4"/>
  <c r="G1277" i="4"/>
  <c r="E1277" i="4"/>
  <c r="G839" i="4"/>
  <c r="F839" i="4"/>
  <c r="E839" i="4"/>
  <c r="S839" i="4"/>
  <c r="R839" i="4"/>
  <c r="Q839" i="4"/>
  <c r="P839" i="4"/>
  <c r="O839" i="4"/>
  <c r="N839" i="4"/>
  <c r="M839" i="4"/>
  <c r="L839" i="4"/>
  <c r="K839" i="4"/>
  <c r="J839" i="4"/>
  <c r="I839" i="4"/>
  <c r="H839" i="4"/>
  <c r="I1122" i="4"/>
  <c r="G1122" i="4"/>
  <c r="P1122" i="4"/>
  <c r="H1122" i="4"/>
  <c r="F1122" i="4"/>
  <c r="E1122" i="4"/>
  <c r="S1122" i="4"/>
  <c r="R1122" i="4"/>
  <c r="Q1122" i="4"/>
  <c r="O1122" i="4"/>
  <c r="N1122" i="4"/>
  <c r="M1122" i="4"/>
  <c r="L1122" i="4"/>
  <c r="J1122" i="4"/>
  <c r="K1122" i="4"/>
  <c r="F1264" i="4"/>
  <c r="E1264" i="4"/>
  <c r="G1264" i="4"/>
  <c r="S1264" i="4"/>
  <c r="Q1264" i="4"/>
  <c r="P1264" i="4"/>
  <c r="O1264" i="4"/>
  <c r="N1264" i="4"/>
  <c r="M1264" i="4"/>
  <c r="R1264" i="4"/>
  <c r="L1264" i="4"/>
  <c r="K1264" i="4"/>
  <c r="J1264" i="4"/>
  <c r="I1264" i="4"/>
  <c r="H1264" i="4"/>
  <c r="M1240" i="4"/>
  <c r="L1240" i="4"/>
  <c r="K1240" i="4"/>
  <c r="J1240" i="4"/>
  <c r="I1240" i="4"/>
  <c r="H1240" i="4"/>
  <c r="G1240" i="4"/>
  <c r="F1240" i="4"/>
  <c r="R1240" i="4"/>
  <c r="P1240" i="4"/>
  <c r="S1240" i="4"/>
  <c r="N1240" i="4"/>
  <c r="E1240" i="4"/>
  <c r="Q1240" i="4"/>
  <c r="O1240" i="4"/>
  <c r="S902" i="4"/>
  <c r="R902" i="4"/>
  <c r="Q902" i="4"/>
  <c r="P902" i="4"/>
  <c r="O902" i="4"/>
  <c r="N902" i="4"/>
  <c r="M902" i="4"/>
  <c r="L902" i="4"/>
  <c r="J902" i="4"/>
  <c r="K902" i="4"/>
  <c r="I902" i="4"/>
  <c r="H902" i="4"/>
  <c r="G902" i="4"/>
  <c r="F902" i="4"/>
  <c r="E902" i="4"/>
  <c r="E842" i="4"/>
  <c r="S842" i="4"/>
  <c r="R842" i="4"/>
  <c r="Q842" i="4"/>
  <c r="P842" i="4"/>
  <c r="O842" i="4"/>
  <c r="N842" i="4"/>
  <c r="M842" i="4"/>
  <c r="L842" i="4"/>
  <c r="K842" i="4"/>
  <c r="J842" i="4"/>
  <c r="H842" i="4"/>
  <c r="G842" i="4"/>
  <c r="F842" i="4"/>
  <c r="I842" i="4"/>
  <c r="J105" i="4"/>
  <c r="I105" i="4"/>
  <c r="H105" i="4"/>
  <c r="G105" i="4"/>
  <c r="F105" i="4"/>
  <c r="E105" i="4"/>
  <c r="S105" i="4"/>
  <c r="R105" i="4"/>
  <c r="Q105" i="4"/>
  <c r="P105" i="4"/>
  <c r="O105" i="4"/>
  <c r="N105" i="4"/>
  <c r="M105" i="4"/>
  <c r="L105" i="4"/>
  <c r="K105" i="4"/>
  <c r="F242" i="4"/>
  <c r="E242" i="4"/>
  <c r="S242" i="4"/>
  <c r="R242" i="4"/>
  <c r="Q242" i="4"/>
  <c r="P242" i="4"/>
  <c r="O242" i="4"/>
  <c r="N242" i="4"/>
  <c r="M242" i="4"/>
  <c r="L242" i="4"/>
  <c r="K242" i="4"/>
  <c r="J242" i="4"/>
  <c r="I242" i="4"/>
  <c r="H242" i="4"/>
  <c r="G242" i="4"/>
  <c r="P945" i="4"/>
  <c r="O945" i="4"/>
  <c r="N945" i="4"/>
  <c r="M945" i="4"/>
  <c r="I945" i="4"/>
  <c r="S945" i="4"/>
  <c r="R945" i="4"/>
  <c r="L945" i="4"/>
  <c r="K945" i="4"/>
  <c r="J945" i="4"/>
  <c r="H945" i="4"/>
  <c r="G945" i="4"/>
  <c r="F945" i="4"/>
  <c r="E945" i="4"/>
  <c r="Q94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R1093" i="4"/>
  <c r="Q1093" i="4"/>
  <c r="P1093" i="4"/>
  <c r="O1093" i="4"/>
  <c r="N1093" i="4"/>
  <c r="M1093" i="4"/>
  <c r="L1093" i="4"/>
  <c r="J1093" i="4"/>
  <c r="S1093" i="4"/>
  <c r="K1093" i="4"/>
  <c r="I1093" i="4"/>
  <c r="H1093" i="4"/>
  <c r="G1093" i="4"/>
  <c r="F1093" i="4"/>
  <c r="E1093" i="4"/>
  <c r="J102" i="4"/>
  <c r="I102" i="4"/>
  <c r="Q102" i="4"/>
  <c r="H102" i="4"/>
  <c r="G102" i="4"/>
  <c r="F102" i="4"/>
  <c r="E102" i="4"/>
  <c r="O102" i="4"/>
  <c r="N102" i="4"/>
  <c r="M102" i="4"/>
  <c r="S102" i="4"/>
  <c r="R102" i="4"/>
  <c r="K102" i="4"/>
  <c r="P102" i="4"/>
  <c r="L102" i="4"/>
  <c r="M234" i="4"/>
  <c r="L234" i="4"/>
  <c r="K234" i="4"/>
  <c r="J234" i="4"/>
  <c r="I234" i="4"/>
  <c r="H234" i="4"/>
  <c r="G234" i="4"/>
  <c r="F234" i="4"/>
  <c r="E234" i="4"/>
  <c r="S234" i="4"/>
  <c r="Q234" i="4"/>
  <c r="R234" i="4"/>
  <c r="P234" i="4"/>
  <c r="O234" i="4"/>
  <c r="N234" i="4"/>
  <c r="S509" i="4"/>
  <c r="R509" i="4"/>
  <c r="Q509" i="4"/>
  <c r="P509" i="4"/>
  <c r="O509" i="4"/>
  <c r="N509" i="4"/>
  <c r="M509" i="4"/>
  <c r="L509" i="4"/>
  <c r="K509" i="4"/>
  <c r="J509" i="4"/>
  <c r="I509" i="4"/>
  <c r="H509" i="4"/>
  <c r="G509" i="4"/>
  <c r="F509" i="4"/>
  <c r="E509" i="4"/>
  <c r="I1150" i="4"/>
  <c r="H1150" i="4"/>
  <c r="G1150" i="4"/>
  <c r="E1150" i="4"/>
  <c r="S1150" i="4"/>
  <c r="R1150" i="4"/>
  <c r="Q1150" i="4"/>
  <c r="P1150" i="4"/>
  <c r="O1150" i="4"/>
  <c r="N1150" i="4"/>
  <c r="M1150" i="4"/>
  <c r="L1150" i="4"/>
  <c r="K1150" i="4"/>
  <c r="J1150" i="4"/>
  <c r="F1150" i="4"/>
  <c r="G737" i="4"/>
  <c r="F737" i="4"/>
  <c r="E737" i="4"/>
  <c r="S737" i="4"/>
  <c r="R737" i="4"/>
  <c r="Q737" i="4"/>
  <c r="M737" i="4"/>
  <c r="P737" i="4"/>
  <c r="O737" i="4"/>
  <c r="N737" i="4"/>
  <c r="L737" i="4"/>
  <c r="K737" i="4"/>
  <c r="J737" i="4"/>
  <c r="I737" i="4"/>
  <c r="H737" i="4"/>
  <c r="N1302" i="4"/>
  <c r="M1302" i="4"/>
  <c r="L1302" i="4"/>
  <c r="K1302" i="4"/>
  <c r="J1302" i="4"/>
  <c r="I1302" i="4"/>
  <c r="H1302" i="4"/>
  <c r="G1302" i="4"/>
  <c r="F1302" i="4"/>
  <c r="E1302" i="4"/>
  <c r="S1302" i="4"/>
  <c r="R1302" i="4"/>
  <c r="Q1302" i="4"/>
  <c r="P1302" i="4"/>
  <c r="O1302" i="4"/>
  <c r="K291" i="4"/>
  <c r="J291" i="4"/>
  <c r="R291" i="4"/>
  <c r="Q291" i="4"/>
  <c r="P291" i="4"/>
  <c r="O291" i="4"/>
  <c r="N291" i="4"/>
  <c r="M291" i="4"/>
  <c r="I291" i="4"/>
  <c r="H291" i="4"/>
  <c r="G291" i="4"/>
  <c r="E291" i="4"/>
  <c r="S291" i="4"/>
  <c r="L291" i="4"/>
  <c r="F291" i="4"/>
  <c r="Q185" i="4"/>
  <c r="P185" i="4"/>
  <c r="O185" i="4"/>
  <c r="N185" i="4"/>
  <c r="M185" i="4"/>
  <c r="L185" i="4"/>
  <c r="K185" i="4"/>
  <c r="J185" i="4"/>
  <c r="I185" i="4"/>
  <c r="H185" i="4"/>
  <c r="G185" i="4"/>
  <c r="F185" i="4"/>
  <c r="E185" i="4"/>
  <c r="S185" i="4"/>
  <c r="R185" i="4"/>
  <c r="E349" i="4"/>
  <c r="S349" i="4"/>
  <c r="R349" i="4"/>
  <c r="Q349" i="4"/>
  <c r="P349" i="4"/>
  <c r="O349" i="4"/>
  <c r="N349" i="4"/>
  <c r="M349" i="4"/>
  <c r="L349" i="4"/>
  <c r="J349" i="4"/>
  <c r="K349" i="4"/>
  <c r="I349" i="4"/>
  <c r="H349" i="4"/>
  <c r="G349" i="4"/>
  <c r="F349" i="4"/>
  <c r="E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S1114" i="4"/>
  <c r="R1114" i="4"/>
  <c r="Q1114" i="4"/>
  <c r="O1114" i="4"/>
  <c r="H1114" i="4"/>
  <c r="P1114" i="4"/>
  <c r="N1114" i="4"/>
  <c r="M1114" i="4"/>
  <c r="L1114" i="4"/>
  <c r="K1114" i="4"/>
  <c r="J1114" i="4"/>
  <c r="I1114" i="4"/>
  <c r="G1114" i="4"/>
  <c r="F1114" i="4"/>
  <c r="E1114" i="4"/>
  <c r="K315" i="4"/>
  <c r="J315" i="4"/>
  <c r="I315" i="4"/>
  <c r="H315" i="4"/>
  <c r="G315" i="4"/>
  <c r="F315" i="4"/>
  <c r="P315" i="4"/>
  <c r="N315" i="4"/>
  <c r="M315" i="4"/>
  <c r="L315" i="4"/>
  <c r="E315" i="4"/>
  <c r="S315" i="4"/>
  <c r="R315" i="4"/>
  <c r="Q315" i="4"/>
  <c r="O315" i="4"/>
  <c r="O545" i="4"/>
  <c r="N545" i="4"/>
  <c r="M545" i="4"/>
  <c r="L545" i="4"/>
  <c r="J545" i="4"/>
  <c r="I545" i="4"/>
  <c r="H545" i="4"/>
  <c r="G545" i="4"/>
  <c r="S545" i="4"/>
  <c r="K545" i="4"/>
  <c r="F545" i="4"/>
  <c r="E545" i="4"/>
  <c r="R545" i="4"/>
  <c r="Q545" i="4"/>
  <c r="P545" i="4"/>
  <c r="I224" i="4"/>
  <c r="H224" i="4"/>
  <c r="G224" i="4"/>
  <c r="F224" i="4"/>
  <c r="E224" i="4"/>
  <c r="S224" i="4"/>
  <c r="R224" i="4"/>
  <c r="Q224" i="4"/>
  <c r="P224" i="4"/>
  <c r="O224" i="4"/>
  <c r="N224" i="4"/>
  <c r="M224" i="4"/>
  <c r="J224" i="4"/>
  <c r="L224" i="4"/>
  <c r="K224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S33" i="4"/>
  <c r="R33" i="4"/>
  <c r="K1139" i="4"/>
  <c r="J1139" i="4"/>
  <c r="I1139" i="4"/>
  <c r="N1139" i="4"/>
  <c r="L1139" i="4"/>
  <c r="H1139" i="4"/>
  <c r="G1139" i="4"/>
  <c r="F1139" i="4"/>
  <c r="E1139" i="4"/>
  <c r="S1139" i="4"/>
  <c r="R1139" i="4"/>
  <c r="Q1139" i="4"/>
  <c r="P1139" i="4"/>
  <c r="O1139" i="4"/>
  <c r="M1139" i="4"/>
  <c r="R309" i="4"/>
  <c r="Q309" i="4"/>
  <c r="P309" i="4"/>
  <c r="J309" i="4"/>
  <c r="H309" i="4"/>
  <c r="G309" i="4"/>
  <c r="F309" i="4"/>
  <c r="E309" i="4"/>
  <c r="O309" i="4"/>
  <c r="N309" i="4"/>
  <c r="M309" i="4"/>
  <c r="L309" i="4"/>
  <c r="K309" i="4"/>
  <c r="I309" i="4"/>
  <c r="S309" i="4"/>
  <c r="R584" i="4"/>
  <c r="Q584" i="4"/>
  <c r="P584" i="4"/>
  <c r="O584" i="4"/>
  <c r="N584" i="4"/>
  <c r="M584" i="4"/>
  <c r="L584" i="4"/>
  <c r="K584" i="4"/>
  <c r="J584" i="4"/>
  <c r="I584" i="4"/>
  <c r="H584" i="4"/>
  <c r="G584" i="4"/>
  <c r="F584" i="4"/>
  <c r="E584" i="4"/>
  <c r="S584" i="4"/>
  <c r="M132" i="4"/>
  <c r="L132" i="4"/>
  <c r="K132" i="4"/>
  <c r="J132" i="4"/>
  <c r="I132" i="4"/>
  <c r="H132" i="4"/>
  <c r="G132" i="4"/>
  <c r="F132" i="4"/>
  <c r="E132" i="4"/>
  <c r="S132" i="4"/>
  <c r="P132" i="4"/>
  <c r="R132" i="4"/>
  <c r="Q132" i="4"/>
  <c r="O132" i="4"/>
  <c r="N132" i="4"/>
  <c r="S907" i="4"/>
  <c r="R907" i="4"/>
  <c r="Q907" i="4"/>
  <c r="O907" i="4"/>
  <c r="P907" i="4"/>
  <c r="N907" i="4"/>
  <c r="M907" i="4"/>
  <c r="L907" i="4"/>
  <c r="K907" i="4"/>
  <c r="J907" i="4"/>
  <c r="I907" i="4"/>
  <c r="H907" i="4"/>
  <c r="G907" i="4"/>
  <c r="F907" i="4"/>
  <c r="E907" i="4"/>
  <c r="E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876" i="4"/>
  <c r="S876" i="4"/>
  <c r="R876" i="4"/>
  <c r="Q876" i="4"/>
  <c r="P876" i="4"/>
  <c r="O876" i="4"/>
  <c r="N876" i="4"/>
  <c r="H876" i="4"/>
  <c r="F876" i="4"/>
  <c r="M876" i="4"/>
  <c r="L876" i="4"/>
  <c r="K876" i="4"/>
  <c r="J876" i="4"/>
  <c r="I876" i="4"/>
  <c r="G876" i="4"/>
  <c r="G880" i="4"/>
  <c r="F880" i="4"/>
  <c r="E880" i="4"/>
  <c r="Q880" i="4"/>
  <c r="P880" i="4"/>
  <c r="O880" i="4"/>
  <c r="N880" i="4"/>
  <c r="M880" i="4"/>
  <c r="K880" i="4"/>
  <c r="S880" i="4"/>
  <c r="R880" i="4"/>
  <c r="L880" i="4"/>
  <c r="J880" i="4"/>
  <c r="I880" i="4"/>
  <c r="H880" i="4"/>
  <c r="N1099" i="4"/>
  <c r="M1099" i="4"/>
  <c r="L1099" i="4"/>
  <c r="K1099" i="4"/>
  <c r="H1099" i="4"/>
  <c r="G1099" i="4"/>
  <c r="R1099" i="4"/>
  <c r="P1099" i="4"/>
  <c r="J1099" i="4"/>
  <c r="I1099" i="4"/>
  <c r="F1099" i="4"/>
  <c r="E1099" i="4"/>
  <c r="S1099" i="4"/>
  <c r="Q1099" i="4"/>
  <c r="O1099" i="4"/>
  <c r="Q856" i="4"/>
  <c r="P856" i="4"/>
  <c r="O856" i="4"/>
  <c r="N856" i="4"/>
  <c r="M856" i="4"/>
  <c r="L856" i="4"/>
  <c r="K856" i="4"/>
  <c r="J856" i="4"/>
  <c r="I856" i="4"/>
  <c r="H856" i="4"/>
  <c r="G856" i="4"/>
  <c r="F856" i="4"/>
  <c r="E856" i="4"/>
  <c r="S856" i="4"/>
  <c r="R856" i="4"/>
  <c r="J511" i="4"/>
  <c r="I511" i="4"/>
  <c r="H511" i="4"/>
  <c r="G511" i="4"/>
  <c r="F511" i="4"/>
  <c r="E511" i="4"/>
  <c r="S511" i="4"/>
  <c r="R511" i="4"/>
  <c r="Q511" i="4"/>
  <c r="N511" i="4"/>
  <c r="O511" i="4"/>
  <c r="M511" i="4"/>
  <c r="L511" i="4"/>
  <c r="K511" i="4"/>
  <c r="P511" i="4"/>
  <c r="S1233" i="4"/>
  <c r="R1233" i="4"/>
  <c r="Q1233" i="4"/>
  <c r="P1233" i="4"/>
  <c r="O1233" i="4"/>
  <c r="N1233" i="4"/>
  <c r="M1233" i="4"/>
  <c r="K1233" i="4"/>
  <c r="J1233" i="4"/>
  <c r="I1233" i="4"/>
  <c r="L1233" i="4"/>
  <c r="H1233" i="4"/>
  <c r="G1233" i="4"/>
  <c r="F1233" i="4"/>
  <c r="E1233" i="4"/>
  <c r="K284" i="4"/>
  <c r="J284" i="4"/>
  <c r="I284" i="4"/>
  <c r="H284" i="4"/>
  <c r="G284" i="4"/>
  <c r="F284" i="4"/>
  <c r="E284" i="4"/>
  <c r="S284" i="4"/>
  <c r="R284" i="4"/>
  <c r="Q284" i="4"/>
  <c r="P284" i="4"/>
  <c r="O284" i="4"/>
  <c r="N284" i="4"/>
  <c r="M284" i="4"/>
  <c r="L284" i="4"/>
  <c r="H239" i="4"/>
  <c r="G239" i="4"/>
  <c r="F239" i="4"/>
  <c r="S239" i="4"/>
  <c r="E239" i="4"/>
  <c r="R239" i="4"/>
  <c r="Q239" i="4"/>
  <c r="P239" i="4"/>
  <c r="O239" i="4"/>
  <c r="N239" i="4"/>
  <c r="M239" i="4"/>
  <c r="L239" i="4"/>
  <c r="K239" i="4"/>
  <c r="J239" i="4"/>
  <c r="I239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S38" i="4"/>
  <c r="F689" i="4"/>
  <c r="E689" i="4"/>
  <c r="S689" i="4"/>
  <c r="R689" i="4"/>
  <c r="Q689" i="4"/>
  <c r="J689" i="4"/>
  <c r="P689" i="4"/>
  <c r="O689" i="4"/>
  <c r="N689" i="4"/>
  <c r="M689" i="4"/>
  <c r="L689" i="4"/>
  <c r="K689" i="4"/>
  <c r="I689" i="4"/>
  <c r="H689" i="4"/>
  <c r="G689" i="4"/>
  <c r="N331" i="4"/>
  <c r="M331" i="4"/>
  <c r="K331" i="4"/>
  <c r="J331" i="4"/>
  <c r="I331" i="4"/>
  <c r="H331" i="4"/>
  <c r="G331" i="4"/>
  <c r="F331" i="4"/>
  <c r="E331" i="4"/>
  <c r="S331" i="4"/>
  <c r="R331" i="4"/>
  <c r="Q331" i="4"/>
  <c r="P331" i="4"/>
  <c r="O331" i="4"/>
  <c r="L331" i="4"/>
  <c r="F674" i="4"/>
  <c r="E674" i="4"/>
  <c r="S674" i="4"/>
  <c r="R674" i="4"/>
  <c r="Q674" i="4"/>
  <c r="P674" i="4"/>
  <c r="O674" i="4"/>
  <c r="N674" i="4"/>
  <c r="M674" i="4"/>
  <c r="L674" i="4"/>
  <c r="K674" i="4"/>
  <c r="J674" i="4"/>
  <c r="I674" i="4"/>
  <c r="H674" i="4"/>
  <c r="G674" i="4"/>
  <c r="Q503" i="4"/>
  <c r="P503" i="4"/>
  <c r="O503" i="4"/>
  <c r="N503" i="4"/>
  <c r="M503" i="4"/>
  <c r="L503" i="4"/>
  <c r="K503" i="4"/>
  <c r="J503" i="4"/>
  <c r="I503" i="4"/>
  <c r="H503" i="4"/>
  <c r="G503" i="4"/>
  <c r="F503" i="4"/>
  <c r="E503" i="4"/>
  <c r="S503" i="4"/>
  <c r="R503" i="4"/>
  <c r="P372" i="4"/>
  <c r="O372" i="4"/>
  <c r="N372" i="4"/>
  <c r="M372" i="4"/>
  <c r="L372" i="4"/>
  <c r="K372" i="4"/>
  <c r="J372" i="4"/>
  <c r="I372" i="4"/>
  <c r="H372" i="4"/>
  <c r="G372" i="4"/>
  <c r="F372" i="4"/>
  <c r="E372" i="4"/>
  <c r="S372" i="4"/>
  <c r="R372" i="4"/>
  <c r="Q372" i="4"/>
  <c r="N338" i="4"/>
  <c r="M338" i="4"/>
  <c r="L338" i="4"/>
  <c r="K338" i="4"/>
  <c r="J338" i="4"/>
  <c r="I338" i="4"/>
  <c r="H338" i="4"/>
  <c r="G338" i="4"/>
  <c r="F338" i="4"/>
  <c r="E338" i="4"/>
  <c r="S338" i="4"/>
  <c r="R338" i="4"/>
  <c r="Q338" i="4"/>
  <c r="P338" i="4"/>
  <c r="O338" i="4"/>
  <c r="F208" i="4"/>
  <c r="E208" i="4"/>
  <c r="S208" i="4"/>
  <c r="Q208" i="4"/>
  <c r="P208" i="4"/>
  <c r="O208" i="4"/>
  <c r="R208" i="4"/>
  <c r="N208" i="4"/>
  <c r="M208" i="4"/>
  <c r="L208" i="4"/>
  <c r="K208" i="4"/>
  <c r="J208" i="4"/>
  <c r="I208" i="4"/>
  <c r="H208" i="4"/>
  <c r="G208" i="4"/>
  <c r="J664" i="4"/>
  <c r="I664" i="4"/>
  <c r="H664" i="4"/>
  <c r="G664" i="4"/>
  <c r="F664" i="4"/>
  <c r="E664" i="4"/>
  <c r="S664" i="4"/>
  <c r="R664" i="4"/>
  <c r="Q664" i="4"/>
  <c r="P664" i="4"/>
  <c r="O664" i="4"/>
  <c r="N664" i="4"/>
  <c r="M664" i="4"/>
  <c r="L664" i="4"/>
  <c r="K664" i="4"/>
  <c r="P653" i="4"/>
  <c r="O653" i="4"/>
  <c r="N653" i="4"/>
  <c r="M653" i="4"/>
  <c r="L653" i="4"/>
  <c r="K653" i="4"/>
  <c r="J653" i="4"/>
  <c r="I653" i="4"/>
  <c r="H653" i="4"/>
  <c r="F653" i="4"/>
  <c r="E653" i="4"/>
  <c r="S653" i="4"/>
  <c r="R653" i="4"/>
  <c r="Q653" i="4"/>
  <c r="G653" i="4"/>
  <c r="N115" i="4"/>
  <c r="M115" i="4"/>
  <c r="L115" i="4"/>
  <c r="K115" i="4"/>
  <c r="J115" i="4"/>
  <c r="I115" i="4"/>
  <c r="H115" i="4"/>
  <c r="S115" i="4"/>
  <c r="R115" i="4"/>
  <c r="Q115" i="4"/>
  <c r="P115" i="4"/>
  <c r="O115" i="4"/>
  <c r="G115" i="4"/>
  <c r="F115" i="4"/>
  <c r="E115" i="4"/>
  <c r="O611" i="4"/>
  <c r="N611" i="4"/>
  <c r="M611" i="4"/>
  <c r="L611" i="4"/>
  <c r="K611" i="4"/>
  <c r="J611" i="4"/>
  <c r="H611" i="4"/>
  <c r="F611" i="4"/>
  <c r="E611" i="4"/>
  <c r="S611" i="4"/>
  <c r="R611" i="4"/>
  <c r="Q611" i="4"/>
  <c r="P611" i="4"/>
  <c r="I611" i="4"/>
  <c r="G611" i="4"/>
  <c r="H82" i="4"/>
  <c r="G82" i="4"/>
  <c r="F82" i="4"/>
  <c r="E82" i="4"/>
  <c r="S82" i="4"/>
  <c r="R82" i="4"/>
  <c r="Q82" i="4"/>
  <c r="P82" i="4"/>
  <c r="O82" i="4"/>
  <c r="N82" i="4"/>
  <c r="M82" i="4"/>
  <c r="L82" i="4"/>
  <c r="K82" i="4"/>
  <c r="J82" i="4"/>
  <c r="I82" i="4"/>
  <c r="Q190" i="4"/>
  <c r="P190" i="4"/>
  <c r="O190" i="4"/>
  <c r="N190" i="4"/>
  <c r="M190" i="4"/>
  <c r="L190" i="4"/>
  <c r="K190" i="4"/>
  <c r="J190" i="4"/>
  <c r="I190" i="4"/>
  <c r="H190" i="4"/>
  <c r="G190" i="4"/>
  <c r="F190" i="4"/>
  <c r="E190" i="4"/>
  <c r="S190" i="4"/>
  <c r="R190" i="4"/>
  <c r="Q740" i="4"/>
  <c r="P740" i="4"/>
  <c r="O740" i="4"/>
  <c r="N740" i="4"/>
  <c r="M740" i="4"/>
  <c r="L740" i="4"/>
  <c r="K740" i="4"/>
  <c r="J740" i="4"/>
  <c r="I740" i="4"/>
  <c r="H740" i="4"/>
  <c r="G740" i="4"/>
  <c r="F740" i="4"/>
  <c r="E740" i="4"/>
  <c r="S740" i="4"/>
  <c r="R740" i="4"/>
  <c r="E473" i="4"/>
  <c r="S473" i="4"/>
  <c r="R473" i="4"/>
  <c r="Q473" i="4"/>
  <c r="P473" i="4"/>
  <c r="O473" i="4"/>
  <c r="N473" i="4"/>
  <c r="M473" i="4"/>
  <c r="L473" i="4"/>
  <c r="K473" i="4"/>
  <c r="J473" i="4"/>
  <c r="I473" i="4"/>
  <c r="H473" i="4"/>
  <c r="G473" i="4"/>
  <c r="F473" i="4"/>
  <c r="L1121" i="4"/>
  <c r="K1121" i="4"/>
  <c r="O1121" i="4"/>
  <c r="J1121" i="4"/>
  <c r="I1121" i="4"/>
  <c r="H1121" i="4"/>
  <c r="F1121" i="4"/>
  <c r="G1121" i="4"/>
  <c r="E1121" i="4"/>
  <c r="S1121" i="4"/>
  <c r="R1121" i="4"/>
  <c r="Q1121" i="4"/>
  <c r="P1121" i="4"/>
  <c r="N1121" i="4"/>
  <c r="M1121" i="4"/>
  <c r="M256" i="4"/>
  <c r="L256" i="4"/>
  <c r="K256" i="4"/>
  <c r="J256" i="4"/>
  <c r="I256" i="4"/>
  <c r="H256" i="4"/>
  <c r="G256" i="4"/>
  <c r="F256" i="4"/>
  <c r="E256" i="4"/>
  <c r="S256" i="4"/>
  <c r="R256" i="4"/>
  <c r="Q256" i="4"/>
  <c r="P256" i="4"/>
  <c r="O256" i="4"/>
  <c r="N256" i="4"/>
  <c r="E1196" i="4"/>
  <c r="S1196" i="4"/>
  <c r="R1196" i="4"/>
  <c r="Q1196" i="4"/>
  <c r="P1196" i="4"/>
  <c r="O1196" i="4"/>
  <c r="N1196" i="4"/>
  <c r="M1196" i="4"/>
  <c r="J1196" i="4"/>
  <c r="I1196" i="4"/>
  <c r="G1196" i="4"/>
  <c r="F1196" i="4"/>
  <c r="L1196" i="4"/>
  <c r="K1196" i="4"/>
  <c r="H1196" i="4"/>
  <c r="O1172" i="4"/>
  <c r="N1172" i="4"/>
  <c r="M1172" i="4"/>
  <c r="L1172" i="4"/>
  <c r="K1172" i="4"/>
  <c r="H1172" i="4"/>
  <c r="G1172" i="4"/>
  <c r="S1172" i="4"/>
  <c r="R1172" i="4"/>
  <c r="Q1172" i="4"/>
  <c r="P1172" i="4"/>
  <c r="I1172" i="4"/>
  <c r="F1172" i="4"/>
  <c r="J1172" i="4"/>
  <c r="E1172" i="4"/>
  <c r="N92" i="4"/>
  <c r="M92" i="4"/>
  <c r="G92" i="4"/>
  <c r="E92" i="4"/>
  <c r="S92" i="4"/>
  <c r="L92" i="4"/>
  <c r="K92" i="4"/>
  <c r="J92" i="4"/>
  <c r="I92" i="4"/>
  <c r="H92" i="4"/>
  <c r="F92" i="4"/>
  <c r="R92" i="4"/>
  <c r="Q92" i="4"/>
  <c r="P92" i="4"/>
  <c r="O92" i="4"/>
  <c r="S423" i="4"/>
  <c r="R423" i="4"/>
  <c r="Q423" i="4"/>
  <c r="P423" i="4"/>
  <c r="O423" i="4"/>
  <c r="N423" i="4"/>
  <c r="M423" i="4"/>
  <c r="L423" i="4"/>
  <c r="K423" i="4"/>
  <c r="J423" i="4"/>
  <c r="I423" i="4"/>
  <c r="H423" i="4"/>
  <c r="G423" i="4"/>
  <c r="F423" i="4"/>
  <c r="E423" i="4"/>
  <c r="Q240" i="4"/>
  <c r="P240" i="4"/>
  <c r="O240" i="4"/>
  <c r="N240" i="4"/>
  <c r="M240" i="4"/>
  <c r="L240" i="4"/>
  <c r="K240" i="4"/>
  <c r="J240" i="4"/>
  <c r="I240" i="4"/>
  <c r="G240" i="4"/>
  <c r="F240" i="4"/>
  <c r="E240" i="4"/>
  <c r="S240" i="4"/>
  <c r="R240" i="4"/>
  <c r="H240" i="4"/>
  <c r="H489" i="4"/>
  <c r="G489" i="4"/>
  <c r="F489" i="4"/>
  <c r="E489" i="4"/>
  <c r="S489" i="4"/>
  <c r="R489" i="4"/>
  <c r="Q489" i="4"/>
  <c r="P489" i="4"/>
  <c r="O489" i="4"/>
  <c r="N489" i="4"/>
  <c r="M489" i="4"/>
  <c r="L489" i="4"/>
  <c r="K489" i="4"/>
  <c r="J489" i="4"/>
  <c r="I489" i="4"/>
  <c r="J1108" i="4"/>
  <c r="H1108" i="4"/>
  <c r="G1108" i="4"/>
  <c r="F1108" i="4"/>
  <c r="E1108" i="4"/>
  <c r="S1108" i="4"/>
  <c r="Q1108" i="4"/>
  <c r="P1108" i="4"/>
  <c r="O1108" i="4"/>
  <c r="R1108" i="4"/>
  <c r="N1108" i="4"/>
  <c r="M1108" i="4"/>
  <c r="L1108" i="4"/>
  <c r="K1108" i="4"/>
  <c r="I1108" i="4"/>
  <c r="S1203" i="4"/>
  <c r="R1203" i="4"/>
  <c r="O1203" i="4"/>
  <c r="Q1203" i="4"/>
  <c r="P1203" i="4"/>
  <c r="N1203" i="4"/>
  <c r="M1203" i="4"/>
  <c r="L1203" i="4"/>
  <c r="K1203" i="4"/>
  <c r="J1203" i="4"/>
  <c r="H1203" i="4"/>
  <c r="G1203" i="4"/>
  <c r="I1203" i="4"/>
  <c r="F1203" i="4"/>
  <c r="E1203" i="4"/>
  <c r="F1191" i="4"/>
  <c r="H1191" i="4"/>
  <c r="E1191" i="4"/>
  <c r="S1191" i="4"/>
  <c r="R1191" i="4"/>
  <c r="Q1191" i="4"/>
  <c r="P1191" i="4"/>
  <c r="O1191" i="4"/>
  <c r="N1191" i="4"/>
  <c r="M1191" i="4"/>
  <c r="L1191" i="4"/>
  <c r="K1191" i="4"/>
  <c r="J1191" i="4"/>
  <c r="I1191" i="4"/>
  <c r="G1191" i="4"/>
  <c r="S754" i="4"/>
  <c r="R754" i="4"/>
  <c r="Q754" i="4"/>
  <c r="P754" i="4"/>
  <c r="O754" i="4"/>
  <c r="N754" i="4"/>
  <c r="M754" i="4"/>
  <c r="L754" i="4"/>
  <c r="K754" i="4"/>
  <c r="J754" i="4"/>
  <c r="I754" i="4"/>
  <c r="H754" i="4"/>
  <c r="G754" i="4"/>
  <c r="F754" i="4"/>
  <c r="E754" i="4"/>
  <c r="F1270" i="4"/>
  <c r="E1270" i="4"/>
  <c r="S1270" i="4"/>
  <c r="R1270" i="4"/>
  <c r="O1270" i="4"/>
  <c r="K1270" i="4"/>
  <c r="J1270" i="4"/>
  <c r="H1270" i="4"/>
  <c r="Q1270" i="4"/>
  <c r="P1270" i="4"/>
  <c r="N1270" i="4"/>
  <c r="M1270" i="4"/>
  <c r="L1270" i="4"/>
  <c r="I1270" i="4"/>
  <c r="G1270" i="4"/>
  <c r="K1053" i="4"/>
  <c r="J1053" i="4"/>
  <c r="I1053" i="4"/>
  <c r="H1053" i="4"/>
  <c r="G1053" i="4"/>
  <c r="F1053" i="4"/>
  <c r="E1053" i="4"/>
  <c r="S1053" i="4"/>
  <c r="R1053" i="4"/>
  <c r="Q1053" i="4"/>
  <c r="P1053" i="4"/>
  <c r="O1053" i="4"/>
  <c r="N1053" i="4"/>
  <c r="M1053" i="4"/>
  <c r="L1053" i="4"/>
  <c r="O697" i="4"/>
  <c r="N697" i="4"/>
  <c r="M697" i="4"/>
  <c r="L697" i="4"/>
  <c r="K697" i="4"/>
  <c r="J697" i="4"/>
  <c r="I697" i="4"/>
  <c r="H697" i="4"/>
  <c r="G697" i="4"/>
  <c r="F697" i="4"/>
  <c r="R697" i="4"/>
  <c r="Q697" i="4"/>
  <c r="E697" i="4"/>
  <c r="S697" i="4"/>
  <c r="P697" i="4"/>
  <c r="P1149" i="4"/>
  <c r="O1149" i="4"/>
  <c r="N1149" i="4"/>
  <c r="M1149" i="4"/>
  <c r="L1149" i="4"/>
  <c r="K1149" i="4"/>
  <c r="J1149" i="4"/>
  <c r="I1149" i="4"/>
  <c r="E1149" i="4"/>
  <c r="S1149" i="4"/>
  <c r="R1149" i="4"/>
  <c r="Q1149" i="4"/>
  <c r="H1149" i="4"/>
  <c r="G1149" i="4"/>
  <c r="F1149" i="4"/>
  <c r="O742" i="4"/>
  <c r="N742" i="4"/>
  <c r="M742" i="4"/>
  <c r="L742" i="4"/>
  <c r="K742" i="4"/>
  <c r="J742" i="4"/>
  <c r="I742" i="4"/>
  <c r="H742" i="4"/>
  <c r="G742" i="4"/>
  <c r="F742" i="4"/>
  <c r="E742" i="4"/>
  <c r="S742" i="4"/>
  <c r="R742" i="4"/>
  <c r="Q742" i="4"/>
  <c r="P742" i="4"/>
  <c r="J1321" i="4"/>
  <c r="I1321" i="4"/>
  <c r="H1321" i="4"/>
  <c r="G1321" i="4"/>
  <c r="F1321" i="4"/>
  <c r="E1321" i="4"/>
  <c r="S1321" i="4"/>
  <c r="R1321" i="4"/>
  <c r="Q1321" i="4"/>
  <c r="P1321" i="4"/>
  <c r="O1321" i="4"/>
  <c r="N1321" i="4"/>
  <c r="M1321" i="4"/>
  <c r="L1321" i="4"/>
  <c r="K1321" i="4"/>
  <c r="G93" i="4"/>
  <c r="E93" i="4"/>
  <c r="S93" i="4"/>
  <c r="R93" i="4"/>
  <c r="Q93" i="4"/>
  <c r="H93" i="4"/>
  <c r="F93" i="4"/>
  <c r="P93" i="4"/>
  <c r="O93" i="4"/>
  <c r="N93" i="4"/>
  <c r="M93" i="4"/>
  <c r="L93" i="4"/>
  <c r="K93" i="4"/>
  <c r="J93" i="4"/>
  <c r="I93" i="4"/>
  <c r="K897" i="4"/>
  <c r="J897" i="4"/>
  <c r="I897" i="4"/>
  <c r="H897" i="4"/>
  <c r="S897" i="4"/>
  <c r="G897" i="4"/>
  <c r="F897" i="4"/>
  <c r="E897" i="4"/>
  <c r="R897" i="4"/>
  <c r="Q897" i="4"/>
  <c r="P897" i="4"/>
  <c r="O897" i="4"/>
  <c r="N897" i="4"/>
  <c r="M897" i="4"/>
  <c r="L897" i="4"/>
  <c r="E1316" i="4"/>
  <c r="S1316" i="4"/>
  <c r="R1316" i="4"/>
  <c r="Q1316" i="4"/>
  <c r="P1316" i="4"/>
  <c r="O1316" i="4"/>
  <c r="N1316" i="4"/>
  <c r="M1316" i="4"/>
  <c r="L1316" i="4"/>
  <c r="K1316" i="4"/>
  <c r="J1316" i="4"/>
  <c r="I1316" i="4"/>
  <c r="H1316" i="4"/>
  <c r="G1316" i="4"/>
  <c r="F1316" i="4"/>
  <c r="H885" i="4"/>
  <c r="G885" i="4"/>
  <c r="F885" i="4"/>
  <c r="E885" i="4"/>
  <c r="S885" i="4"/>
  <c r="R885" i="4"/>
  <c r="Q885" i="4"/>
  <c r="P885" i="4"/>
  <c r="O885" i="4"/>
  <c r="N885" i="4"/>
  <c r="M885" i="4"/>
  <c r="L885" i="4"/>
  <c r="K885" i="4"/>
  <c r="J885" i="4"/>
  <c r="I885" i="4"/>
  <c r="G723" i="4"/>
  <c r="F723" i="4"/>
  <c r="N723" i="4"/>
  <c r="M723" i="4"/>
  <c r="L723" i="4"/>
  <c r="K723" i="4"/>
  <c r="J723" i="4"/>
  <c r="I723" i="4"/>
  <c r="H723" i="4"/>
  <c r="E723" i="4"/>
  <c r="S723" i="4"/>
  <c r="R723" i="4"/>
  <c r="Q723" i="4"/>
  <c r="P723" i="4"/>
  <c r="O723" i="4"/>
  <c r="F1086" i="4"/>
  <c r="E1086" i="4"/>
  <c r="S1086" i="4"/>
  <c r="Q1086" i="4"/>
  <c r="P1086" i="4"/>
  <c r="N1086" i="4"/>
  <c r="M1086" i="4"/>
  <c r="L1086" i="4"/>
  <c r="J1086" i="4"/>
  <c r="I1086" i="4"/>
  <c r="H1086" i="4"/>
  <c r="R1086" i="4"/>
  <c r="O1086" i="4"/>
  <c r="K1086" i="4"/>
  <c r="G1086" i="4"/>
  <c r="R335" i="4"/>
  <c r="Q335" i="4"/>
  <c r="N335" i="4"/>
  <c r="M335" i="4"/>
  <c r="L335" i="4"/>
  <c r="K335" i="4"/>
  <c r="J335" i="4"/>
  <c r="I335" i="4"/>
  <c r="H335" i="4"/>
  <c r="G335" i="4"/>
  <c r="F335" i="4"/>
  <c r="E335" i="4"/>
  <c r="S335" i="4"/>
  <c r="P335" i="4"/>
  <c r="O335" i="4"/>
  <c r="N1039" i="4"/>
  <c r="M1039" i="4"/>
  <c r="Q1039" i="4"/>
  <c r="P1039" i="4"/>
  <c r="L1039" i="4"/>
  <c r="K1039" i="4"/>
  <c r="J1039" i="4"/>
  <c r="I1039" i="4"/>
  <c r="H1039" i="4"/>
  <c r="G1039" i="4"/>
  <c r="F1039" i="4"/>
  <c r="E1039" i="4"/>
  <c r="S1039" i="4"/>
  <c r="R1039" i="4"/>
  <c r="O1039" i="4"/>
  <c r="L1005" i="4"/>
  <c r="K1005" i="4"/>
  <c r="J1005" i="4"/>
  <c r="I1005" i="4"/>
  <c r="H1005" i="4"/>
  <c r="G1005" i="4"/>
  <c r="F1005" i="4"/>
  <c r="E1005" i="4"/>
  <c r="R1005" i="4"/>
  <c r="Q1005" i="4"/>
  <c r="P1005" i="4"/>
  <c r="S1005" i="4"/>
  <c r="O1005" i="4"/>
  <c r="N1005" i="4"/>
  <c r="M1005" i="4"/>
  <c r="N846" i="4"/>
  <c r="M846" i="4"/>
  <c r="L846" i="4"/>
  <c r="K846" i="4"/>
  <c r="J846" i="4"/>
  <c r="I846" i="4"/>
  <c r="H846" i="4"/>
  <c r="G846" i="4"/>
  <c r="F846" i="4"/>
  <c r="E846" i="4"/>
  <c r="S846" i="4"/>
  <c r="R846" i="4"/>
  <c r="Q846" i="4"/>
  <c r="P846" i="4"/>
  <c r="O846" i="4"/>
  <c r="H554" i="4"/>
  <c r="G554" i="4"/>
  <c r="F554" i="4"/>
  <c r="E554" i="4"/>
  <c r="S554" i="4"/>
  <c r="R554" i="4"/>
  <c r="Q554" i="4"/>
  <c r="P554" i="4"/>
  <c r="O554" i="4"/>
  <c r="N554" i="4"/>
  <c r="M554" i="4"/>
  <c r="L554" i="4"/>
  <c r="K554" i="4"/>
  <c r="J554" i="4"/>
  <c r="I554" i="4"/>
  <c r="Q1284" i="4"/>
  <c r="P1284" i="4"/>
  <c r="O1284" i="4"/>
  <c r="N1284" i="4"/>
  <c r="M1284" i="4"/>
  <c r="L1284" i="4"/>
  <c r="K1284" i="4"/>
  <c r="J1284" i="4"/>
  <c r="I1284" i="4"/>
  <c r="H1284" i="4"/>
  <c r="G1284" i="4"/>
  <c r="F1284" i="4"/>
  <c r="E1284" i="4"/>
  <c r="S1284" i="4"/>
  <c r="R1284" i="4"/>
  <c r="K1335" i="4"/>
  <c r="J1335" i="4"/>
  <c r="I1335" i="4"/>
  <c r="H1335" i="4"/>
  <c r="G1335" i="4"/>
  <c r="F1335" i="4"/>
  <c r="E1335" i="4"/>
  <c r="S1335" i="4"/>
  <c r="R1335" i="4"/>
  <c r="Q1335" i="4"/>
  <c r="P1335" i="4"/>
  <c r="O1335" i="4"/>
  <c r="N1335" i="4"/>
  <c r="M1335" i="4"/>
  <c r="L1335" i="4"/>
  <c r="R685" i="4"/>
  <c r="Q685" i="4"/>
  <c r="P685" i="4"/>
  <c r="O685" i="4"/>
  <c r="N685" i="4"/>
  <c r="M685" i="4"/>
  <c r="L685" i="4"/>
  <c r="K685" i="4"/>
  <c r="J685" i="4"/>
  <c r="I685" i="4"/>
  <c r="F685" i="4"/>
  <c r="H685" i="4"/>
  <c r="G685" i="4"/>
  <c r="E685" i="4"/>
  <c r="S685" i="4"/>
  <c r="P716" i="4"/>
  <c r="O716" i="4"/>
  <c r="N716" i="4"/>
  <c r="M716" i="4"/>
  <c r="L716" i="4"/>
  <c r="K716" i="4"/>
  <c r="G716" i="4"/>
  <c r="F716" i="4"/>
  <c r="E716" i="4"/>
  <c r="S716" i="4"/>
  <c r="R716" i="4"/>
  <c r="Q716" i="4"/>
  <c r="J716" i="4"/>
  <c r="I716" i="4"/>
  <c r="H716" i="4"/>
  <c r="I730" i="4"/>
  <c r="H730" i="4"/>
  <c r="G730" i="4"/>
  <c r="F730" i="4"/>
  <c r="E730" i="4"/>
  <c r="S730" i="4"/>
  <c r="R730" i="4"/>
  <c r="Q730" i="4"/>
  <c r="P730" i="4"/>
  <c r="O730" i="4"/>
  <c r="N730" i="4"/>
  <c r="M730" i="4"/>
  <c r="L730" i="4"/>
  <c r="K730" i="4"/>
  <c r="J730" i="4"/>
  <c r="S1319" i="4"/>
  <c r="R1319" i="4"/>
  <c r="Q1319" i="4"/>
  <c r="P1319" i="4"/>
  <c r="O1319" i="4"/>
  <c r="N1319" i="4"/>
  <c r="M1319" i="4"/>
  <c r="L1319" i="4"/>
  <c r="K1319" i="4"/>
  <c r="J1319" i="4"/>
  <c r="I1319" i="4"/>
  <c r="H1319" i="4"/>
  <c r="G1319" i="4"/>
  <c r="F1319" i="4"/>
  <c r="E1319" i="4"/>
  <c r="L844" i="4"/>
  <c r="K844" i="4"/>
  <c r="J844" i="4"/>
  <c r="I844" i="4"/>
  <c r="H844" i="4"/>
  <c r="G844" i="4"/>
  <c r="F844" i="4"/>
  <c r="E844" i="4"/>
  <c r="S844" i="4"/>
  <c r="R844" i="4"/>
  <c r="Q844" i="4"/>
  <c r="P844" i="4"/>
  <c r="O844" i="4"/>
  <c r="N844" i="4"/>
  <c r="M844" i="4"/>
  <c r="O235" i="4"/>
  <c r="N235" i="4"/>
  <c r="M235" i="4"/>
  <c r="L235" i="4"/>
  <c r="K235" i="4"/>
  <c r="J235" i="4"/>
  <c r="I235" i="4"/>
  <c r="H235" i="4"/>
  <c r="G235" i="4"/>
  <c r="F235" i="4"/>
  <c r="R235" i="4"/>
  <c r="S235" i="4"/>
  <c r="E235" i="4"/>
  <c r="Q235" i="4"/>
  <c r="P235" i="4"/>
  <c r="F355" i="4"/>
  <c r="E355" i="4"/>
  <c r="S355" i="4"/>
  <c r="R355" i="4"/>
  <c r="Q355" i="4"/>
  <c r="P355" i="4"/>
  <c r="N355" i="4"/>
  <c r="O355" i="4"/>
  <c r="M355" i="4"/>
  <c r="L355" i="4"/>
  <c r="K355" i="4"/>
  <c r="J355" i="4"/>
  <c r="I355" i="4"/>
  <c r="H355" i="4"/>
  <c r="G355" i="4"/>
  <c r="K212" i="4"/>
  <c r="J212" i="4"/>
  <c r="I212" i="4"/>
  <c r="G212" i="4"/>
  <c r="F212" i="4"/>
  <c r="E212" i="4"/>
  <c r="S212" i="4"/>
  <c r="H212" i="4"/>
  <c r="R212" i="4"/>
  <c r="Q212" i="4"/>
  <c r="P212" i="4"/>
  <c r="O212" i="4"/>
  <c r="N212" i="4"/>
  <c r="M212" i="4"/>
  <c r="L212" i="4"/>
  <c r="R834" i="4"/>
  <c r="Q834" i="4"/>
  <c r="P834" i="4"/>
  <c r="O834" i="4"/>
  <c r="N834" i="4"/>
  <c r="M834" i="4"/>
  <c r="L834" i="4"/>
  <c r="K834" i="4"/>
  <c r="J834" i="4"/>
  <c r="I834" i="4"/>
  <c r="H834" i="4"/>
  <c r="G834" i="4"/>
  <c r="F834" i="4"/>
  <c r="E834" i="4"/>
  <c r="S834" i="4"/>
  <c r="E217" i="4"/>
  <c r="R217" i="4"/>
  <c r="Q217" i="4"/>
  <c r="P217" i="4"/>
  <c r="O217" i="4"/>
  <c r="N217" i="4"/>
  <c r="M217" i="4"/>
  <c r="L217" i="4"/>
  <c r="K217" i="4"/>
  <c r="J217" i="4"/>
  <c r="I217" i="4"/>
  <c r="H217" i="4"/>
  <c r="F217" i="4"/>
  <c r="S217" i="4"/>
  <c r="G217" i="4"/>
  <c r="J1238" i="4"/>
  <c r="H1238" i="4"/>
  <c r="G1238" i="4"/>
  <c r="F1238" i="4"/>
  <c r="E1238" i="4"/>
  <c r="S1238" i="4"/>
  <c r="R1238" i="4"/>
  <c r="P1238" i="4"/>
  <c r="O1238" i="4"/>
  <c r="N1238" i="4"/>
  <c r="M1238" i="4"/>
  <c r="L1238" i="4"/>
  <c r="I1238" i="4"/>
  <c r="Q1238" i="4"/>
  <c r="K1238" i="4"/>
  <c r="G1202" i="4"/>
  <c r="F1202" i="4"/>
  <c r="E1202" i="4"/>
  <c r="S1202" i="4"/>
  <c r="P1202" i="4"/>
  <c r="O1202" i="4"/>
  <c r="R1202" i="4"/>
  <c r="Q1202" i="4"/>
  <c r="N1202" i="4"/>
  <c r="M1202" i="4"/>
  <c r="L1202" i="4"/>
  <c r="K1202" i="4"/>
  <c r="J1202" i="4"/>
  <c r="I1202" i="4"/>
  <c r="H1202" i="4"/>
  <c r="L949" i="4"/>
  <c r="K949" i="4"/>
  <c r="J949" i="4"/>
  <c r="I949" i="4"/>
  <c r="H949" i="4"/>
  <c r="G949" i="4"/>
  <c r="F949" i="4"/>
  <c r="E949" i="4"/>
  <c r="S949" i="4"/>
  <c r="R949" i="4"/>
  <c r="Q949" i="4"/>
  <c r="P949" i="4"/>
  <c r="O949" i="4"/>
  <c r="M949" i="4"/>
  <c r="N949" i="4"/>
  <c r="L1100" i="4"/>
  <c r="Q1100" i="4"/>
  <c r="O1100" i="4"/>
  <c r="N1100" i="4"/>
  <c r="I1100" i="4"/>
  <c r="S1100" i="4"/>
  <c r="H1100" i="4"/>
  <c r="G1100" i="4"/>
  <c r="K1100" i="4"/>
  <c r="J1100" i="4"/>
  <c r="F1100" i="4"/>
  <c r="E1100" i="4"/>
  <c r="P1100" i="4"/>
  <c r="R1100" i="4"/>
  <c r="M1100" i="4"/>
  <c r="I290" i="4"/>
  <c r="N290" i="4"/>
  <c r="M290" i="4"/>
  <c r="L290" i="4"/>
  <c r="H290" i="4"/>
  <c r="G290" i="4"/>
  <c r="F290" i="4"/>
  <c r="E290" i="4"/>
  <c r="S290" i="4"/>
  <c r="R290" i="4"/>
  <c r="Q290" i="4"/>
  <c r="P290" i="4"/>
  <c r="O290" i="4"/>
  <c r="K290" i="4"/>
  <c r="J290" i="4"/>
  <c r="F405" i="4"/>
  <c r="E405" i="4"/>
  <c r="S405" i="4"/>
  <c r="R405" i="4"/>
  <c r="Q405" i="4"/>
  <c r="P405" i="4"/>
  <c r="O405" i="4"/>
  <c r="N405" i="4"/>
  <c r="M405" i="4"/>
  <c r="L405" i="4"/>
  <c r="K405" i="4"/>
  <c r="J405" i="4"/>
  <c r="I405" i="4"/>
  <c r="H405" i="4"/>
  <c r="G405" i="4"/>
  <c r="R112" i="4"/>
  <c r="Q112" i="4"/>
  <c r="P112" i="4"/>
  <c r="O112" i="4"/>
  <c r="N112" i="4"/>
  <c r="M112" i="4"/>
  <c r="L112" i="4"/>
  <c r="S112" i="4"/>
  <c r="K112" i="4"/>
  <c r="J112" i="4"/>
  <c r="I112" i="4"/>
  <c r="H112" i="4"/>
  <c r="G112" i="4"/>
  <c r="F112" i="4"/>
  <c r="E112" i="4"/>
  <c r="O199" i="4"/>
  <c r="N199" i="4"/>
  <c r="M199" i="4"/>
  <c r="L199" i="4"/>
  <c r="K199" i="4"/>
  <c r="J199" i="4"/>
  <c r="I199" i="4"/>
  <c r="H199" i="4"/>
  <c r="G199" i="4"/>
  <c r="F199" i="4"/>
  <c r="E199" i="4"/>
  <c r="S199" i="4"/>
  <c r="R199" i="4"/>
  <c r="Q199" i="4"/>
  <c r="P199" i="4"/>
  <c r="E1135" i="4"/>
  <c r="S1135" i="4"/>
  <c r="R1135" i="4"/>
  <c r="Q1135" i="4"/>
  <c r="P1135" i="4"/>
  <c r="J1135" i="4"/>
  <c r="O1135" i="4"/>
  <c r="N1135" i="4"/>
  <c r="M1135" i="4"/>
  <c r="L1135" i="4"/>
  <c r="K1135" i="4"/>
  <c r="I1135" i="4"/>
  <c r="H1135" i="4"/>
  <c r="G1135" i="4"/>
  <c r="F1135" i="4"/>
  <c r="L937" i="4"/>
  <c r="I937" i="4"/>
  <c r="H937" i="4"/>
  <c r="G937" i="4"/>
  <c r="E937" i="4"/>
  <c r="R937" i="4"/>
  <c r="Q937" i="4"/>
  <c r="P937" i="4"/>
  <c r="O937" i="4"/>
  <c r="N937" i="4"/>
  <c r="M937" i="4"/>
  <c r="K937" i="4"/>
  <c r="J937" i="4"/>
  <c r="F937" i="4"/>
  <c r="S937" i="4"/>
  <c r="K1213" i="4"/>
  <c r="H1213" i="4"/>
  <c r="G1213" i="4"/>
  <c r="M1213" i="4"/>
  <c r="L1213" i="4"/>
  <c r="J1213" i="4"/>
  <c r="I1213" i="4"/>
  <c r="F1213" i="4"/>
  <c r="E1213" i="4"/>
  <c r="S1213" i="4"/>
  <c r="R1213" i="4"/>
  <c r="Q1213" i="4"/>
  <c r="P1213" i="4"/>
  <c r="O1213" i="4"/>
  <c r="N1213" i="4"/>
  <c r="G374" i="4"/>
  <c r="F374" i="4"/>
  <c r="E374" i="4"/>
  <c r="S374" i="4"/>
  <c r="R374" i="4"/>
  <c r="Q374" i="4"/>
  <c r="P374" i="4"/>
  <c r="O374" i="4"/>
  <c r="N374" i="4"/>
  <c r="M374" i="4"/>
  <c r="L374" i="4"/>
  <c r="K374" i="4"/>
  <c r="J374" i="4"/>
  <c r="I374" i="4"/>
  <c r="H374" i="4"/>
  <c r="K570" i="4"/>
  <c r="J570" i="4"/>
  <c r="I570" i="4"/>
  <c r="H570" i="4"/>
  <c r="G570" i="4"/>
  <c r="F570" i="4"/>
  <c r="E570" i="4"/>
  <c r="S570" i="4"/>
  <c r="R570" i="4"/>
  <c r="Q570" i="4"/>
  <c r="P570" i="4"/>
  <c r="O570" i="4"/>
  <c r="N570" i="4"/>
  <c r="M570" i="4"/>
  <c r="L570" i="4"/>
  <c r="L108" i="4"/>
  <c r="K108" i="4"/>
  <c r="J108" i="4"/>
  <c r="I108" i="4"/>
  <c r="H108" i="4"/>
  <c r="G108" i="4"/>
  <c r="F108" i="4"/>
  <c r="E108" i="4"/>
  <c r="S108" i="4"/>
  <c r="R108" i="4"/>
  <c r="Q108" i="4"/>
  <c r="P108" i="4"/>
  <c r="O108" i="4"/>
  <c r="N108" i="4"/>
  <c r="M108" i="4"/>
  <c r="G837" i="4"/>
  <c r="F837" i="4"/>
  <c r="E837" i="4"/>
  <c r="S837" i="4"/>
  <c r="R837" i="4"/>
  <c r="Q837" i="4"/>
  <c r="P837" i="4"/>
  <c r="O837" i="4"/>
  <c r="N837" i="4"/>
  <c r="M837" i="4"/>
  <c r="L837" i="4"/>
  <c r="K837" i="4"/>
  <c r="J837" i="4"/>
  <c r="I837" i="4"/>
  <c r="H837" i="4"/>
  <c r="N144" i="4"/>
  <c r="M144" i="4"/>
  <c r="L144" i="4"/>
  <c r="K144" i="4"/>
  <c r="J144" i="4"/>
  <c r="I144" i="4"/>
  <c r="H144" i="4"/>
  <c r="G144" i="4"/>
  <c r="F144" i="4"/>
  <c r="E144" i="4"/>
  <c r="S144" i="4"/>
  <c r="R144" i="4"/>
  <c r="Q144" i="4"/>
  <c r="P144" i="4"/>
  <c r="O144" i="4"/>
  <c r="M210" i="4"/>
  <c r="E210" i="4"/>
  <c r="S210" i="4"/>
  <c r="R210" i="4"/>
  <c r="Q210" i="4"/>
  <c r="L210" i="4"/>
  <c r="K210" i="4"/>
  <c r="J210" i="4"/>
  <c r="I210" i="4"/>
  <c r="H210" i="4"/>
  <c r="G210" i="4"/>
  <c r="F210" i="4"/>
  <c r="P210" i="4"/>
  <c r="O210" i="4"/>
  <c r="N210" i="4"/>
  <c r="L773" i="4"/>
  <c r="K773" i="4"/>
  <c r="J773" i="4"/>
  <c r="I773" i="4"/>
  <c r="H773" i="4"/>
  <c r="G773" i="4"/>
  <c r="F773" i="4"/>
  <c r="E773" i="4"/>
  <c r="O773" i="4"/>
  <c r="S773" i="4"/>
  <c r="R773" i="4"/>
  <c r="Q773" i="4"/>
  <c r="P773" i="4"/>
  <c r="N773" i="4"/>
  <c r="M773" i="4"/>
  <c r="I1156" i="4"/>
  <c r="G1156" i="4"/>
  <c r="F1156" i="4"/>
  <c r="E1156" i="4"/>
  <c r="O1156" i="4"/>
  <c r="N1156" i="4"/>
  <c r="M1156" i="4"/>
  <c r="L1156" i="4"/>
  <c r="K1156" i="4"/>
  <c r="H1156" i="4"/>
  <c r="S1156" i="4"/>
  <c r="R1156" i="4"/>
  <c r="Q1156" i="4"/>
  <c r="P1156" i="4"/>
  <c r="J1156" i="4"/>
  <c r="S173" i="4"/>
  <c r="R173" i="4"/>
  <c r="Q173" i="4"/>
  <c r="P173" i="4"/>
  <c r="O173" i="4"/>
  <c r="N173" i="4"/>
  <c r="M173" i="4"/>
  <c r="L173" i="4"/>
  <c r="K173" i="4"/>
  <c r="J173" i="4"/>
  <c r="I173" i="4"/>
  <c r="H173" i="4"/>
  <c r="G173" i="4"/>
  <c r="F173" i="4"/>
  <c r="E173" i="4"/>
  <c r="R453" i="4"/>
  <c r="Q453" i="4"/>
  <c r="P453" i="4"/>
  <c r="O453" i="4"/>
  <c r="N453" i="4"/>
  <c r="M453" i="4"/>
  <c r="L453" i="4"/>
  <c r="K453" i="4"/>
  <c r="I453" i="4"/>
  <c r="J453" i="4"/>
  <c r="H453" i="4"/>
  <c r="G453" i="4"/>
  <c r="F453" i="4"/>
  <c r="E453" i="4"/>
  <c r="S453" i="4"/>
  <c r="R345" i="4"/>
  <c r="Q345" i="4"/>
  <c r="P345" i="4"/>
  <c r="O345" i="4"/>
  <c r="N345" i="4"/>
  <c r="M345" i="4"/>
  <c r="L345" i="4"/>
  <c r="K345" i="4"/>
  <c r="J345" i="4"/>
  <c r="I345" i="4"/>
  <c r="H345" i="4"/>
  <c r="F345" i="4"/>
  <c r="E345" i="4"/>
  <c r="S345" i="4"/>
  <c r="G345" i="4"/>
  <c r="M332" i="4"/>
  <c r="I332" i="4"/>
  <c r="H332" i="4"/>
  <c r="G332" i="4"/>
  <c r="O332" i="4"/>
  <c r="N332" i="4"/>
  <c r="L332" i="4"/>
  <c r="K332" i="4"/>
  <c r="J332" i="4"/>
  <c r="F332" i="4"/>
  <c r="S332" i="4"/>
  <c r="R332" i="4"/>
  <c r="E332" i="4"/>
  <c r="Q332" i="4"/>
  <c r="P332" i="4"/>
  <c r="H918" i="4"/>
  <c r="G918" i="4"/>
  <c r="F918" i="4"/>
  <c r="E918" i="4"/>
  <c r="S918" i="4"/>
  <c r="R918" i="4"/>
  <c r="Q918" i="4"/>
  <c r="P918" i="4"/>
  <c r="O918" i="4"/>
  <c r="N918" i="4"/>
  <c r="M918" i="4"/>
  <c r="L918" i="4"/>
  <c r="K918" i="4"/>
  <c r="J918" i="4"/>
  <c r="I918" i="4"/>
  <c r="O687" i="4"/>
  <c r="N687" i="4"/>
  <c r="M687" i="4"/>
  <c r="H687" i="4"/>
  <c r="L687" i="4"/>
  <c r="K687" i="4"/>
  <c r="J687" i="4"/>
  <c r="I687" i="4"/>
  <c r="G687" i="4"/>
  <c r="F687" i="4"/>
  <c r="S687" i="4"/>
  <c r="R687" i="4"/>
  <c r="E687" i="4"/>
  <c r="Q687" i="4"/>
  <c r="P687" i="4"/>
  <c r="R982" i="4"/>
  <c r="Q982" i="4"/>
  <c r="P982" i="4"/>
  <c r="O982" i="4"/>
  <c r="N982" i="4"/>
  <c r="M982" i="4"/>
  <c r="L982" i="4"/>
  <c r="K982" i="4"/>
  <c r="I982" i="4"/>
  <c r="J982" i="4"/>
  <c r="H982" i="4"/>
  <c r="G982" i="4"/>
  <c r="F982" i="4"/>
  <c r="E982" i="4"/>
  <c r="S982" i="4"/>
  <c r="M44" i="4"/>
  <c r="L44" i="4"/>
  <c r="K44" i="4"/>
  <c r="J44" i="4"/>
  <c r="I44" i="4"/>
  <c r="H44" i="4"/>
  <c r="G44" i="4"/>
  <c r="F44" i="4"/>
  <c r="E44" i="4"/>
  <c r="S44" i="4"/>
  <c r="R44" i="4"/>
  <c r="Q44" i="4"/>
  <c r="P44" i="4"/>
  <c r="O44" i="4"/>
  <c r="N44" i="4"/>
  <c r="L169" i="4"/>
  <c r="K169" i="4"/>
  <c r="J169" i="4"/>
  <c r="I169" i="4"/>
  <c r="H169" i="4"/>
  <c r="G169" i="4"/>
  <c r="F169" i="4"/>
  <c r="E169" i="4"/>
  <c r="S169" i="4"/>
  <c r="R169" i="4"/>
  <c r="Q169" i="4"/>
  <c r="P169" i="4"/>
  <c r="O169" i="4"/>
  <c r="N169" i="4"/>
  <c r="M169" i="4"/>
  <c r="Q400" i="4"/>
  <c r="P400" i="4"/>
  <c r="O400" i="4"/>
  <c r="N400" i="4"/>
  <c r="M400" i="4"/>
  <c r="L400" i="4"/>
  <c r="K400" i="4"/>
  <c r="J400" i="4"/>
  <c r="I400" i="4"/>
  <c r="H400" i="4"/>
  <c r="G400" i="4"/>
  <c r="F400" i="4"/>
  <c r="E400" i="4"/>
  <c r="S400" i="4"/>
  <c r="R400" i="4"/>
  <c r="J1155" i="4"/>
  <c r="G1155" i="4"/>
  <c r="R1155" i="4"/>
  <c r="Q1155" i="4"/>
  <c r="P1155" i="4"/>
  <c r="O1155" i="4"/>
  <c r="I1155" i="4"/>
  <c r="H1155" i="4"/>
  <c r="F1155" i="4"/>
  <c r="E1155" i="4"/>
  <c r="S1155" i="4"/>
  <c r="N1155" i="4"/>
  <c r="M1155" i="4"/>
  <c r="L1155" i="4"/>
  <c r="K1155" i="4"/>
  <c r="L546" i="4"/>
  <c r="G546" i="4"/>
  <c r="F546" i="4"/>
  <c r="E546" i="4"/>
  <c r="S546" i="4"/>
  <c r="R546" i="4"/>
  <c r="Q546" i="4"/>
  <c r="P546" i="4"/>
  <c r="O546" i="4"/>
  <c r="N546" i="4"/>
  <c r="M546" i="4"/>
  <c r="K546" i="4"/>
  <c r="J546" i="4"/>
  <c r="I546" i="4"/>
  <c r="H546" i="4"/>
  <c r="G768" i="4"/>
  <c r="F768" i="4"/>
  <c r="E768" i="4"/>
  <c r="S768" i="4"/>
  <c r="R768" i="4"/>
  <c r="Q768" i="4"/>
  <c r="P768" i="4"/>
  <c r="O768" i="4"/>
  <c r="N768" i="4"/>
  <c r="M768" i="4"/>
  <c r="L768" i="4"/>
  <c r="K768" i="4"/>
  <c r="J768" i="4"/>
  <c r="I768" i="4"/>
  <c r="H768" i="4"/>
  <c r="N524" i="4"/>
  <c r="I524" i="4"/>
  <c r="G524" i="4"/>
  <c r="F524" i="4"/>
  <c r="E524" i="4"/>
  <c r="S524" i="4"/>
  <c r="R524" i="4"/>
  <c r="Q524" i="4"/>
  <c r="P524" i="4"/>
  <c r="M524" i="4"/>
  <c r="K524" i="4"/>
  <c r="J524" i="4"/>
  <c r="H524" i="4"/>
  <c r="O524" i="4"/>
  <c r="L524" i="4"/>
  <c r="O718" i="4"/>
  <c r="N718" i="4"/>
  <c r="M718" i="4"/>
  <c r="L718" i="4"/>
  <c r="K718" i="4"/>
  <c r="I718" i="4"/>
  <c r="H718" i="4"/>
  <c r="G718" i="4"/>
  <c r="F718" i="4"/>
  <c r="E718" i="4"/>
  <c r="S718" i="4"/>
  <c r="J718" i="4"/>
  <c r="R718" i="4"/>
  <c r="Q718" i="4"/>
  <c r="P718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F189" i="4"/>
  <c r="E189" i="4"/>
  <c r="S189" i="4"/>
  <c r="L609" i="4"/>
  <c r="K609" i="4"/>
  <c r="E609" i="4"/>
  <c r="J609" i="4"/>
  <c r="I609" i="4"/>
  <c r="H609" i="4"/>
  <c r="G609" i="4"/>
  <c r="F609" i="4"/>
  <c r="S609" i="4"/>
  <c r="R609" i="4"/>
  <c r="P609" i="4"/>
  <c r="O609" i="4"/>
  <c r="Q609" i="4"/>
  <c r="N609" i="4"/>
  <c r="M609" i="4"/>
  <c r="J267" i="4"/>
  <c r="I267" i="4"/>
  <c r="H267" i="4"/>
  <c r="G267" i="4"/>
  <c r="F267" i="4"/>
  <c r="E267" i="4"/>
  <c r="S267" i="4"/>
  <c r="R267" i="4"/>
  <c r="Q267" i="4"/>
  <c r="P267" i="4"/>
  <c r="O267" i="4"/>
  <c r="N267" i="4"/>
  <c r="M267" i="4"/>
  <c r="L267" i="4"/>
  <c r="K267" i="4"/>
  <c r="M1198" i="4"/>
  <c r="J1198" i="4"/>
  <c r="P1198" i="4"/>
  <c r="O1198" i="4"/>
  <c r="L1198" i="4"/>
  <c r="K1198" i="4"/>
  <c r="I1198" i="4"/>
  <c r="H1198" i="4"/>
  <c r="G1198" i="4"/>
  <c r="F1198" i="4"/>
  <c r="E1198" i="4"/>
  <c r="S1198" i="4"/>
  <c r="R1198" i="4"/>
  <c r="Q1198" i="4"/>
  <c r="N1198" i="4"/>
  <c r="S1083" i="4"/>
  <c r="R1083" i="4"/>
  <c r="P1083" i="4"/>
  <c r="N1083" i="4"/>
  <c r="M1083" i="4"/>
  <c r="L1083" i="4"/>
  <c r="K1083" i="4"/>
  <c r="J1083" i="4"/>
  <c r="Q1083" i="4"/>
  <c r="O1083" i="4"/>
  <c r="I1083" i="4"/>
  <c r="H1083" i="4"/>
  <c r="G1083" i="4"/>
  <c r="F1083" i="4"/>
  <c r="E1083" i="4"/>
  <c r="I164" i="4"/>
  <c r="H164" i="4"/>
  <c r="G164" i="4"/>
  <c r="F164" i="4"/>
  <c r="E164" i="4"/>
  <c r="S164" i="4"/>
  <c r="R164" i="4"/>
  <c r="Q164" i="4"/>
  <c r="P164" i="4"/>
  <c r="O164" i="4"/>
  <c r="N164" i="4"/>
  <c r="M164" i="4"/>
  <c r="L164" i="4"/>
  <c r="K164" i="4"/>
  <c r="J164" i="4"/>
  <c r="L1306" i="4"/>
  <c r="K1306" i="4"/>
  <c r="J1306" i="4"/>
  <c r="I1306" i="4"/>
  <c r="H1306" i="4"/>
  <c r="G1306" i="4"/>
  <c r="F1306" i="4"/>
  <c r="E1306" i="4"/>
  <c r="S1306" i="4"/>
  <c r="R1306" i="4"/>
  <c r="Q1306" i="4"/>
  <c r="P1306" i="4"/>
  <c r="O1306" i="4"/>
  <c r="N1306" i="4"/>
  <c r="M1306" i="4"/>
  <c r="J963" i="4"/>
  <c r="I963" i="4"/>
  <c r="H963" i="4"/>
  <c r="G963" i="4"/>
  <c r="F963" i="4"/>
  <c r="E963" i="4"/>
  <c r="S963" i="4"/>
  <c r="R963" i="4"/>
  <c r="Q963" i="4"/>
  <c r="P963" i="4"/>
  <c r="O963" i="4"/>
  <c r="N963" i="4"/>
  <c r="M963" i="4"/>
  <c r="L963" i="4"/>
  <c r="K963" i="4"/>
  <c r="P296" i="4"/>
  <c r="O296" i="4"/>
  <c r="S296" i="4"/>
  <c r="R296" i="4"/>
  <c r="N296" i="4"/>
  <c r="M296" i="4"/>
  <c r="L296" i="4"/>
  <c r="K296" i="4"/>
  <c r="J296" i="4"/>
  <c r="I296" i="4"/>
  <c r="H296" i="4"/>
  <c r="G296" i="4"/>
  <c r="F296" i="4"/>
  <c r="E296" i="4"/>
  <c r="Q296" i="4"/>
  <c r="P845" i="4"/>
  <c r="O845" i="4"/>
  <c r="N845" i="4"/>
  <c r="M845" i="4"/>
  <c r="L845" i="4"/>
  <c r="K845" i="4"/>
  <c r="J845" i="4"/>
  <c r="I845" i="4"/>
  <c r="H845" i="4"/>
  <c r="G845" i="4"/>
  <c r="F845" i="4"/>
  <c r="E845" i="4"/>
  <c r="S845" i="4"/>
  <c r="R845" i="4"/>
  <c r="Q845" i="4"/>
  <c r="G181" i="4"/>
  <c r="F181" i="4"/>
  <c r="E181" i="4"/>
  <c r="S181" i="4"/>
  <c r="R181" i="4"/>
  <c r="Q181" i="4"/>
  <c r="P181" i="4"/>
  <c r="O181" i="4"/>
  <c r="N181" i="4"/>
  <c r="M181" i="4"/>
  <c r="L181" i="4"/>
  <c r="K181" i="4"/>
  <c r="J181" i="4"/>
  <c r="I181" i="4"/>
  <c r="H181" i="4"/>
  <c r="J494" i="4"/>
  <c r="I494" i="4"/>
  <c r="H494" i="4"/>
  <c r="G494" i="4"/>
  <c r="F494" i="4"/>
  <c r="E494" i="4"/>
  <c r="S494" i="4"/>
  <c r="R494" i="4"/>
  <c r="Q494" i="4"/>
  <c r="P494" i="4"/>
  <c r="O494" i="4"/>
  <c r="N494" i="4"/>
  <c r="M494" i="4"/>
  <c r="L494" i="4"/>
  <c r="K494" i="4"/>
  <c r="O1000" i="4"/>
  <c r="S1000" i="4"/>
  <c r="R1000" i="4"/>
  <c r="Q1000" i="4"/>
  <c r="P1000" i="4"/>
  <c r="N1000" i="4"/>
  <c r="M1000" i="4"/>
  <c r="L1000" i="4"/>
  <c r="K1000" i="4"/>
  <c r="J1000" i="4"/>
  <c r="I1000" i="4"/>
  <c r="H1000" i="4"/>
  <c r="G1000" i="4"/>
  <c r="F1000" i="4"/>
  <c r="E1000" i="4"/>
  <c r="G308" i="4"/>
  <c r="F308" i="4"/>
  <c r="E308" i="4"/>
  <c r="S308" i="4"/>
  <c r="R308" i="4"/>
  <c r="Q308" i="4"/>
  <c r="N308" i="4"/>
  <c r="M308" i="4"/>
  <c r="L308" i="4"/>
  <c r="K308" i="4"/>
  <c r="J308" i="4"/>
  <c r="H308" i="4"/>
  <c r="P308" i="4"/>
  <c r="O308" i="4"/>
  <c r="I308" i="4"/>
  <c r="F348" i="4"/>
  <c r="E348" i="4"/>
  <c r="S348" i="4"/>
  <c r="R348" i="4"/>
  <c r="Q348" i="4"/>
  <c r="P348" i="4"/>
  <c r="O348" i="4"/>
  <c r="N348" i="4"/>
  <c r="M348" i="4"/>
  <c r="L348" i="4"/>
  <c r="K348" i="4"/>
  <c r="J348" i="4"/>
  <c r="I348" i="4"/>
  <c r="H348" i="4"/>
  <c r="G348" i="4"/>
  <c r="F747" i="4"/>
  <c r="E747" i="4"/>
  <c r="S747" i="4"/>
  <c r="R747" i="4"/>
  <c r="Q747" i="4"/>
  <c r="P747" i="4"/>
  <c r="O747" i="4"/>
  <c r="N747" i="4"/>
  <c r="M747" i="4"/>
  <c r="L747" i="4"/>
  <c r="K747" i="4"/>
  <c r="J747" i="4"/>
  <c r="H747" i="4"/>
  <c r="G747" i="4"/>
  <c r="I747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S56" i="4"/>
  <c r="Q927" i="4"/>
  <c r="P927" i="4"/>
  <c r="O927" i="4"/>
  <c r="N927" i="4"/>
  <c r="M927" i="4"/>
  <c r="L927" i="4"/>
  <c r="K927" i="4"/>
  <c r="J927" i="4"/>
  <c r="I927" i="4"/>
  <c r="H927" i="4"/>
  <c r="G927" i="4"/>
  <c r="F927" i="4"/>
  <c r="E927" i="4"/>
  <c r="S927" i="4"/>
  <c r="R927" i="4"/>
  <c r="E207" i="4"/>
  <c r="S207" i="4"/>
  <c r="Q207" i="4"/>
  <c r="M207" i="4"/>
  <c r="R207" i="4"/>
  <c r="P207" i="4"/>
  <c r="O207" i="4"/>
  <c r="N207" i="4"/>
  <c r="L207" i="4"/>
  <c r="K207" i="4"/>
  <c r="J207" i="4"/>
  <c r="I207" i="4"/>
  <c r="H207" i="4"/>
  <c r="G207" i="4"/>
  <c r="F207" i="4"/>
  <c r="G1007" i="4"/>
  <c r="F1007" i="4"/>
  <c r="E1007" i="4"/>
  <c r="S1007" i="4"/>
  <c r="R1007" i="4"/>
  <c r="Q1007" i="4"/>
  <c r="P1007" i="4"/>
  <c r="O1007" i="4"/>
  <c r="N1007" i="4"/>
  <c r="M1007" i="4"/>
  <c r="L1007" i="4"/>
  <c r="K1007" i="4"/>
  <c r="J1007" i="4"/>
  <c r="I1007" i="4"/>
  <c r="H1007" i="4"/>
  <c r="N281" i="4"/>
  <c r="M281" i="4"/>
  <c r="L281" i="4"/>
  <c r="K281" i="4"/>
  <c r="J281" i="4"/>
  <c r="I281" i="4"/>
  <c r="H281" i="4"/>
  <c r="G281" i="4"/>
  <c r="F281" i="4"/>
  <c r="E281" i="4"/>
  <c r="S281" i="4"/>
  <c r="R281" i="4"/>
  <c r="Q281" i="4"/>
  <c r="P281" i="4"/>
  <c r="O281" i="4"/>
  <c r="Q508" i="4"/>
  <c r="P508" i="4"/>
  <c r="O508" i="4"/>
  <c r="N508" i="4"/>
  <c r="M508" i="4"/>
  <c r="L508" i="4"/>
  <c r="K508" i="4"/>
  <c r="J508" i="4"/>
  <c r="I508" i="4"/>
  <c r="H508" i="4"/>
  <c r="G508" i="4"/>
  <c r="F508" i="4"/>
  <c r="E508" i="4"/>
  <c r="S508" i="4"/>
  <c r="R508" i="4"/>
  <c r="J1128" i="4"/>
  <c r="I1128" i="4"/>
  <c r="H1128" i="4"/>
  <c r="G1128" i="4"/>
  <c r="F1128" i="4"/>
  <c r="E1128" i="4"/>
  <c r="R1128" i="4"/>
  <c r="S1128" i="4"/>
  <c r="Q1128" i="4"/>
  <c r="P1128" i="4"/>
  <c r="O1128" i="4"/>
  <c r="N1128" i="4"/>
  <c r="M1128" i="4"/>
  <c r="L1128" i="4"/>
  <c r="K1128" i="4"/>
  <c r="H483" i="4"/>
  <c r="G483" i="4"/>
  <c r="F483" i="4"/>
  <c r="E483" i="4"/>
  <c r="S483" i="4"/>
  <c r="R483" i="4"/>
  <c r="Q483" i="4"/>
  <c r="P483" i="4"/>
  <c r="O483" i="4"/>
  <c r="N483" i="4"/>
  <c r="M483" i="4"/>
  <c r="L483" i="4"/>
  <c r="K483" i="4"/>
  <c r="J483" i="4"/>
  <c r="I483" i="4"/>
  <c r="L835" i="4"/>
  <c r="K835" i="4"/>
  <c r="J835" i="4"/>
  <c r="I835" i="4"/>
  <c r="H835" i="4"/>
  <c r="G835" i="4"/>
  <c r="F835" i="4"/>
  <c r="E835" i="4"/>
  <c r="S835" i="4"/>
  <c r="R835" i="4"/>
  <c r="Q835" i="4"/>
  <c r="P835" i="4"/>
  <c r="O835" i="4"/>
  <c r="N835" i="4"/>
  <c r="M835" i="4"/>
  <c r="N587" i="4"/>
  <c r="M587" i="4"/>
  <c r="L587" i="4"/>
  <c r="K587" i="4"/>
  <c r="J587" i="4"/>
  <c r="I587" i="4"/>
  <c r="H587" i="4"/>
  <c r="G587" i="4"/>
  <c r="F587" i="4"/>
  <c r="E587" i="4"/>
  <c r="S587" i="4"/>
  <c r="R587" i="4"/>
  <c r="Q587" i="4"/>
  <c r="P587" i="4"/>
  <c r="O587" i="4"/>
  <c r="E1229" i="4"/>
  <c r="O1229" i="4"/>
  <c r="N1229" i="4"/>
  <c r="M1229" i="4"/>
  <c r="L1229" i="4"/>
  <c r="K1229" i="4"/>
  <c r="J1229" i="4"/>
  <c r="I1229" i="4"/>
  <c r="G1229" i="4"/>
  <c r="F1229" i="4"/>
  <c r="S1229" i="4"/>
  <c r="R1229" i="4"/>
  <c r="Q1229" i="4"/>
  <c r="P1229" i="4"/>
  <c r="H1229" i="4"/>
  <c r="P1182" i="4"/>
  <c r="O1182" i="4"/>
  <c r="N1182" i="4"/>
  <c r="M1182" i="4"/>
  <c r="L1182" i="4"/>
  <c r="J1182" i="4"/>
  <c r="K1182" i="4"/>
  <c r="I1182" i="4"/>
  <c r="H1182" i="4"/>
  <c r="G1182" i="4"/>
  <c r="F1182" i="4"/>
  <c r="E1182" i="4"/>
  <c r="S1182" i="4"/>
  <c r="R1182" i="4"/>
  <c r="Q1182" i="4"/>
  <c r="J1033" i="4"/>
  <c r="F1033" i="4"/>
  <c r="E1033" i="4"/>
  <c r="P1033" i="4"/>
  <c r="O1033" i="4"/>
  <c r="N1033" i="4"/>
  <c r="M1033" i="4"/>
  <c r="L1033" i="4"/>
  <c r="I1033" i="4"/>
  <c r="H1033" i="4"/>
  <c r="G1033" i="4"/>
  <c r="S1033" i="4"/>
  <c r="R1033" i="4"/>
  <c r="Q1033" i="4"/>
  <c r="K1033" i="4"/>
  <c r="O590" i="4"/>
  <c r="N590" i="4"/>
  <c r="M590" i="4"/>
  <c r="L590" i="4"/>
  <c r="K590" i="4"/>
  <c r="J590" i="4"/>
  <c r="I590" i="4"/>
  <c r="H590" i="4"/>
  <c r="G590" i="4"/>
  <c r="F590" i="4"/>
  <c r="E590" i="4"/>
  <c r="S590" i="4"/>
  <c r="R590" i="4"/>
  <c r="Q590" i="4"/>
  <c r="P590" i="4"/>
  <c r="J1206" i="4"/>
  <c r="I1206" i="4"/>
  <c r="H1206" i="4"/>
  <c r="G1206" i="4"/>
  <c r="F1206" i="4"/>
  <c r="E1206" i="4"/>
  <c r="S1206" i="4"/>
  <c r="R1206" i="4"/>
  <c r="O1206" i="4"/>
  <c r="Q1206" i="4"/>
  <c r="P1206" i="4"/>
  <c r="N1206" i="4"/>
  <c r="M1206" i="4"/>
  <c r="L1206" i="4"/>
  <c r="K1206" i="4"/>
  <c r="S500" i="4"/>
  <c r="R500" i="4"/>
  <c r="Q500" i="4"/>
  <c r="P500" i="4"/>
  <c r="O500" i="4"/>
  <c r="N500" i="4"/>
  <c r="M500" i="4"/>
  <c r="L500" i="4"/>
  <c r="K500" i="4"/>
  <c r="J500" i="4"/>
  <c r="I500" i="4"/>
  <c r="H500" i="4"/>
  <c r="G500" i="4"/>
  <c r="F500" i="4"/>
  <c r="E500" i="4"/>
  <c r="P205" i="4"/>
  <c r="N205" i="4"/>
  <c r="L205" i="4"/>
  <c r="S205" i="4"/>
  <c r="R205" i="4"/>
  <c r="Q205" i="4"/>
  <c r="O205" i="4"/>
  <c r="M205" i="4"/>
  <c r="K205" i="4"/>
  <c r="J205" i="4"/>
  <c r="I205" i="4"/>
  <c r="H205" i="4"/>
  <c r="G205" i="4"/>
  <c r="F205" i="4"/>
  <c r="E205" i="4"/>
  <c r="K1132" i="4"/>
  <c r="J1132" i="4"/>
  <c r="G1132" i="4"/>
  <c r="I1132" i="4"/>
  <c r="H1132" i="4"/>
  <c r="F1132" i="4"/>
  <c r="E1132" i="4"/>
  <c r="S1132" i="4"/>
  <c r="R1132" i="4"/>
  <c r="Q1132" i="4"/>
  <c r="P1132" i="4"/>
  <c r="O1132" i="4"/>
  <c r="N1132" i="4"/>
  <c r="M1132" i="4"/>
  <c r="L1132" i="4"/>
  <c r="M268" i="4"/>
  <c r="L268" i="4"/>
  <c r="K268" i="4"/>
  <c r="J268" i="4"/>
  <c r="I268" i="4"/>
  <c r="H268" i="4"/>
  <c r="G268" i="4"/>
  <c r="F268" i="4"/>
  <c r="E268" i="4"/>
  <c r="S268" i="4"/>
  <c r="R268" i="4"/>
  <c r="P268" i="4"/>
  <c r="O268" i="4"/>
  <c r="N268" i="4"/>
  <c r="Q268" i="4"/>
  <c r="J1138" i="4"/>
  <c r="I1138" i="4"/>
  <c r="H1138" i="4"/>
  <c r="G1138" i="4"/>
  <c r="F1138" i="4"/>
  <c r="M1138" i="4"/>
  <c r="K1138" i="4"/>
  <c r="E1138" i="4"/>
  <c r="S1138" i="4"/>
  <c r="R1138" i="4"/>
  <c r="Q1138" i="4"/>
  <c r="P1138" i="4"/>
  <c r="O1138" i="4"/>
  <c r="N1138" i="4"/>
  <c r="L1138" i="4"/>
  <c r="I200" i="4"/>
  <c r="S200" i="4"/>
  <c r="R200" i="4"/>
  <c r="Q200" i="4"/>
  <c r="P200" i="4"/>
  <c r="O200" i="4"/>
  <c r="N200" i="4"/>
  <c r="M200" i="4"/>
  <c r="L200" i="4"/>
  <c r="K200" i="4"/>
  <c r="J200" i="4"/>
  <c r="H200" i="4"/>
  <c r="G200" i="4"/>
  <c r="F200" i="4"/>
  <c r="E200" i="4"/>
  <c r="H263" i="4"/>
  <c r="G263" i="4"/>
  <c r="F263" i="4"/>
  <c r="E263" i="4"/>
  <c r="S263" i="4"/>
  <c r="R263" i="4"/>
  <c r="Q263" i="4"/>
  <c r="P263" i="4"/>
  <c r="O263" i="4"/>
  <c r="N263" i="4"/>
  <c r="M263" i="4"/>
  <c r="L263" i="4"/>
  <c r="K263" i="4"/>
  <c r="J263" i="4"/>
  <c r="I263" i="4"/>
  <c r="J968" i="4"/>
  <c r="I968" i="4"/>
  <c r="H968" i="4"/>
  <c r="G968" i="4"/>
  <c r="F968" i="4"/>
  <c r="E968" i="4"/>
  <c r="S968" i="4"/>
  <c r="R968" i="4"/>
  <c r="Q968" i="4"/>
  <c r="P968" i="4"/>
  <c r="O968" i="4"/>
  <c r="M968" i="4"/>
  <c r="N968" i="4"/>
  <c r="L968" i="4"/>
  <c r="K968" i="4"/>
  <c r="Q1334" i="4"/>
  <c r="P1334" i="4"/>
  <c r="O1334" i="4"/>
  <c r="N1334" i="4"/>
  <c r="M1334" i="4"/>
  <c r="L1334" i="4"/>
  <c r="K1334" i="4"/>
  <c r="J1334" i="4"/>
  <c r="I1334" i="4"/>
  <c r="H1334" i="4"/>
  <c r="G1334" i="4"/>
  <c r="F1334" i="4"/>
  <c r="E1334" i="4"/>
  <c r="S1334" i="4"/>
  <c r="R1334" i="4"/>
  <c r="P1201" i="4"/>
  <c r="M1201" i="4"/>
  <c r="I1201" i="4"/>
  <c r="H1201" i="4"/>
  <c r="G1201" i="4"/>
  <c r="F1201" i="4"/>
  <c r="E1201" i="4"/>
  <c r="S1201" i="4"/>
  <c r="R1201" i="4"/>
  <c r="O1201" i="4"/>
  <c r="N1201" i="4"/>
  <c r="L1201" i="4"/>
  <c r="K1201" i="4"/>
  <c r="J1201" i="4"/>
  <c r="Q1201" i="4"/>
  <c r="H832" i="4"/>
  <c r="G832" i="4"/>
  <c r="F832" i="4"/>
  <c r="E832" i="4"/>
  <c r="S832" i="4"/>
  <c r="R832" i="4"/>
  <c r="Q832" i="4"/>
  <c r="P832" i="4"/>
  <c r="O832" i="4"/>
  <c r="N832" i="4"/>
  <c r="M832" i="4"/>
  <c r="L832" i="4"/>
  <c r="K832" i="4"/>
  <c r="J832" i="4"/>
  <c r="I832" i="4"/>
  <c r="N971" i="4"/>
  <c r="M971" i="4"/>
  <c r="L971" i="4"/>
  <c r="K971" i="4"/>
  <c r="J971" i="4"/>
  <c r="I971" i="4"/>
  <c r="H971" i="4"/>
  <c r="G971" i="4"/>
  <c r="F971" i="4"/>
  <c r="E971" i="4"/>
  <c r="S971" i="4"/>
  <c r="R971" i="4"/>
  <c r="P971" i="4"/>
  <c r="Q971" i="4"/>
  <c r="O971" i="4"/>
  <c r="R774" i="4"/>
  <c r="Q774" i="4"/>
  <c r="O774" i="4"/>
  <c r="N774" i="4"/>
  <c r="M774" i="4"/>
  <c r="L774" i="4"/>
  <c r="K774" i="4"/>
  <c r="J774" i="4"/>
  <c r="I774" i="4"/>
  <c r="H774" i="4"/>
  <c r="G774" i="4"/>
  <c r="F774" i="4"/>
  <c r="E774" i="4"/>
  <c r="P774" i="4"/>
  <c r="S774" i="4"/>
  <c r="E698" i="4"/>
  <c r="S698" i="4"/>
  <c r="R698" i="4"/>
  <c r="I698" i="4"/>
  <c r="H698" i="4"/>
  <c r="G698" i="4"/>
  <c r="F698" i="4"/>
  <c r="Q698" i="4"/>
  <c r="P698" i="4"/>
  <c r="O698" i="4"/>
  <c r="N698" i="4"/>
  <c r="M698" i="4"/>
  <c r="L698" i="4"/>
  <c r="K698" i="4"/>
  <c r="J698" i="4"/>
  <c r="M238" i="4"/>
  <c r="L238" i="4"/>
  <c r="K238" i="4"/>
  <c r="J238" i="4"/>
  <c r="I238" i="4"/>
  <c r="H238" i="4"/>
  <c r="G238" i="4"/>
  <c r="F238" i="4"/>
  <c r="E238" i="4"/>
  <c r="S238" i="4"/>
  <c r="R238" i="4"/>
  <c r="Q238" i="4"/>
  <c r="P238" i="4"/>
  <c r="O238" i="4"/>
  <c r="N238" i="4"/>
  <c r="I1227" i="4"/>
  <c r="H1227" i="4"/>
  <c r="G1227" i="4"/>
  <c r="S1227" i="4"/>
  <c r="R1227" i="4"/>
  <c r="Q1227" i="4"/>
  <c r="P1227" i="4"/>
  <c r="O1227" i="4"/>
  <c r="N1227" i="4"/>
  <c r="F1227" i="4"/>
  <c r="E1227" i="4"/>
  <c r="M1227" i="4"/>
  <c r="L1227" i="4"/>
  <c r="K1227" i="4"/>
  <c r="J1227" i="4"/>
  <c r="J98" i="4"/>
  <c r="H98" i="4"/>
  <c r="G98" i="4"/>
  <c r="F98" i="4"/>
  <c r="E98" i="4"/>
  <c r="M98" i="4"/>
  <c r="K98" i="4"/>
  <c r="I98" i="4"/>
  <c r="S98" i="4"/>
  <c r="R98" i="4"/>
  <c r="Q98" i="4"/>
  <c r="P98" i="4"/>
  <c r="O98" i="4"/>
  <c r="N98" i="4"/>
  <c r="L98" i="4"/>
  <c r="K505" i="4"/>
  <c r="J505" i="4"/>
  <c r="I505" i="4"/>
  <c r="H505" i="4"/>
  <c r="G505" i="4"/>
  <c r="F505" i="4"/>
  <c r="E505" i="4"/>
  <c r="S505" i="4"/>
  <c r="R505" i="4"/>
  <c r="Q505" i="4"/>
  <c r="P505" i="4"/>
  <c r="O505" i="4"/>
  <c r="N505" i="4"/>
  <c r="M505" i="4"/>
  <c r="L505" i="4"/>
  <c r="G678" i="4"/>
  <c r="F678" i="4"/>
  <c r="E678" i="4"/>
  <c r="S678" i="4"/>
  <c r="R678" i="4"/>
  <c r="Q678" i="4"/>
  <c r="P678" i="4"/>
  <c r="O678" i="4"/>
  <c r="N678" i="4"/>
  <c r="M678" i="4"/>
  <c r="L678" i="4"/>
  <c r="K678" i="4"/>
  <c r="J678" i="4"/>
  <c r="I678" i="4"/>
  <c r="H678" i="4"/>
  <c r="N692" i="4"/>
  <c r="L692" i="4"/>
  <c r="K692" i="4"/>
  <c r="J692" i="4"/>
  <c r="I692" i="4"/>
  <c r="H692" i="4"/>
  <c r="G692" i="4"/>
  <c r="O692" i="4"/>
  <c r="M692" i="4"/>
  <c r="F692" i="4"/>
  <c r="E692" i="4"/>
  <c r="S692" i="4"/>
  <c r="R692" i="4"/>
  <c r="Q692" i="4"/>
  <c r="P692" i="4"/>
  <c r="L780" i="4"/>
  <c r="K780" i="4"/>
  <c r="J780" i="4"/>
  <c r="I780" i="4"/>
  <c r="G780" i="4"/>
  <c r="E780" i="4"/>
  <c r="S780" i="4"/>
  <c r="H780" i="4"/>
  <c r="F780" i="4"/>
  <c r="R780" i="4"/>
  <c r="Q780" i="4"/>
  <c r="P780" i="4"/>
  <c r="O780" i="4"/>
  <c r="N780" i="4"/>
  <c r="M780" i="4"/>
  <c r="G389" i="4"/>
  <c r="F389" i="4"/>
  <c r="E389" i="4"/>
  <c r="S389" i="4"/>
  <c r="R389" i="4"/>
  <c r="Q389" i="4"/>
  <c r="P389" i="4"/>
  <c r="O389" i="4"/>
  <c r="N389" i="4"/>
  <c r="M389" i="4"/>
  <c r="L389" i="4"/>
  <c r="K389" i="4"/>
  <c r="J389" i="4"/>
  <c r="I389" i="4"/>
  <c r="H389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S175" i="4"/>
  <c r="R175" i="4"/>
  <c r="Q175" i="4"/>
  <c r="J630" i="4"/>
  <c r="I630" i="4"/>
  <c r="H630" i="4"/>
  <c r="G630" i="4"/>
  <c r="F630" i="4"/>
  <c r="S630" i="4"/>
  <c r="R630" i="4"/>
  <c r="Q630" i="4"/>
  <c r="P630" i="4"/>
  <c r="O630" i="4"/>
  <c r="N630" i="4"/>
  <c r="M630" i="4"/>
  <c r="E630" i="4"/>
  <c r="L630" i="4"/>
  <c r="K630" i="4"/>
  <c r="H617" i="4"/>
  <c r="G617" i="4"/>
  <c r="E617" i="4"/>
  <c r="O617" i="4"/>
  <c r="N617" i="4"/>
  <c r="M617" i="4"/>
  <c r="F617" i="4"/>
  <c r="S617" i="4"/>
  <c r="R617" i="4"/>
  <c r="Q617" i="4"/>
  <c r="P617" i="4"/>
  <c r="L617" i="4"/>
  <c r="K617" i="4"/>
  <c r="J617" i="4"/>
  <c r="I617" i="4"/>
  <c r="Q704" i="4"/>
  <c r="P704" i="4"/>
  <c r="O704" i="4"/>
  <c r="N704" i="4"/>
  <c r="M704" i="4"/>
  <c r="L704" i="4"/>
  <c r="F704" i="4"/>
  <c r="E704" i="4"/>
  <c r="K704" i="4"/>
  <c r="J704" i="4"/>
  <c r="I704" i="4"/>
  <c r="H704" i="4"/>
  <c r="G704" i="4"/>
  <c r="S704" i="4"/>
  <c r="R704" i="4"/>
  <c r="O1261" i="4"/>
  <c r="K1261" i="4"/>
  <c r="J1261" i="4"/>
  <c r="I1261" i="4"/>
  <c r="H1261" i="4"/>
  <c r="G1261" i="4"/>
  <c r="F1261" i="4"/>
  <c r="E1261" i="4"/>
  <c r="N1261" i="4"/>
  <c r="M1261" i="4"/>
  <c r="S1261" i="4"/>
  <c r="R1261" i="4"/>
  <c r="L1261" i="4"/>
  <c r="Q1261" i="4"/>
  <c r="P1261" i="4"/>
  <c r="G1157" i="4"/>
  <c r="F1157" i="4"/>
  <c r="E1157" i="4"/>
  <c r="S1157" i="4"/>
  <c r="R1157" i="4"/>
  <c r="Q1157" i="4"/>
  <c r="P1157" i="4"/>
  <c r="O1157" i="4"/>
  <c r="N1157" i="4"/>
  <c r="M1157" i="4"/>
  <c r="L1157" i="4"/>
  <c r="I1157" i="4"/>
  <c r="K1157" i="4"/>
  <c r="J1157" i="4"/>
  <c r="H1157" i="4"/>
  <c r="F465" i="4"/>
  <c r="E465" i="4"/>
  <c r="S465" i="4"/>
  <c r="R465" i="4"/>
  <c r="Q465" i="4"/>
  <c r="P465" i="4"/>
  <c r="O465" i="4"/>
  <c r="N465" i="4"/>
  <c r="M465" i="4"/>
  <c r="L465" i="4"/>
  <c r="K465" i="4"/>
  <c r="J465" i="4"/>
  <c r="I465" i="4"/>
  <c r="H465" i="4"/>
  <c r="G465" i="4"/>
  <c r="G967" i="4"/>
  <c r="F967" i="4"/>
  <c r="E967" i="4"/>
  <c r="S967" i="4"/>
  <c r="R967" i="4"/>
  <c r="Q967" i="4"/>
  <c r="P967" i="4"/>
  <c r="O967" i="4"/>
  <c r="N967" i="4"/>
  <c r="M967" i="4"/>
  <c r="L967" i="4"/>
  <c r="K967" i="4"/>
  <c r="J967" i="4"/>
  <c r="I967" i="4"/>
  <c r="H967" i="4"/>
  <c r="M356" i="4"/>
  <c r="L356" i="4"/>
  <c r="K356" i="4"/>
  <c r="J356" i="4"/>
  <c r="I356" i="4"/>
  <c r="H356" i="4"/>
  <c r="G356" i="4"/>
  <c r="F356" i="4"/>
  <c r="E356" i="4"/>
  <c r="S356" i="4"/>
  <c r="R356" i="4"/>
  <c r="Q356" i="4"/>
  <c r="P356" i="4"/>
  <c r="O356" i="4"/>
  <c r="N356" i="4"/>
  <c r="K766" i="4"/>
  <c r="J766" i="4"/>
  <c r="I766" i="4"/>
  <c r="H766" i="4"/>
  <c r="G766" i="4"/>
  <c r="F766" i="4"/>
  <c r="E766" i="4"/>
  <c r="S766" i="4"/>
  <c r="R766" i="4"/>
  <c r="Q766" i="4"/>
  <c r="P766" i="4"/>
  <c r="O766" i="4"/>
  <c r="N766" i="4"/>
  <c r="M766" i="4"/>
  <c r="L766" i="4"/>
  <c r="S353" i="4"/>
  <c r="R353" i="4"/>
  <c r="Q353" i="4"/>
  <c r="P353" i="4"/>
  <c r="O353" i="4"/>
  <c r="N353" i="4"/>
  <c r="M353" i="4"/>
  <c r="L353" i="4"/>
  <c r="K353" i="4"/>
  <c r="J353" i="4"/>
  <c r="I353" i="4"/>
  <c r="H353" i="4"/>
  <c r="G353" i="4"/>
  <c r="F353" i="4"/>
  <c r="E353" i="4"/>
  <c r="N462" i="4"/>
  <c r="M462" i="4"/>
  <c r="L462" i="4"/>
  <c r="K462" i="4"/>
  <c r="J462" i="4"/>
  <c r="I462" i="4"/>
  <c r="H462" i="4"/>
  <c r="G462" i="4"/>
  <c r="F462" i="4"/>
  <c r="E462" i="4"/>
  <c r="S462" i="4"/>
  <c r="R462" i="4"/>
  <c r="Q462" i="4"/>
  <c r="P462" i="4"/>
  <c r="O462" i="4"/>
  <c r="S341" i="4"/>
  <c r="R341" i="4"/>
  <c r="Q341" i="4"/>
  <c r="P341" i="4"/>
  <c r="O341" i="4"/>
  <c r="N341" i="4"/>
  <c r="M341" i="4"/>
  <c r="L341" i="4"/>
  <c r="K341" i="4"/>
  <c r="J341" i="4"/>
  <c r="I341" i="4"/>
  <c r="H341" i="4"/>
  <c r="G341" i="4"/>
  <c r="F341" i="4"/>
  <c r="E341" i="4"/>
  <c r="H1305" i="4"/>
  <c r="G1305" i="4"/>
  <c r="F1305" i="4"/>
  <c r="E1305" i="4"/>
  <c r="S1305" i="4"/>
  <c r="R1305" i="4"/>
  <c r="Q1305" i="4"/>
  <c r="O1305" i="4"/>
  <c r="P1305" i="4"/>
  <c r="N1305" i="4"/>
  <c r="M1305" i="4"/>
  <c r="L1305" i="4"/>
  <c r="K1305" i="4"/>
  <c r="J1305" i="4"/>
  <c r="I1305" i="4"/>
  <c r="M868" i="4"/>
  <c r="L868" i="4"/>
  <c r="K868" i="4"/>
  <c r="J868" i="4"/>
  <c r="I868" i="4"/>
  <c r="E868" i="4"/>
  <c r="S868" i="4"/>
  <c r="R868" i="4"/>
  <c r="Q868" i="4"/>
  <c r="H868" i="4"/>
  <c r="G868" i="4"/>
  <c r="F868" i="4"/>
  <c r="P868" i="4"/>
  <c r="O868" i="4"/>
  <c r="N868" i="4"/>
  <c r="L620" i="4"/>
  <c r="K620" i="4"/>
  <c r="J620" i="4"/>
  <c r="H620" i="4"/>
  <c r="G620" i="4"/>
  <c r="F620" i="4"/>
  <c r="E620" i="4"/>
  <c r="R620" i="4"/>
  <c r="Q620" i="4"/>
  <c r="P620" i="4"/>
  <c r="O620" i="4"/>
  <c r="I620" i="4"/>
  <c r="S620" i="4"/>
  <c r="N620" i="4"/>
  <c r="M620" i="4"/>
  <c r="R805" i="4"/>
  <c r="J805" i="4"/>
  <c r="I805" i="4"/>
  <c r="H805" i="4"/>
  <c r="G805" i="4"/>
  <c r="F805" i="4"/>
  <c r="E805" i="4"/>
  <c r="Q805" i="4"/>
  <c r="P805" i="4"/>
  <c r="O805" i="4"/>
  <c r="N805" i="4"/>
  <c r="M805" i="4"/>
  <c r="L805" i="4"/>
  <c r="K805" i="4"/>
  <c r="S805" i="4"/>
  <c r="F1249" i="4"/>
  <c r="E1249" i="4"/>
  <c r="S1249" i="4"/>
  <c r="R1249" i="4"/>
  <c r="Q1249" i="4"/>
  <c r="P1249" i="4"/>
  <c r="O1249" i="4"/>
  <c r="N1249" i="4"/>
  <c r="M1249" i="4"/>
  <c r="L1249" i="4"/>
  <c r="K1249" i="4"/>
  <c r="J1249" i="4"/>
  <c r="I1249" i="4"/>
  <c r="H1249" i="4"/>
  <c r="G1249" i="4"/>
  <c r="G702" i="4"/>
  <c r="F702" i="4"/>
  <c r="E702" i="4"/>
  <c r="M702" i="4"/>
  <c r="L702" i="4"/>
  <c r="K702" i="4"/>
  <c r="J702" i="4"/>
  <c r="S702" i="4"/>
  <c r="R702" i="4"/>
  <c r="Q702" i="4"/>
  <c r="P702" i="4"/>
  <c r="O702" i="4"/>
  <c r="N702" i="4"/>
  <c r="I702" i="4"/>
  <c r="H702" i="4"/>
  <c r="G629" i="4"/>
  <c r="F629" i="4"/>
  <c r="E629" i="4"/>
  <c r="R629" i="4"/>
  <c r="Q629" i="4"/>
  <c r="S629" i="4"/>
  <c r="P629" i="4"/>
  <c r="O629" i="4"/>
  <c r="N629" i="4"/>
  <c r="M629" i="4"/>
  <c r="L629" i="4"/>
  <c r="K629" i="4"/>
  <c r="J629" i="4"/>
  <c r="I629" i="4"/>
  <c r="H629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S149" i="4"/>
  <c r="L402" i="4"/>
  <c r="K402" i="4"/>
  <c r="J402" i="4"/>
  <c r="I402" i="4"/>
  <c r="H402" i="4"/>
  <c r="G402" i="4"/>
  <c r="F402" i="4"/>
  <c r="E402" i="4"/>
  <c r="S402" i="4"/>
  <c r="R402" i="4"/>
  <c r="Q402" i="4"/>
  <c r="P402" i="4"/>
  <c r="O402" i="4"/>
  <c r="N402" i="4"/>
  <c r="M402" i="4"/>
  <c r="R1289" i="4"/>
  <c r="Q1289" i="4"/>
  <c r="P1289" i="4"/>
  <c r="O1289" i="4"/>
  <c r="N1289" i="4"/>
  <c r="M1289" i="4"/>
  <c r="L1289" i="4"/>
  <c r="K1289" i="4"/>
  <c r="J1289" i="4"/>
  <c r="I1289" i="4"/>
  <c r="H1289" i="4"/>
  <c r="G1289" i="4"/>
  <c r="F1289" i="4"/>
  <c r="E1289" i="4"/>
  <c r="S1289" i="4"/>
  <c r="N607" i="4"/>
  <c r="M607" i="4"/>
  <c r="L607" i="4"/>
  <c r="K607" i="4"/>
  <c r="J607" i="4"/>
  <c r="I607" i="4"/>
  <c r="H607" i="4"/>
  <c r="G607" i="4"/>
  <c r="S607" i="4"/>
  <c r="F607" i="4"/>
  <c r="E607" i="4"/>
  <c r="R607" i="4"/>
  <c r="Q607" i="4"/>
  <c r="P607" i="4"/>
  <c r="O607" i="4"/>
  <c r="G811" i="4"/>
  <c r="F811" i="4"/>
  <c r="E811" i="4"/>
  <c r="S811" i="4"/>
  <c r="R811" i="4"/>
  <c r="Q811" i="4"/>
  <c r="O811" i="4"/>
  <c r="N811" i="4"/>
  <c r="M811" i="4"/>
  <c r="P811" i="4"/>
  <c r="L811" i="4"/>
  <c r="K811" i="4"/>
  <c r="J811" i="4"/>
  <c r="I811" i="4"/>
  <c r="H811" i="4"/>
  <c r="M659" i="4"/>
  <c r="L659" i="4"/>
  <c r="K659" i="4"/>
  <c r="J659" i="4"/>
  <c r="I659" i="4"/>
  <c r="H659" i="4"/>
  <c r="G659" i="4"/>
  <c r="F659" i="4"/>
  <c r="E659" i="4"/>
  <c r="S659" i="4"/>
  <c r="R659" i="4"/>
  <c r="Q659" i="4"/>
  <c r="P659" i="4"/>
  <c r="O659" i="4"/>
  <c r="N659" i="4"/>
  <c r="F743" i="4"/>
  <c r="S743" i="4"/>
  <c r="E743" i="4"/>
  <c r="R743" i="4"/>
  <c r="Q743" i="4"/>
  <c r="P743" i="4"/>
  <c r="O743" i="4"/>
  <c r="N743" i="4"/>
  <c r="M743" i="4"/>
  <c r="L743" i="4"/>
  <c r="K743" i="4"/>
  <c r="J743" i="4"/>
  <c r="I743" i="4"/>
  <c r="H743" i="4"/>
  <c r="G743" i="4"/>
  <c r="L75" i="4"/>
  <c r="K75" i="4"/>
  <c r="J75" i="4"/>
  <c r="I75" i="4"/>
  <c r="H75" i="4"/>
  <c r="G75" i="4"/>
  <c r="F75" i="4"/>
  <c r="E75" i="4"/>
  <c r="S75" i="4"/>
  <c r="R75" i="4"/>
  <c r="Q75" i="4"/>
  <c r="P75" i="4"/>
  <c r="O75" i="4"/>
  <c r="N75" i="4"/>
  <c r="M75" i="4"/>
  <c r="R258" i="4"/>
  <c r="Q258" i="4"/>
  <c r="P258" i="4"/>
  <c r="O258" i="4"/>
  <c r="N258" i="4"/>
  <c r="M258" i="4"/>
  <c r="L258" i="4"/>
  <c r="K258" i="4"/>
  <c r="J258" i="4"/>
  <c r="I258" i="4"/>
  <c r="H258" i="4"/>
  <c r="G258" i="4"/>
  <c r="F258" i="4"/>
  <c r="E258" i="4"/>
  <c r="S258" i="4"/>
  <c r="O809" i="4"/>
  <c r="K809" i="4"/>
  <c r="N809" i="4"/>
  <c r="I809" i="4"/>
  <c r="E809" i="4"/>
  <c r="S809" i="4"/>
  <c r="R809" i="4"/>
  <c r="Q809" i="4"/>
  <c r="P809" i="4"/>
  <c r="M809" i="4"/>
  <c r="L809" i="4"/>
  <c r="J809" i="4"/>
  <c r="H809" i="4"/>
  <c r="G809" i="4"/>
  <c r="F809" i="4"/>
  <c r="P156" i="4"/>
  <c r="O156" i="4"/>
  <c r="N156" i="4"/>
  <c r="M156" i="4"/>
  <c r="L156" i="4"/>
  <c r="K156" i="4"/>
  <c r="J156" i="4"/>
  <c r="I156" i="4"/>
  <c r="H156" i="4"/>
  <c r="G156" i="4"/>
  <c r="F156" i="4"/>
  <c r="E156" i="4"/>
  <c r="S156" i="4"/>
  <c r="R156" i="4"/>
  <c r="Q156" i="4"/>
  <c r="J40" i="4"/>
  <c r="I40" i="4"/>
  <c r="H40" i="4"/>
  <c r="G40" i="4"/>
  <c r="F40" i="4"/>
  <c r="E40" i="4"/>
  <c r="S40" i="4"/>
  <c r="R40" i="4"/>
  <c r="Q40" i="4"/>
  <c r="P40" i="4"/>
  <c r="O40" i="4"/>
  <c r="N40" i="4"/>
  <c r="M40" i="4"/>
  <c r="L40" i="4"/>
  <c r="K40" i="4"/>
  <c r="G1276" i="4"/>
  <c r="E1276" i="4"/>
  <c r="S1276" i="4"/>
  <c r="R1276" i="4"/>
  <c r="Q1276" i="4"/>
  <c r="P1276" i="4"/>
  <c r="F1276" i="4"/>
  <c r="O1276" i="4"/>
  <c r="N1276" i="4"/>
  <c r="M1276" i="4"/>
  <c r="L1276" i="4"/>
  <c r="K1276" i="4"/>
  <c r="J1276" i="4"/>
  <c r="I1276" i="4"/>
  <c r="H1276" i="4"/>
  <c r="P1252" i="4"/>
  <c r="O1252" i="4"/>
  <c r="N1252" i="4"/>
  <c r="M1252" i="4"/>
  <c r="L1252" i="4"/>
  <c r="K1252" i="4"/>
  <c r="J1252" i="4"/>
  <c r="I1252" i="4"/>
  <c r="H1252" i="4"/>
  <c r="F1252" i="4"/>
  <c r="E1252" i="4"/>
  <c r="Q1252" i="4"/>
  <c r="G1252" i="4"/>
  <c r="S1252" i="4"/>
  <c r="R1252" i="4"/>
  <c r="S499" i="4"/>
  <c r="R499" i="4"/>
  <c r="Q499" i="4"/>
  <c r="P499" i="4"/>
  <c r="O499" i="4"/>
  <c r="N499" i="4"/>
  <c r="M499" i="4"/>
  <c r="L499" i="4"/>
  <c r="K499" i="4"/>
  <c r="J499" i="4"/>
  <c r="I499" i="4"/>
  <c r="H499" i="4"/>
  <c r="G499" i="4"/>
  <c r="F499" i="4"/>
  <c r="E499" i="4"/>
  <c r="H787" i="4"/>
  <c r="G787" i="4"/>
  <c r="F787" i="4"/>
  <c r="E787" i="4"/>
  <c r="S787" i="4"/>
  <c r="R787" i="4"/>
  <c r="Q787" i="4"/>
  <c r="P787" i="4"/>
  <c r="K787" i="4"/>
  <c r="O787" i="4"/>
  <c r="N787" i="4"/>
  <c r="M787" i="4"/>
  <c r="L787" i="4"/>
  <c r="J787" i="4"/>
  <c r="I787" i="4"/>
  <c r="I467" i="4"/>
  <c r="H467" i="4"/>
  <c r="G467" i="4"/>
  <c r="F467" i="4"/>
  <c r="E467" i="4"/>
  <c r="S467" i="4"/>
  <c r="R467" i="4"/>
  <c r="Q467" i="4"/>
  <c r="P467" i="4"/>
  <c r="O467" i="4"/>
  <c r="M467" i="4"/>
  <c r="L467" i="4"/>
  <c r="N467" i="4"/>
  <c r="K467" i="4"/>
  <c r="J467" i="4"/>
  <c r="P1288" i="4"/>
  <c r="O1288" i="4"/>
  <c r="N1288" i="4"/>
  <c r="M1288" i="4"/>
  <c r="K1288" i="4"/>
  <c r="J1288" i="4"/>
  <c r="I1288" i="4"/>
  <c r="H1288" i="4"/>
  <c r="G1288" i="4"/>
  <c r="F1288" i="4"/>
  <c r="E1288" i="4"/>
  <c r="S1288" i="4"/>
  <c r="R1288" i="4"/>
  <c r="Q1288" i="4"/>
  <c r="L1288" i="4"/>
  <c r="S917" i="4"/>
  <c r="R917" i="4"/>
  <c r="Q917" i="4"/>
  <c r="P917" i="4"/>
  <c r="O917" i="4"/>
  <c r="N917" i="4"/>
  <c r="M917" i="4"/>
  <c r="L917" i="4"/>
  <c r="K917" i="4"/>
  <c r="J917" i="4"/>
  <c r="I917" i="4"/>
  <c r="H917" i="4"/>
  <c r="G917" i="4"/>
  <c r="F917" i="4"/>
  <c r="E917" i="4"/>
  <c r="G577" i="4"/>
  <c r="F577" i="4"/>
  <c r="E577" i="4"/>
  <c r="S577" i="4"/>
  <c r="R577" i="4"/>
  <c r="Q577" i="4"/>
  <c r="P577" i="4"/>
  <c r="O577" i="4"/>
  <c r="N577" i="4"/>
  <c r="M577" i="4"/>
  <c r="L577" i="4"/>
  <c r="K577" i="4"/>
  <c r="J577" i="4"/>
  <c r="I577" i="4"/>
  <c r="H577" i="4"/>
  <c r="F1165" i="4"/>
  <c r="E1165" i="4"/>
  <c r="Q1165" i="4"/>
  <c r="S1165" i="4"/>
  <c r="R1165" i="4"/>
  <c r="P1165" i="4"/>
  <c r="O1165" i="4"/>
  <c r="N1165" i="4"/>
  <c r="M1165" i="4"/>
  <c r="L1165" i="4"/>
  <c r="K1165" i="4"/>
  <c r="J1165" i="4"/>
  <c r="I1165" i="4"/>
  <c r="H1165" i="4"/>
  <c r="G1165" i="4"/>
  <c r="O454" i="4"/>
  <c r="N454" i="4"/>
  <c r="M454" i="4"/>
  <c r="L454" i="4"/>
  <c r="J454" i="4"/>
  <c r="K454" i="4"/>
  <c r="I454" i="4"/>
  <c r="H454" i="4"/>
  <c r="G454" i="4"/>
  <c r="F454" i="4"/>
  <c r="E454" i="4"/>
  <c r="S454" i="4"/>
  <c r="R454" i="4"/>
  <c r="Q454" i="4"/>
  <c r="P454" i="4"/>
  <c r="S1164" i="4"/>
  <c r="P1164" i="4"/>
  <c r="K1164" i="4"/>
  <c r="J1164" i="4"/>
  <c r="I1164" i="4"/>
  <c r="H1164" i="4"/>
  <c r="R1164" i="4"/>
  <c r="Q1164" i="4"/>
  <c r="O1164" i="4"/>
  <c r="N1164" i="4"/>
  <c r="M1164" i="4"/>
  <c r="L1164" i="4"/>
  <c r="G1164" i="4"/>
  <c r="F1164" i="4"/>
  <c r="E1164" i="4"/>
  <c r="P1267" i="4"/>
  <c r="O1267" i="4"/>
  <c r="N1267" i="4"/>
  <c r="M1267" i="4"/>
  <c r="L1267" i="4"/>
  <c r="K1267" i="4"/>
  <c r="J1267" i="4"/>
  <c r="I1267" i="4"/>
  <c r="H1267" i="4"/>
  <c r="G1267" i="4"/>
  <c r="E1267" i="4"/>
  <c r="F1267" i="4"/>
  <c r="S1267" i="4"/>
  <c r="R1267" i="4"/>
  <c r="Q1267" i="4"/>
  <c r="I1216" i="4"/>
  <c r="G1216" i="4"/>
  <c r="F1216" i="4"/>
  <c r="E1216" i="4"/>
  <c r="S1216" i="4"/>
  <c r="R1216" i="4"/>
  <c r="Q1216" i="4"/>
  <c r="N1216" i="4"/>
  <c r="K1216" i="4"/>
  <c r="J1216" i="4"/>
  <c r="H1216" i="4"/>
  <c r="P1216" i="4"/>
  <c r="O1216" i="4"/>
  <c r="M1216" i="4"/>
  <c r="L1216" i="4"/>
  <c r="G227" i="4"/>
  <c r="F227" i="4"/>
  <c r="E227" i="4"/>
  <c r="S227" i="4"/>
  <c r="R227" i="4"/>
  <c r="Q227" i="4"/>
  <c r="P227" i="4"/>
  <c r="O227" i="4"/>
  <c r="M227" i="4"/>
  <c r="N227" i="4"/>
  <c r="L227" i="4"/>
  <c r="K227" i="4"/>
  <c r="J227" i="4"/>
  <c r="I227" i="4"/>
  <c r="H227" i="4"/>
  <c r="O86" i="4"/>
  <c r="N86" i="4"/>
  <c r="M86" i="4"/>
  <c r="L86" i="4"/>
  <c r="K86" i="4"/>
  <c r="J86" i="4"/>
  <c r="I86" i="4"/>
  <c r="H86" i="4"/>
  <c r="G86" i="4"/>
  <c r="F86" i="4"/>
  <c r="E86" i="4"/>
  <c r="S86" i="4"/>
  <c r="R86" i="4"/>
  <c r="Q86" i="4"/>
  <c r="P86" i="4"/>
  <c r="N107" i="4"/>
  <c r="M107" i="4"/>
  <c r="L107" i="4"/>
  <c r="K107" i="4"/>
  <c r="J107" i="4"/>
  <c r="I107" i="4"/>
  <c r="H107" i="4"/>
  <c r="G107" i="4"/>
  <c r="Q107" i="4"/>
  <c r="F107" i="4"/>
  <c r="E107" i="4"/>
  <c r="S107" i="4"/>
  <c r="R107" i="4"/>
  <c r="P107" i="4"/>
  <c r="O107" i="4"/>
  <c r="M1048" i="4"/>
  <c r="L1048" i="4"/>
  <c r="K1048" i="4"/>
  <c r="H1048" i="4"/>
  <c r="G1048" i="4"/>
  <c r="F1048" i="4"/>
  <c r="E1048" i="4"/>
  <c r="J1048" i="4"/>
  <c r="I1048" i="4"/>
  <c r="S1048" i="4"/>
  <c r="R1048" i="4"/>
  <c r="Q1048" i="4"/>
  <c r="O1048" i="4"/>
  <c r="N1048" i="4"/>
  <c r="P1048" i="4"/>
  <c r="M613" i="4"/>
  <c r="L613" i="4"/>
  <c r="J613" i="4"/>
  <c r="H613" i="4"/>
  <c r="G613" i="4"/>
  <c r="F613" i="4"/>
  <c r="E613" i="4"/>
  <c r="K613" i="4"/>
  <c r="I613" i="4"/>
  <c r="S613" i="4"/>
  <c r="R613" i="4"/>
  <c r="Q613" i="4"/>
  <c r="P613" i="4"/>
  <c r="O613" i="4"/>
  <c r="N613" i="4"/>
  <c r="K344" i="4"/>
  <c r="J344" i="4"/>
  <c r="I344" i="4"/>
  <c r="H344" i="4"/>
  <c r="G344" i="4"/>
  <c r="F344" i="4"/>
  <c r="E344" i="4"/>
  <c r="S344" i="4"/>
  <c r="R344" i="4"/>
  <c r="Q344" i="4"/>
  <c r="P344" i="4"/>
  <c r="O344" i="4"/>
  <c r="N344" i="4"/>
  <c r="M344" i="4"/>
  <c r="L344" i="4"/>
  <c r="M1035" i="4"/>
  <c r="L1035" i="4"/>
  <c r="H1035" i="4"/>
  <c r="G1035" i="4"/>
  <c r="F1035" i="4"/>
  <c r="E1035" i="4"/>
  <c r="R1035" i="4"/>
  <c r="Q1035" i="4"/>
  <c r="P1035" i="4"/>
  <c r="O1035" i="4"/>
  <c r="N1035" i="4"/>
  <c r="K1035" i="4"/>
  <c r="J1035" i="4"/>
  <c r="I1035" i="4"/>
  <c r="S1035" i="4"/>
  <c r="E808" i="4"/>
  <c r="S808" i="4"/>
  <c r="R808" i="4"/>
  <c r="Q808" i="4"/>
  <c r="P808" i="4"/>
  <c r="O808" i="4"/>
  <c r="N808" i="4"/>
  <c r="J808" i="4"/>
  <c r="M808" i="4"/>
  <c r="L808" i="4"/>
  <c r="K808" i="4"/>
  <c r="I808" i="4"/>
  <c r="H808" i="4"/>
  <c r="G808" i="4"/>
  <c r="F808" i="4"/>
  <c r="O854" i="4"/>
  <c r="N854" i="4"/>
  <c r="M854" i="4"/>
  <c r="L854" i="4"/>
  <c r="K854" i="4"/>
  <c r="I854" i="4"/>
  <c r="H854" i="4"/>
  <c r="G854" i="4"/>
  <c r="E854" i="4"/>
  <c r="Q854" i="4"/>
  <c r="P854" i="4"/>
  <c r="R854" i="4"/>
  <c r="J854" i="4"/>
  <c r="F854" i="4"/>
  <c r="S854" i="4"/>
  <c r="M166" i="4"/>
  <c r="L166" i="4"/>
  <c r="K166" i="4"/>
  <c r="J166" i="4"/>
  <c r="I166" i="4"/>
  <c r="H166" i="4"/>
  <c r="G166" i="4"/>
  <c r="F166" i="4"/>
  <c r="E166" i="4"/>
  <c r="S166" i="4"/>
  <c r="R166" i="4"/>
  <c r="Q166" i="4"/>
  <c r="P166" i="4"/>
  <c r="O166" i="4"/>
  <c r="N166" i="4"/>
  <c r="P820" i="4"/>
  <c r="O820" i="4"/>
  <c r="N820" i="4"/>
  <c r="M820" i="4"/>
  <c r="L820" i="4"/>
  <c r="K820" i="4"/>
  <c r="J820" i="4"/>
  <c r="I820" i="4"/>
  <c r="H820" i="4"/>
  <c r="G820" i="4"/>
  <c r="F820" i="4"/>
  <c r="E820" i="4"/>
  <c r="S820" i="4"/>
  <c r="R820" i="4"/>
  <c r="Q820" i="4"/>
  <c r="J830" i="4"/>
  <c r="I830" i="4"/>
  <c r="H830" i="4"/>
  <c r="G830" i="4"/>
  <c r="F830" i="4"/>
  <c r="E830" i="4"/>
  <c r="S830" i="4"/>
  <c r="R830" i="4"/>
  <c r="Q830" i="4"/>
  <c r="P830" i="4"/>
  <c r="O830" i="4"/>
  <c r="N830" i="4"/>
  <c r="M830" i="4"/>
  <c r="L830" i="4"/>
  <c r="K830" i="4"/>
  <c r="Q1104" i="4"/>
  <c r="P1104" i="4"/>
  <c r="O1104" i="4"/>
  <c r="M1104" i="4"/>
  <c r="L1104" i="4"/>
  <c r="H1104" i="4"/>
  <c r="G1104" i="4"/>
  <c r="E1104" i="4"/>
  <c r="N1104" i="4"/>
  <c r="K1104" i="4"/>
  <c r="J1104" i="4"/>
  <c r="I1104" i="4"/>
  <c r="F1104" i="4"/>
  <c r="S1104" i="4"/>
  <c r="R1104" i="4"/>
  <c r="O523" i="4"/>
  <c r="N523" i="4"/>
  <c r="M523" i="4"/>
  <c r="H523" i="4"/>
  <c r="G523" i="4"/>
  <c r="F523" i="4"/>
  <c r="E523" i="4"/>
  <c r="L523" i="4"/>
  <c r="K523" i="4"/>
  <c r="J523" i="4"/>
  <c r="S523" i="4"/>
  <c r="R523" i="4"/>
  <c r="I523" i="4"/>
  <c r="Q523" i="4"/>
  <c r="P523" i="4"/>
  <c r="I219" i="4"/>
  <c r="H219" i="4"/>
  <c r="E219" i="4"/>
  <c r="F219" i="4"/>
  <c r="S219" i="4"/>
  <c r="R219" i="4"/>
  <c r="Q219" i="4"/>
  <c r="P219" i="4"/>
  <c r="O219" i="4"/>
  <c r="G219" i="4"/>
  <c r="M219" i="4"/>
  <c r="L219" i="4"/>
  <c r="N219" i="4"/>
  <c r="K219" i="4"/>
  <c r="J219" i="4"/>
  <c r="Q106" i="4"/>
  <c r="J106" i="4"/>
  <c r="I106" i="4"/>
  <c r="H106" i="4"/>
  <c r="G106" i="4"/>
  <c r="F106" i="4"/>
  <c r="P106" i="4"/>
  <c r="O106" i="4"/>
  <c r="N106" i="4"/>
  <c r="M106" i="4"/>
  <c r="L106" i="4"/>
  <c r="K106" i="4"/>
  <c r="E106" i="4"/>
  <c r="S106" i="4"/>
  <c r="R106" i="4"/>
  <c r="S1269" i="4"/>
  <c r="R1269" i="4"/>
  <c r="Q1269" i="4"/>
  <c r="P1269" i="4"/>
  <c r="O1269" i="4"/>
  <c r="N1269" i="4"/>
  <c r="M1269" i="4"/>
  <c r="L1269" i="4"/>
  <c r="K1269" i="4"/>
  <c r="J1269" i="4"/>
  <c r="I1269" i="4"/>
  <c r="G1269" i="4"/>
  <c r="H1269" i="4"/>
  <c r="F1269" i="4"/>
  <c r="E1269" i="4"/>
  <c r="F47" i="4"/>
  <c r="E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L403" i="4"/>
  <c r="K403" i="4"/>
  <c r="J403" i="4"/>
  <c r="I403" i="4"/>
  <c r="H403" i="4"/>
  <c r="G403" i="4"/>
  <c r="F403" i="4"/>
  <c r="E403" i="4"/>
  <c r="S403" i="4"/>
  <c r="R403" i="4"/>
  <c r="Q403" i="4"/>
  <c r="P403" i="4"/>
  <c r="O403" i="4"/>
  <c r="N403" i="4"/>
  <c r="M403" i="4"/>
  <c r="P877" i="4"/>
  <c r="O877" i="4"/>
  <c r="I877" i="4"/>
  <c r="G877" i="4"/>
  <c r="F877" i="4"/>
  <c r="E877" i="4"/>
  <c r="S877" i="4"/>
  <c r="N877" i="4"/>
  <c r="M877" i="4"/>
  <c r="L877" i="4"/>
  <c r="K877" i="4"/>
  <c r="J877" i="4"/>
  <c r="H877" i="4"/>
  <c r="R877" i="4"/>
  <c r="Q877" i="4"/>
  <c r="L619" i="4"/>
  <c r="K619" i="4"/>
  <c r="J619" i="4"/>
  <c r="I619" i="4"/>
  <c r="G619" i="4"/>
  <c r="F619" i="4"/>
  <c r="E619" i="4"/>
  <c r="S619" i="4"/>
  <c r="R619" i="4"/>
  <c r="M619" i="4"/>
  <c r="Q619" i="4"/>
  <c r="P619" i="4"/>
  <c r="O619" i="4"/>
  <c r="N619" i="4"/>
  <c r="H619" i="4"/>
  <c r="Q1338" i="4"/>
  <c r="P1338" i="4"/>
  <c r="O1338" i="4"/>
  <c r="N1338" i="4"/>
  <c r="M1338" i="4"/>
  <c r="L1338" i="4"/>
  <c r="K1338" i="4"/>
  <c r="J1338" i="4"/>
  <c r="H1338" i="4"/>
  <c r="F1338" i="4"/>
  <c r="I1338" i="4"/>
  <c r="G1338" i="4"/>
  <c r="E1338" i="4"/>
  <c r="S1338" i="4"/>
  <c r="R1338" i="4"/>
  <c r="F802" i="4"/>
  <c r="E802" i="4"/>
  <c r="N802" i="4"/>
  <c r="M802" i="4"/>
  <c r="L802" i="4"/>
  <c r="K802" i="4"/>
  <c r="J802" i="4"/>
  <c r="I802" i="4"/>
  <c r="H802" i="4"/>
  <c r="S802" i="4"/>
  <c r="R802" i="4"/>
  <c r="Q802" i="4"/>
  <c r="P802" i="4"/>
  <c r="O802" i="4"/>
  <c r="G802" i="4"/>
  <c r="S741" i="4"/>
  <c r="R741" i="4"/>
  <c r="P741" i="4"/>
  <c r="O741" i="4"/>
  <c r="N741" i="4"/>
  <c r="M741" i="4"/>
  <c r="L741" i="4"/>
  <c r="K741" i="4"/>
  <c r="J741" i="4"/>
  <c r="I741" i="4"/>
  <c r="H741" i="4"/>
  <c r="G741" i="4"/>
  <c r="F741" i="4"/>
  <c r="E741" i="4"/>
  <c r="Q741" i="4"/>
  <c r="N147" i="4"/>
  <c r="M147" i="4"/>
  <c r="L147" i="4"/>
  <c r="K147" i="4"/>
  <c r="J147" i="4"/>
  <c r="I147" i="4"/>
  <c r="H147" i="4"/>
  <c r="G147" i="4"/>
  <c r="F147" i="4"/>
  <c r="E147" i="4"/>
  <c r="S147" i="4"/>
  <c r="R147" i="4"/>
  <c r="Q147" i="4"/>
  <c r="P147" i="4"/>
  <c r="O147" i="4"/>
  <c r="P1029" i="4"/>
  <c r="O1029" i="4"/>
  <c r="N1029" i="4"/>
  <c r="M1029" i="4"/>
  <c r="G1029" i="4"/>
  <c r="F1029" i="4"/>
  <c r="L1029" i="4"/>
  <c r="K1029" i="4"/>
  <c r="J1029" i="4"/>
  <c r="I1029" i="4"/>
  <c r="H1029" i="4"/>
  <c r="E1029" i="4"/>
  <c r="S1029" i="4"/>
  <c r="R1029" i="4"/>
  <c r="Q1029" i="4"/>
  <c r="O1113" i="4"/>
  <c r="M1113" i="4"/>
  <c r="L1113" i="4"/>
  <c r="K1113" i="4"/>
  <c r="J1113" i="4"/>
  <c r="I1113" i="4"/>
  <c r="H1113" i="4"/>
  <c r="F1113" i="4"/>
  <c r="E1113" i="4"/>
  <c r="S1113" i="4"/>
  <c r="R1113" i="4"/>
  <c r="Q1113" i="4"/>
  <c r="P1113" i="4"/>
  <c r="N1113" i="4"/>
  <c r="G1113" i="4"/>
  <c r="K42" i="4"/>
  <c r="J42" i="4"/>
  <c r="I42" i="4"/>
  <c r="H42" i="4"/>
  <c r="G42" i="4"/>
  <c r="F42" i="4"/>
  <c r="E42" i="4"/>
  <c r="S42" i="4"/>
  <c r="R42" i="4"/>
  <c r="Q42" i="4"/>
  <c r="P42" i="4"/>
  <c r="O42" i="4"/>
  <c r="N42" i="4"/>
  <c r="M42" i="4"/>
  <c r="L42" i="4"/>
  <c r="Q799" i="4"/>
  <c r="P799" i="4"/>
  <c r="O799" i="4"/>
  <c r="N799" i="4"/>
  <c r="M799" i="4"/>
  <c r="K799" i="4"/>
  <c r="J799" i="4"/>
  <c r="I799" i="4"/>
  <c r="H799" i="4"/>
  <c r="G799" i="4"/>
  <c r="L799" i="4"/>
  <c r="F799" i="4"/>
  <c r="E799" i="4"/>
  <c r="S799" i="4"/>
  <c r="R799" i="4"/>
  <c r="I863" i="4"/>
  <c r="H863" i="4"/>
  <c r="G863" i="4"/>
  <c r="F863" i="4"/>
  <c r="E863" i="4"/>
  <c r="S863" i="4"/>
  <c r="R863" i="4"/>
  <c r="Q863" i="4"/>
  <c r="P863" i="4"/>
  <c r="O863" i="4"/>
  <c r="N863" i="4"/>
  <c r="M863" i="4"/>
  <c r="L863" i="4"/>
  <c r="K863" i="4"/>
  <c r="J863" i="4"/>
  <c r="L455" i="4"/>
  <c r="K455" i="4"/>
  <c r="I455" i="4"/>
  <c r="H455" i="4"/>
  <c r="G455" i="4"/>
  <c r="J455" i="4"/>
  <c r="F455" i="4"/>
  <c r="E455" i="4"/>
  <c r="S455" i="4"/>
  <c r="R455" i="4"/>
  <c r="Q455" i="4"/>
  <c r="P455" i="4"/>
  <c r="O455" i="4"/>
  <c r="N455" i="4"/>
  <c r="M455" i="4"/>
  <c r="G831" i="4"/>
  <c r="F831" i="4"/>
  <c r="E831" i="4"/>
  <c r="S831" i="4"/>
  <c r="R831" i="4"/>
  <c r="Q831" i="4"/>
  <c r="P831" i="4"/>
  <c r="O831" i="4"/>
  <c r="L831" i="4"/>
  <c r="N831" i="4"/>
  <c r="M831" i="4"/>
  <c r="K831" i="4"/>
  <c r="J831" i="4"/>
  <c r="I831" i="4"/>
  <c r="H831" i="4"/>
  <c r="S1120" i="4"/>
  <c r="R1120" i="4"/>
  <c r="Q1120" i="4"/>
  <c r="P1120" i="4"/>
  <c r="O1120" i="4"/>
  <c r="M1120" i="4"/>
  <c r="L1120" i="4"/>
  <c r="K1120" i="4"/>
  <c r="J1120" i="4"/>
  <c r="N1120" i="4"/>
  <c r="I1120" i="4"/>
  <c r="H1120" i="4"/>
  <c r="G1120" i="4"/>
  <c r="E1120" i="4"/>
  <c r="F1120" i="4"/>
  <c r="O934" i="4"/>
  <c r="N934" i="4"/>
  <c r="M934" i="4"/>
  <c r="L934" i="4"/>
  <c r="K934" i="4"/>
  <c r="J934" i="4"/>
  <c r="R934" i="4"/>
  <c r="I934" i="4"/>
  <c r="H934" i="4"/>
  <c r="G934" i="4"/>
  <c r="F934" i="4"/>
  <c r="E934" i="4"/>
  <c r="S934" i="4"/>
  <c r="Q934" i="4"/>
  <c r="P934" i="4"/>
  <c r="M1111" i="4"/>
  <c r="K1111" i="4"/>
  <c r="J1111" i="4"/>
  <c r="I1111" i="4"/>
  <c r="H1111" i="4"/>
  <c r="G1111" i="4"/>
  <c r="F1111" i="4"/>
  <c r="S1111" i="4"/>
  <c r="R1111" i="4"/>
  <c r="Q1111" i="4"/>
  <c r="P1111" i="4"/>
  <c r="O1111" i="4"/>
  <c r="N1111" i="4"/>
  <c r="L1111" i="4"/>
  <c r="E1111" i="4"/>
  <c r="P451" i="4"/>
  <c r="O451" i="4"/>
  <c r="N451" i="4"/>
  <c r="M451" i="4"/>
  <c r="L451" i="4"/>
  <c r="K451" i="4"/>
  <c r="J451" i="4"/>
  <c r="I451" i="4"/>
  <c r="G451" i="4"/>
  <c r="S451" i="4"/>
  <c r="H451" i="4"/>
  <c r="F451" i="4"/>
  <c r="E451" i="4"/>
  <c r="R451" i="4"/>
  <c r="Q451" i="4"/>
  <c r="I178" i="4"/>
  <c r="H178" i="4"/>
  <c r="G178" i="4"/>
  <c r="F178" i="4"/>
  <c r="E178" i="4"/>
  <c r="S178" i="4"/>
  <c r="R178" i="4"/>
  <c r="Q178" i="4"/>
  <c r="P178" i="4"/>
  <c r="O178" i="4"/>
  <c r="N178" i="4"/>
  <c r="M178" i="4"/>
  <c r="L178" i="4"/>
  <c r="K178" i="4"/>
  <c r="J178" i="4"/>
  <c r="L1025" i="4"/>
  <c r="K1025" i="4"/>
  <c r="J1025" i="4"/>
  <c r="I1025" i="4"/>
  <c r="H1025" i="4"/>
  <c r="G1025" i="4"/>
  <c r="F1025" i="4"/>
  <c r="E1025" i="4"/>
  <c r="Q1025" i="4"/>
  <c r="P1025" i="4"/>
  <c r="S1025" i="4"/>
  <c r="R1025" i="4"/>
  <c r="O1025" i="4"/>
  <c r="N1025" i="4"/>
  <c r="M1025" i="4"/>
  <c r="K847" i="4"/>
  <c r="J847" i="4"/>
  <c r="I847" i="4"/>
  <c r="H847" i="4"/>
  <c r="G847" i="4"/>
  <c r="F847" i="4"/>
  <c r="E847" i="4"/>
  <c r="S847" i="4"/>
  <c r="R847" i="4"/>
  <c r="Q847" i="4"/>
  <c r="P847" i="4"/>
  <c r="O847" i="4"/>
  <c r="N847" i="4"/>
  <c r="M847" i="4"/>
  <c r="L847" i="4"/>
  <c r="M1336" i="4"/>
  <c r="L1336" i="4"/>
  <c r="K1336" i="4"/>
  <c r="J1336" i="4"/>
  <c r="I1336" i="4"/>
  <c r="H1336" i="4"/>
  <c r="G1336" i="4"/>
  <c r="F1336" i="4"/>
  <c r="E1336" i="4"/>
  <c r="S1336" i="4"/>
  <c r="R1336" i="4"/>
  <c r="Q1336" i="4"/>
  <c r="P1336" i="4"/>
  <c r="O1336" i="4"/>
  <c r="N1336" i="4"/>
  <c r="P1072" i="4"/>
  <c r="O1072" i="4"/>
  <c r="N1072" i="4"/>
  <c r="M1072" i="4"/>
  <c r="L1072" i="4"/>
  <c r="K1072" i="4"/>
  <c r="J1072" i="4"/>
  <c r="I1072" i="4"/>
  <c r="H1072" i="4"/>
  <c r="G1072" i="4"/>
  <c r="F1072" i="4"/>
  <c r="E1072" i="4"/>
  <c r="S1072" i="4"/>
  <c r="R1072" i="4"/>
  <c r="Q1072" i="4"/>
  <c r="L1137" i="4"/>
  <c r="J1137" i="4"/>
  <c r="S1137" i="4"/>
  <c r="R1137" i="4"/>
  <c r="Q1137" i="4"/>
  <c r="O1137" i="4"/>
  <c r="N1137" i="4"/>
  <c r="M1137" i="4"/>
  <c r="I1137" i="4"/>
  <c r="G1137" i="4"/>
  <c r="P1137" i="4"/>
  <c r="K1137" i="4"/>
  <c r="H1137" i="4"/>
  <c r="F1137" i="4"/>
  <c r="E1137" i="4"/>
  <c r="Q518" i="4"/>
  <c r="G518" i="4"/>
  <c r="E518" i="4"/>
  <c r="P518" i="4"/>
  <c r="O518" i="4"/>
  <c r="N518" i="4"/>
  <c r="M518" i="4"/>
  <c r="L518" i="4"/>
  <c r="K518" i="4"/>
  <c r="J518" i="4"/>
  <c r="I518" i="4"/>
  <c r="H518" i="4"/>
  <c r="F518" i="4"/>
  <c r="S518" i="4"/>
  <c r="R518" i="4"/>
  <c r="H41" i="4"/>
  <c r="G41" i="4"/>
  <c r="F41" i="4"/>
  <c r="E41" i="4"/>
  <c r="S41" i="4"/>
  <c r="R41" i="4"/>
  <c r="Q41" i="4"/>
  <c r="P41" i="4"/>
  <c r="O41" i="4"/>
  <c r="N41" i="4"/>
  <c r="M41" i="4"/>
  <c r="L41" i="4"/>
  <c r="K41" i="4"/>
  <c r="J41" i="4"/>
  <c r="I41" i="4"/>
  <c r="G1332" i="4"/>
  <c r="F1332" i="4"/>
  <c r="E1332" i="4"/>
  <c r="S1332" i="4"/>
  <c r="R1332" i="4"/>
  <c r="Q1332" i="4"/>
  <c r="P1332" i="4"/>
  <c r="O1332" i="4"/>
  <c r="N1332" i="4"/>
  <c r="M1332" i="4"/>
  <c r="L1332" i="4"/>
  <c r="K1332" i="4"/>
  <c r="J1332" i="4"/>
  <c r="I1332" i="4"/>
  <c r="H1332" i="4"/>
  <c r="F436" i="4"/>
  <c r="E436" i="4"/>
  <c r="S436" i="4"/>
  <c r="R436" i="4"/>
  <c r="Q436" i="4"/>
  <c r="P436" i="4"/>
  <c r="O436" i="4"/>
  <c r="N436" i="4"/>
  <c r="M436" i="4"/>
  <c r="J436" i="4"/>
  <c r="L436" i="4"/>
  <c r="K436" i="4"/>
  <c r="I436" i="4"/>
  <c r="H436" i="4"/>
  <c r="G436" i="4"/>
  <c r="J995" i="4"/>
  <c r="I995" i="4"/>
  <c r="H995" i="4"/>
  <c r="G995" i="4"/>
  <c r="F995" i="4"/>
  <c r="E995" i="4"/>
  <c r="S995" i="4"/>
  <c r="R995" i="4"/>
  <c r="Q995" i="4"/>
  <c r="P995" i="4"/>
  <c r="N995" i="4"/>
  <c r="M995" i="4"/>
  <c r="O995" i="4"/>
  <c r="L995" i="4"/>
  <c r="K995" i="4"/>
  <c r="S202" i="4"/>
  <c r="R202" i="4"/>
  <c r="Q202" i="4"/>
  <c r="P202" i="4"/>
  <c r="O202" i="4"/>
  <c r="N202" i="4"/>
  <c r="L202" i="4"/>
  <c r="J202" i="4"/>
  <c r="I202" i="4"/>
  <c r="M202" i="4"/>
  <c r="K202" i="4"/>
  <c r="H202" i="4"/>
  <c r="G202" i="4"/>
  <c r="F202" i="4"/>
  <c r="E202" i="4"/>
  <c r="M953" i="4"/>
  <c r="L953" i="4"/>
  <c r="K953" i="4"/>
  <c r="J953" i="4"/>
  <c r="I953" i="4"/>
  <c r="H953" i="4"/>
  <c r="G953" i="4"/>
  <c r="F953" i="4"/>
  <c r="E953" i="4"/>
  <c r="S953" i="4"/>
  <c r="Q953" i="4"/>
  <c r="R953" i="4"/>
  <c r="P953" i="4"/>
  <c r="O953" i="4"/>
  <c r="N953" i="4"/>
  <c r="K1031" i="4"/>
  <c r="J1031" i="4"/>
  <c r="G1031" i="4"/>
  <c r="F1031" i="4"/>
  <c r="S1031" i="4"/>
  <c r="R1031" i="4"/>
  <c r="Q1031" i="4"/>
  <c r="P1031" i="4"/>
  <c r="O1031" i="4"/>
  <c r="I1031" i="4"/>
  <c r="H1031" i="4"/>
  <c r="E1031" i="4"/>
  <c r="N1031" i="4"/>
  <c r="M1031" i="4"/>
  <c r="L1031" i="4"/>
  <c r="R923" i="4"/>
  <c r="Q923" i="4"/>
  <c r="P923" i="4"/>
  <c r="O923" i="4"/>
  <c r="N923" i="4"/>
  <c r="M923" i="4"/>
  <c r="L923" i="4"/>
  <c r="K923" i="4"/>
  <c r="J923" i="4"/>
  <c r="I923" i="4"/>
  <c r="H923" i="4"/>
  <c r="G923" i="4"/>
  <c r="F923" i="4"/>
  <c r="E923" i="4"/>
  <c r="S923" i="4"/>
  <c r="K776" i="4"/>
  <c r="J776" i="4"/>
  <c r="R776" i="4"/>
  <c r="H776" i="4"/>
  <c r="G776" i="4"/>
  <c r="F776" i="4"/>
  <c r="E776" i="4"/>
  <c r="S776" i="4"/>
  <c r="Q776" i="4"/>
  <c r="P776" i="4"/>
  <c r="O776" i="4"/>
  <c r="N776" i="4"/>
  <c r="M776" i="4"/>
  <c r="L776" i="4"/>
  <c r="I776" i="4"/>
  <c r="P1096" i="4"/>
  <c r="O1096" i="4"/>
  <c r="M1096" i="4"/>
  <c r="G1096" i="4"/>
  <c r="F1096" i="4"/>
  <c r="N1096" i="4"/>
  <c r="L1096" i="4"/>
  <c r="K1096" i="4"/>
  <c r="J1096" i="4"/>
  <c r="I1096" i="4"/>
  <c r="H1096" i="4"/>
  <c r="E1096" i="4"/>
  <c r="S1096" i="4"/>
  <c r="R1096" i="4"/>
  <c r="Q1096" i="4"/>
  <c r="K644" i="4"/>
  <c r="J644" i="4"/>
  <c r="I644" i="4"/>
  <c r="H644" i="4"/>
  <c r="G644" i="4"/>
  <c r="F644" i="4"/>
  <c r="E644" i="4"/>
  <c r="S644" i="4"/>
  <c r="R644" i="4"/>
  <c r="Q644" i="4"/>
  <c r="P644" i="4"/>
  <c r="O644" i="4"/>
  <c r="N644" i="4"/>
  <c r="M644" i="4"/>
  <c r="L644" i="4"/>
  <c r="G1008" i="4"/>
  <c r="F1008" i="4"/>
  <c r="H1008" i="4"/>
  <c r="E1008" i="4"/>
  <c r="S1008" i="4"/>
  <c r="R1008" i="4"/>
  <c r="Q1008" i="4"/>
  <c r="P1008" i="4"/>
  <c r="O1008" i="4"/>
  <c r="N1008" i="4"/>
  <c r="M1008" i="4"/>
  <c r="L1008" i="4"/>
  <c r="K1008" i="4"/>
  <c r="J1008" i="4"/>
  <c r="I1008" i="4"/>
  <c r="K770" i="4"/>
  <c r="J770" i="4"/>
  <c r="I770" i="4"/>
  <c r="H770" i="4"/>
  <c r="G770" i="4"/>
  <c r="F770" i="4"/>
  <c r="E770" i="4"/>
  <c r="S770" i="4"/>
  <c r="R770" i="4"/>
  <c r="Q770" i="4"/>
  <c r="P770" i="4"/>
  <c r="O770" i="4"/>
  <c r="N770" i="4"/>
  <c r="M770" i="4"/>
  <c r="L770" i="4"/>
  <c r="R859" i="4"/>
  <c r="Q859" i="4"/>
  <c r="P859" i="4"/>
  <c r="O859" i="4"/>
  <c r="N859" i="4"/>
  <c r="M859" i="4"/>
  <c r="L859" i="4"/>
  <c r="K859" i="4"/>
  <c r="J859" i="4"/>
  <c r="I859" i="4"/>
  <c r="H859" i="4"/>
  <c r="G859" i="4"/>
  <c r="F859" i="4"/>
  <c r="E859" i="4"/>
  <c r="S859" i="4"/>
  <c r="G129" i="4"/>
  <c r="F129" i="4"/>
  <c r="E129" i="4"/>
  <c r="S129" i="4"/>
  <c r="R129" i="4"/>
  <c r="Q129" i="4"/>
  <c r="P129" i="4"/>
  <c r="O129" i="4"/>
  <c r="N129" i="4"/>
  <c r="M129" i="4"/>
  <c r="L129" i="4"/>
  <c r="K129" i="4"/>
  <c r="J129" i="4"/>
  <c r="I129" i="4"/>
  <c r="H129" i="4"/>
  <c r="S935" i="4"/>
  <c r="L935" i="4"/>
  <c r="K935" i="4"/>
  <c r="J935" i="4"/>
  <c r="I935" i="4"/>
  <c r="H935" i="4"/>
  <c r="G935" i="4"/>
  <c r="F935" i="4"/>
  <c r="R935" i="4"/>
  <c r="Q935" i="4"/>
  <c r="P935" i="4"/>
  <c r="O935" i="4"/>
  <c r="N935" i="4"/>
  <c r="M935" i="4"/>
  <c r="E935" i="4"/>
  <c r="J1343" i="4"/>
  <c r="I1343" i="4"/>
  <c r="H1343" i="4"/>
  <c r="G1343" i="4"/>
  <c r="F1343" i="4"/>
  <c r="E1343" i="4"/>
  <c r="S1343" i="4"/>
  <c r="R1343" i="4"/>
  <c r="Q1343" i="4"/>
  <c r="P1343" i="4"/>
  <c r="O1343" i="4"/>
  <c r="N1343" i="4"/>
  <c r="M1343" i="4"/>
  <c r="L1343" i="4"/>
  <c r="K1343" i="4"/>
  <c r="L713" i="4"/>
  <c r="K713" i="4"/>
  <c r="J713" i="4"/>
  <c r="I713" i="4"/>
  <c r="H713" i="4"/>
  <c r="G713" i="4"/>
  <c r="F713" i="4"/>
  <c r="E713" i="4"/>
  <c r="S713" i="4"/>
  <c r="R713" i="4"/>
  <c r="P713" i="4"/>
  <c r="O713" i="4"/>
  <c r="Q713" i="4"/>
  <c r="N713" i="4"/>
  <c r="M713" i="4"/>
  <c r="I936" i="4"/>
  <c r="H936" i="4"/>
  <c r="G936" i="4"/>
  <c r="E936" i="4"/>
  <c r="S936" i="4"/>
  <c r="R936" i="4"/>
  <c r="Q936" i="4"/>
  <c r="P936" i="4"/>
  <c r="F936" i="4"/>
  <c r="O936" i="4"/>
  <c r="M936" i="4"/>
  <c r="L936" i="4"/>
  <c r="N936" i="4"/>
  <c r="K936" i="4"/>
  <c r="J936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S49" i="4"/>
  <c r="L1131" i="4"/>
  <c r="K1131" i="4"/>
  <c r="J1131" i="4"/>
  <c r="I1131" i="4"/>
  <c r="H1131" i="4"/>
  <c r="F1131" i="4"/>
  <c r="G1131" i="4"/>
  <c r="E1131" i="4"/>
  <c r="S1131" i="4"/>
  <c r="R1131" i="4"/>
  <c r="Q1131" i="4"/>
  <c r="P1131" i="4"/>
  <c r="O1131" i="4"/>
  <c r="N1131" i="4"/>
  <c r="M1131" i="4"/>
  <c r="J430" i="4"/>
  <c r="I430" i="4"/>
  <c r="G430" i="4"/>
  <c r="S430" i="4"/>
  <c r="R430" i="4"/>
  <c r="Q430" i="4"/>
  <c r="P430" i="4"/>
  <c r="O430" i="4"/>
  <c r="N430" i="4"/>
  <c r="H430" i="4"/>
  <c r="F430" i="4"/>
  <c r="E430" i="4"/>
  <c r="M430" i="4"/>
  <c r="L430" i="4"/>
  <c r="K430" i="4"/>
  <c r="K951" i="4"/>
  <c r="E951" i="4"/>
  <c r="J951" i="4"/>
  <c r="I951" i="4"/>
  <c r="H951" i="4"/>
  <c r="L951" i="4"/>
  <c r="G951" i="4"/>
  <c r="F951" i="4"/>
  <c r="S951" i="4"/>
  <c r="P951" i="4"/>
  <c r="R951" i="4"/>
  <c r="M951" i="4"/>
  <c r="Q951" i="4"/>
  <c r="O951" i="4"/>
  <c r="N951" i="4"/>
  <c r="J397" i="4"/>
  <c r="I397" i="4"/>
  <c r="H397" i="4"/>
  <c r="G397" i="4"/>
  <c r="F397" i="4"/>
  <c r="E397" i="4"/>
  <c r="S397" i="4"/>
  <c r="R397" i="4"/>
  <c r="Q397" i="4"/>
  <c r="P397" i="4"/>
  <c r="O397" i="4"/>
  <c r="N397" i="4"/>
  <c r="M397" i="4"/>
  <c r="L397" i="4"/>
  <c r="K397" i="4"/>
  <c r="P888" i="4"/>
  <c r="N888" i="4"/>
  <c r="M888" i="4"/>
  <c r="L888" i="4"/>
  <c r="K888" i="4"/>
  <c r="J888" i="4"/>
  <c r="R888" i="4"/>
  <c r="Q888" i="4"/>
  <c r="O888" i="4"/>
  <c r="I888" i="4"/>
  <c r="H888" i="4"/>
  <c r="G888" i="4"/>
  <c r="F888" i="4"/>
  <c r="E888" i="4"/>
  <c r="S888" i="4"/>
  <c r="R1148" i="4"/>
  <c r="Q1148" i="4"/>
  <c r="P1148" i="4"/>
  <c r="O1148" i="4"/>
  <c r="N1148" i="4"/>
  <c r="H1148" i="4"/>
  <c r="M1148" i="4"/>
  <c r="L1148" i="4"/>
  <c r="G1148" i="4"/>
  <c r="F1148" i="4"/>
  <c r="K1148" i="4"/>
  <c r="E1148" i="4"/>
  <c r="S1148" i="4"/>
  <c r="J1148" i="4"/>
  <c r="I1148" i="4"/>
  <c r="L622" i="4"/>
  <c r="J622" i="4"/>
  <c r="I622" i="4"/>
  <c r="H622" i="4"/>
  <c r="G622" i="4"/>
  <c r="F622" i="4"/>
  <c r="E622" i="4"/>
  <c r="S622" i="4"/>
  <c r="R622" i="4"/>
  <c r="Q622" i="4"/>
  <c r="O622" i="4"/>
  <c r="K622" i="4"/>
  <c r="P622" i="4"/>
  <c r="N622" i="4"/>
  <c r="M622" i="4"/>
  <c r="Q565" i="4"/>
  <c r="P565" i="4"/>
  <c r="O565" i="4"/>
  <c r="N565" i="4"/>
  <c r="M565" i="4"/>
  <c r="K565" i="4"/>
  <c r="J565" i="4"/>
  <c r="I565" i="4"/>
  <c r="F565" i="4"/>
  <c r="E565" i="4"/>
  <c r="S565" i="4"/>
  <c r="R565" i="4"/>
  <c r="L565" i="4"/>
  <c r="H565" i="4"/>
  <c r="G565" i="4"/>
  <c r="K1177" i="4"/>
  <c r="J1177" i="4"/>
  <c r="S1177" i="4"/>
  <c r="R1177" i="4"/>
  <c r="Q1177" i="4"/>
  <c r="P1177" i="4"/>
  <c r="M1177" i="4"/>
  <c r="L1177" i="4"/>
  <c r="I1177" i="4"/>
  <c r="H1177" i="4"/>
  <c r="G1177" i="4"/>
  <c r="F1177" i="4"/>
  <c r="E1177" i="4"/>
  <c r="O1177" i="4"/>
  <c r="N1177" i="4"/>
  <c r="I556" i="4"/>
  <c r="H556" i="4"/>
  <c r="G556" i="4"/>
  <c r="F556" i="4"/>
  <c r="E556" i="4"/>
  <c r="S556" i="4"/>
  <c r="R556" i="4"/>
  <c r="Q556" i="4"/>
  <c r="P556" i="4"/>
  <c r="O556" i="4"/>
  <c r="N556" i="4"/>
  <c r="M556" i="4"/>
  <c r="L556" i="4"/>
  <c r="K556" i="4"/>
  <c r="J556" i="4"/>
  <c r="S1081" i="4"/>
  <c r="R1081" i="4"/>
  <c r="Q1081" i="4"/>
  <c r="P1081" i="4"/>
  <c r="O1081" i="4"/>
  <c r="N1081" i="4"/>
  <c r="L1081" i="4"/>
  <c r="K1081" i="4"/>
  <c r="J1081" i="4"/>
  <c r="I1081" i="4"/>
  <c r="H1081" i="4"/>
  <c r="G1081" i="4"/>
  <c r="F1081" i="4"/>
  <c r="M1081" i="4"/>
  <c r="E1081" i="4"/>
  <c r="O85" i="4"/>
  <c r="N85" i="4"/>
  <c r="M85" i="4"/>
  <c r="L85" i="4"/>
  <c r="K85" i="4"/>
  <c r="J85" i="4"/>
  <c r="I85" i="4"/>
  <c r="H85" i="4"/>
  <c r="G85" i="4"/>
  <c r="F85" i="4"/>
  <c r="E85" i="4"/>
  <c r="S85" i="4"/>
  <c r="R85" i="4"/>
  <c r="Q85" i="4"/>
  <c r="P85" i="4"/>
  <c r="M516" i="4"/>
  <c r="L516" i="4"/>
  <c r="K516" i="4"/>
  <c r="J516" i="4"/>
  <c r="I516" i="4"/>
  <c r="S516" i="4"/>
  <c r="R516" i="4"/>
  <c r="H516" i="4"/>
  <c r="G516" i="4"/>
  <c r="F516" i="4"/>
  <c r="E516" i="4"/>
  <c r="Q516" i="4"/>
  <c r="P516" i="4"/>
  <c r="O516" i="4"/>
  <c r="N516" i="4"/>
  <c r="L1232" i="4"/>
  <c r="J1232" i="4"/>
  <c r="I1232" i="4"/>
  <c r="H1232" i="4"/>
  <c r="S1232" i="4"/>
  <c r="K1232" i="4"/>
  <c r="G1232" i="4"/>
  <c r="F1232" i="4"/>
  <c r="E1232" i="4"/>
  <c r="R1232" i="4"/>
  <c r="Q1232" i="4"/>
  <c r="P1232" i="4"/>
  <c r="O1232" i="4"/>
  <c r="N1232" i="4"/>
  <c r="M1232" i="4"/>
  <c r="R728" i="4"/>
  <c r="Q728" i="4"/>
  <c r="P728" i="4"/>
  <c r="O728" i="4"/>
  <c r="N728" i="4"/>
  <c r="M728" i="4"/>
  <c r="L728" i="4"/>
  <c r="K728" i="4"/>
  <c r="J728" i="4"/>
  <c r="I728" i="4"/>
  <c r="H728" i="4"/>
  <c r="G728" i="4"/>
  <c r="F728" i="4"/>
  <c r="E728" i="4"/>
  <c r="S728" i="4"/>
  <c r="H896" i="4"/>
  <c r="G896" i="4"/>
  <c r="S896" i="4"/>
  <c r="R896" i="4"/>
  <c r="F896" i="4"/>
  <c r="E896" i="4"/>
  <c r="Q896" i="4"/>
  <c r="P896" i="4"/>
  <c r="O896" i="4"/>
  <c r="N896" i="4"/>
  <c r="M896" i="4"/>
  <c r="L896" i="4"/>
  <c r="K896" i="4"/>
  <c r="J896" i="4"/>
  <c r="I896" i="4"/>
  <c r="G1105" i="4"/>
  <c r="E1105" i="4"/>
  <c r="S1105" i="4"/>
  <c r="R1105" i="4"/>
  <c r="Q1105" i="4"/>
  <c r="P1105" i="4"/>
  <c r="N1105" i="4"/>
  <c r="M1105" i="4"/>
  <c r="O1105" i="4"/>
  <c r="L1105" i="4"/>
  <c r="K1105" i="4"/>
  <c r="J1105" i="4"/>
  <c r="I1105" i="4"/>
  <c r="H1105" i="4"/>
  <c r="F1105" i="4"/>
  <c r="K1234" i="4"/>
  <c r="J1234" i="4"/>
  <c r="G1234" i="4"/>
  <c r="F1234" i="4"/>
  <c r="E1234" i="4"/>
  <c r="M1234" i="4"/>
  <c r="I1234" i="4"/>
  <c r="H1234" i="4"/>
  <c r="S1234" i="4"/>
  <c r="R1234" i="4"/>
  <c r="Q1234" i="4"/>
  <c r="P1234" i="4"/>
  <c r="O1234" i="4"/>
  <c r="N1234" i="4"/>
  <c r="L1234" i="4"/>
  <c r="I751" i="4"/>
  <c r="H751" i="4"/>
  <c r="G751" i="4"/>
  <c r="F751" i="4"/>
  <c r="E751" i="4"/>
  <c r="S751" i="4"/>
  <c r="R751" i="4"/>
  <c r="Q751" i="4"/>
  <c r="P751" i="4"/>
  <c r="O751" i="4"/>
  <c r="N751" i="4"/>
  <c r="M751" i="4"/>
  <c r="L751" i="4"/>
  <c r="K751" i="4"/>
  <c r="J751" i="4"/>
  <c r="R759" i="4"/>
  <c r="Q759" i="4"/>
  <c r="P759" i="4"/>
  <c r="O759" i="4"/>
  <c r="N759" i="4"/>
  <c r="M759" i="4"/>
  <c r="L759" i="4"/>
  <c r="K759" i="4"/>
  <c r="J759" i="4"/>
  <c r="I759" i="4"/>
  <c r="H759" i="4"/>
  <c r="G759" i="4"/>
  <c r="F759" i="4"/>
  <c r="S759" i="4"/>
  <c r="E759" i="4"/>
  <c r="G232" i="4"/>
  <c r="F232" i="4"/>
  <c r="E232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E1257" i="4"/>
  <c r="J1257" i="4"/>
  <c r="I1257" i="4"/>
  <c r="H1257" i="4"/>
  <c r="S1257" i="4"/>
  <c r="R1257" i="4"/>
  <c r="Q1257" i="4"/>
  <c r="P1257" i="4"/>
  <c r="O1257" i="4"/>
  <c r="N1257" i="4"/>
  <c r="M1257" i="4"/>
  <c r="L1257" i="4"/>
  <c r="K1257" i="4"/>
  <c r="G1257" i="4"/>
  <c r="F1257" i="4"/>
  <c r="H257" i="4"/>
  <c r="G257" i="4"/>
  <c r="F257" i="4"/>
  <c r="E257" i="4"/>
  <c r="S257" i="4"/>
  <c r="R257" i="4"/>
  <c r="Q257" i="4"/>
  <c r="P257" i="4"/>
  <c r="O257" i="4"/>
  <c r="N257" i="4"/>
  <c r="M257" i="4"/>
  <c r="L257" i="4"/>
  <c r="K257" i="4"/>
  <c r="J257" i="4"/>
  <c r="I257" i="4"/>
  <c r="R123" i="4"/>
  <c r="Q123" i="4"/>
  <c r="P123" i="4"/>
  <c r="O123" i="4"/>
  <c r="M123" i="4"/>
  <c r="L123" i="4"/>
  <c r="J123" i="4"/>
  <c r="N123" i="4"/>
  <c r="K123" i="4"/>
  <c r="I123" i="4"/>
  <c r="H123" i="4"/>
  <c r="G123" i="4"/>
  <c r="F123" i="4"/>
  <c r="E123" i="4"/>
  <c r="S123" i="4"/>
  <c r="J957" i="4"/>
  <c r="I957" i="4"/>
  <c r="H957" i="4"/>
  <c r="G957" i="4"/>
  <c r="E957" i="4"/>
  <c r="S957" i="4"/>
  <c r="R957" i="4"/>
  <c r="Q957" i="4"/>
  <c r="P957" i="4"/>
  <c r="O957" i="4"/>
  <c r="N957" i="4"/>
  <c r="F957" i="4"/>
  <c r="M957" i="4"/>
  <c r="L957" i="4"/>
  <c r="K957" i="4"/>
  <c r="P591" i="4"/>
  <c r="O591" i="4"/>
  <c r="N591" i="4"/>
  <c r="M591" i="4"/>
  <c r="L591" i="4"/>
  <c r="K591" i="4"/>
  <c r="J591" i="4"/>
  <c r="I591" i="4"/>
  <c r="H591" i="4"/>
  <c r="G591" i="4"/>
  <c r="F591" i="4"/>
  <c r="E591" i="4"/>
  <c r="S591" i="4"/>
  <c r="R591" i="4"/>
  <c r="Q591" i="4"/>
  <c r="S241" i="4"/>
  <c r="R241" i="4"/>
  <c r="Q241" i="4"/>
  <c r="P241" i="4"/>
  <c r="O241" i="4"/>
  <c r="N241" i="4"/>
  <c r="M241" i="4"/>
  <c r="L241" i="4"/>
  <c r="K241" i="4"/>
  <c r="J241" i="4"/>
  <c r="I241" i="4"/>
  <c r="H241" i="4"/>
  <c r="G241" i="4"/>
  <c r="F241" i="4"/>
  <c r="E241" i="4"/>
  <c r="N432" i="4"/>
  <c r="M432" i="4"/>
  <c r="L432" i="4"/>
  <c r="K432" i="4"/>
  <c r="I432" i="4"/>
  <c r="F432" i="4"/>
  <c r="S432" i="4"/>
  <c r="R432" i="4"/>
  <c r="Q432" i="4"/>
  <c r="P432" i="4"/>
  <c r="J432" i="4"/>
  <c r="H432" i="4"/>
  <c r="G432" i="4"/>
  <c r="E432" i="4"/>
  <c r="O432" i="4"/>
  <c r="L985" i="4"/>
  <c r="K985" i="4"/>
  <c r="J985" i="4"/>
  <c r="I985" i="4"/>
  <c r="H985" i="4"/>
  <c r="G985" i="4"/>
  <c r="F985" i="4"/>
  <c r="E985" i="4"/>
  <c r="S985" i="4"/>
  <c r="R985" i="4"/>
  <c r="Q985" i="4"/>
  <c r="P985" i="4"/>
  <c r="O985" i="4"/>
  <c r="N985" i="4"/>
  <c r="M985" i="4"/>
  <c r="H717" i="4"/>
  <c r="G717" i="4"/>
  <c r="F717" i="4"/>
  <c r="E717" i="4"/>
  <c r="S717" i="4"/>
  <c r="R717" i="4"/>
  <c r="Q717" i="4"/>
  <c r="P717" i="4"/>
  <c r="O717" i="4"/>
  <c r="N717" i="4"/>
  <c r="M717" i="4"/>
  <c r="L717" i="4"/>
  <c r="K717" i="4"/>
  <c r="J717" i="4"/>
  <c r="I717" i="4"/>
  <c r="P1038" i="4"/>
  <c r="O1038" i="4"/>
  <c r="E1038" i="4"/>
  <c r="S1038" i="4"/>
  <c r="R1038" i="4"/>
  <c r="Q1038" i="4"/>
  <c r="N1038" i="4"/>
  <c r="M1038" i="4"/>
  <c r="L1038" i="4"/>
  <c r="K1038" i="4"/>
  <c r="J1038" i="4"/>
  <c r="I1038" i="4"/>
  <c r="H1038" i="4"/>
  <c r="G1038" i="4"/>
  <c r="F1038" i="4"/>
  <c r="N60" i="4"/>
  <c r="M60" i="4"/>
  <c r="L60" i="4"/>
  <c r="K60" i="4"/>
  <c r="J60" i="4"/>
  <c r="I60" i="4"/>
  <c r="H60" i="4"/>
  <c r="G60" i="4"/>
  <c r="F60" i="4"/>
  <c r="E60" i="4"/>
  <c r="S60" i="4"/>
  <c r="R60" i="4"/>
  <c r="Q60" i="4"/>
  <c r="P60" i="4"/>
  <c r="O60" i="4"/>
  <c r="K1262" i="4"/>
  <c r="J1262" i="4"/>
  <c r="I1262" i="4"/>
  <c r="H1262" i="4"/>
  <c r="G1262" i="4"/>
  <c r="F1262" i="4"/>
  <c r="O1262" i="4"/>
  <c r="N1262" i="4"/>
  <c r="M1262" i="4"/>
  <c r="E1262" i="4"/>
  <c r="S1262" i="4"/>
  <c r="R1262" i="4"/>
  <c r="Q1262" i="4"/>
  <c r="P1262" i="4"/>
  <c r="L1262" i="4"/>
  <c r="O898" i="4"/>
  <c r="N898" i="4"/>
  <c r="M898" i="4"/>
  <c r="L898" i="4"/>
  <c r="K898" i="4"/>
  <c r="J898" i="4"/>
  <c r="I898" i="4"/>
  <c r="H898" i="4"/>
  <c r="G898" i="4"/>
  <c r="F898" i="4"/>
  <c r="E898" i="4"/>
  <c r="S898" i="4"/>
  <c r="R898" i="4"/>
  <c r="Q898" i="4"/>
  <c r="P898" i="4"/>
  <c r="F230" i="4"/>
  <c r="E230" i="4"/>
  <c r="S230" i="4"/>
  <c r="R230" i="4"/>
  <c r="P230" i="4"/>
  <c r="L230" i="4"/>
  <c r="K230" i="4"/>
  <c r="J230" i="4"/>
  <c r="Q230" i="4"/>
  <c r="O230" i="4"/>
  <c r="N230" i="4"/>
  <c r="M230" i="4"/>
  <c r="I230" i="4"/>
  <c r="H230" i="4"/>
  <c r="G230" i="4"/>
  <c r="K1036" i="4"/>
  <c r="J1036" i="4"/>
  <c r="I1036" i="4"/>
  <c r="H1036" i="4"/>
  <c r="G1036" i="4"/>
  <c r="F1036" i="4"/>
  <c r="E1036" i="4"/>
  <c r="N1036" i="4"/>
  <c r="M1036" i="4"/>
  <c r="S1036" i="4"/>
  <c r="R1036" i="4"/>
  <c r="Q1036" i="4"/>
  <c r="P1036" i="4"/>
  <c r="O1036" i="4"/>
  <c r="L1036" i="4"/>
  <c r="G989" i="4"/>
  <c r="F989" i="4"/>
  <c r="E989" i="4"/>
  <c r="S989" i="4"/>
  <c r="R989" i="4"/>
  <c r="Q989" i="4"/>
  <c r="P989" i="4"/>
  <c r="O989" i="4"/>
  <c r="N989" i="4"/>
  <c r="M989" i="4"/>
  <c r="L989" i="4"/>
  <c r="K989" i="4"/>
  <c r="J989" i="4"/>
  <c r="I989" i="4"/>
  <c r="H989" i="4"/>
  <c r="Q976" i="4"/>
  <c r="P976" i="4"/>
  <c r="O976" i="4"/>
  <c r="M976" i="4"/>
  <c r="L976" i="4"/>
  <c r="K976" i="4"/>
  <c r="J976" i="4"/>
  <c r="H976" i="4"/>
  <c r="G976" i="4"/>
  <c r="S976" i="4"/>
  <c r="R976" i="4"/>
  <c r="N976" i="4"/>
  <c r="I976" i="4"/>
  <c r="F976" i="4"/>
  <c r="E976" i="4"/>
  <c r="O1080" i="4"/>
  <c r="N1080" i="4"/>
  <c r="M1080" i="4"/>
  <c r="K1080" i="4"/>
  <c r="J1080" i="4"/>
  <c r="I1080" i="4"/>
  <c r="H1080" i="4"/>
  <c r="G1080" i="4"/>
  <c r="F1080" i="4"/>
  <c r="E1080" i="4"/>
  <c r="L1080" i="4"/>
  <c r="S1080" i="4"/>
  <c r="R1080" i="4"/>
  <c r="Q1080" i="4"/>
  <c r="P1080" i="4"/>
  <c r="N866" i="4"/>
  <c r="M866" i="4"/>
  <c r="L866" i="4"/>
  <c r="K866" i="4"/>
  <c r="J866" i="4"/>
  <c r="I866" i="4"/>
  <c r="H866" i="4"/>
  <c r="G866" i="4"/>
  <c r="F866" i="4"/>
  <c r="E866" i="4"/>
  <c r="R866" i="4"/>
  <c r="S866" i="4"/>
  <c r="O866" i="4"/>
  <c r="Q866" i="4"/>
  <c r="P866" i="4"/>
  <c r="S1320" i="4"/>
  <c r="R1320" i="4"/>
  <c r="Q1320" i="4"/>
  <c r="P1320" i="4"/>
  <c r="O1320" i="4"/>
  <c r="N1320" i="4"/>
  <c r="M1320" i="4"/>
  <c r="L1320" i="4"/>
  <c r="K1320" i="4"/>
  <c r="J1320" i="4"/>
  <c r="H1320" i="4"/>
  <c r="G1320" i="4"/>
  <c r="E1320" i="4"/>
  <c r="I1320" i="4"/>
  <c r="F1320" i="4"/>
  <c r="G1225" i="4"/>
  <c r="K1225" i="4"/>
  <c r="I1225" i="4"/>
  <c r="H1225" i="4"/>
  <c r="F1225" i="4"/>
  <c r="E1225" i="4"/>
  <c r="R1225" i="4"/>
  <c r="S1225" i="4"/>
  <c r="Q1225" i="4"/>
  <c r="P1225" i="4"/>
  <c r="O1225" i="4"/>
  <c r="N1225" i="4"/>
  <c r="M1225" i="4"/>
  <c r="L1225" i="4"/>
  <c r="J1225" i="4"/>
  <c r="K941" i="4"/>
  <c r="J941" i="4"/>
  <c r="I941" i="4"/>
  <c r="P941" i="4"/>
  <c r="O941" i="4"/>
  <c r="N941" i="4"/>
  <c r="M941" i="4"/>
  <c r="L941" i="4"/>
  <c r="H941" i="4"/>
  <c r="G941" i="4"/>
  <c r="F941" i="4"/>
  <c r="E941" i="4"/>
  <c r="S941" i="4"/>
  <c r="R941" i="4"/>
  <c r="Q941" i="4"/>
  <c r="G984" i="4"/>
  <c r="F984" i="4"/>
  <c r="E984" i="4"/>
  <c r="S984" i="4"/>
  <c r="R984" i="4"/>
  <c r="Q984" i="4"/>
  <c r="P984" i="4"/>
  <c r="O984" i="4"/>
  <c r="N984" i="4"/>
  <c r="M984" i="4"/>
  <c r="L984" i="4"/>
  <c r="K984" i="4"/>
  <c r="J984" i="4"/>
  <c r="I984" i="4"/>
  <c r="H984" i="4"/>
  <c r="G504" i="4"/>
  <c r="F504" i="4"/>
  <c r="E504" i="4"/>
  <c r="S504" i="4"/>
  <c r="R504" i="4"/>
  <c r="Q504" i="4"/>
  <c r="P504" i="4"/>
  <c r="O504" i="4"/>
  <c r="N504" i="4"/>
  <c r="M504" i="4"/>
  <c r="L504" i="4"/>
  <c r="K504" i="4"/>
  <c r="J504" i="4"/>
  <c r="I504" i="4"/>
  <c r="H504" i="4"/>
  <c r="Q641" i="4"/>
  <c r="P641" i="4"/>
  <c r="O641" i="4"/>
  <c r="N641" i="4"/>
  <c r="M641" i="4"/>
  <c r="L641" i="4"/>
  <c r="K641" i="4"/>
  <c r="J641" i="4"/>
  <c r="I641" i="4"/>
  <c r="H641" i="4"/>
  <c r="G641" i="4"/>
  <c r="F641" i="4"/>
  <c r="E641" i="4"/>
  <c r="S641" i="4"/>
  <c r="R641" i="4"/>
  <c r="I594" i="4"/>
  <c r="H594" i="4"/>
  <c r="G594" i="4"/>
  <c r="F594" i="4"/>
  <c r="E594" i="4"/>
  <c r="S594" i="4"/>
  <c r="R594" i="4"/>
  <c r="Q594" i="4"/>
  <c r="P594" i="4"/>
  <c r="O594" i="4"/>
  <c r="N594" i="4"/>
  <c r="M594" i="4"/>
  <c r="L594" i="4"/>
  <c r="K594" i="4"/>
  <c r="J594" i="4"/>
  <c r="F992" i="4"/>
  <c r="E992" i="4"/>
  <c r="G992" i="4"/>
  <c r="S992" i="4"/>
  <c r="P992" i="4"/>
  <c r="O992" i="4"/>
  <c r="M992" i="4"/>
  <c r="L992" i="4"/>
  <c r="K992" i="4"/>
  <c r="J992" i="4"/>
  <c r="I992" i="4"/>
  <c r="H992" i="4"/>
  <c r="R992" i="4"/>
  <c r="Q992" i="4"/>
  <c r="N992" i="4"/>
  <c r="S180" i="4"/>
  <c r="R180" i="4"/>
  <c r="Q180" i="4"/>
  <c r="P180" i="4"/>
  <c r="O180" i="4"/>
  <c r="N180" i="4"/>
  <c r="M180" i="4"/>
  <c r="L180" i="4"/>
  <c r="K180" i="4"/>
  <c r="J180" i="4"/>
  <c r="I180" i="4"/>
  <c r="H180" i="4"/>
  <c r="G180" i="4"/>
  <c r="F180" i="4"/>
  <c r="E180" i="4"/>
  <c r="I562" i="4"/>
  <c r="H562" i="4"/>
  <c r="G562" i="4"/>
  <c r="F562" i="4"/>
  <c r="E562" i="4"/>
  <c r="S562" i="4"/>
  <c r="R562" i="4"/>
  <c r="Q562" i="4"/>
  <c r="P562" i="4"/>
  <c r="O562" i="4"/>
  <c r="N562" i="4"/>
  <c r="M562" i="4"/>
  <c r="L562" i="4"/>
  <c r="K562" i="4"/>
  <c r="J562" i="4"/>
  <c r="L969" i="4"/>
  <c r="K969" i="4"/>
  <c r="J969" i="4"/>
  <c r="I969" i="4"/>
  <c r="H969" i="4"/>
  <c r="G969" i="4"/>
  <c r="F969" i="4"/>
  <c r="E969" i="4"/>
  <c r="S969" i="4"/>
  <c r="R969" i="4"/>
  <c r="Q969" i="4"/>
  <c r="P969" i="4"/>
  <c r="N969" i="4"/>
  <c r="O969" i="4"/>
  <c r="M969" i="4"/>
  <c r="J537" i="4"/>
  <c r="I537" i="4"/>
  <c r="H537" i="4"/>
  <c r="G537" i="4"/>
  <c r="F537" i="4"/>
  <c r="E537" i="4"/>
  <c r="Q537" i="4"/>
  <c r="O537" i="4"/>
  <c r="N537" i="4"/>
  <c r="M537" i="4"/>
  <c r="L537" i="4"/>
  <c r="K537" i="4"/>
  <c r="S537" i="4"/>
  <c r="R537" i="4"/>
  <c r="P537" i="4"/>
  <c r="R343" i="4"/>
  <c r="E343" i="4"/>
  <c r="Q343" i="4"/>
  <c r="P343" i="4"/>
  <c r="O343" i="4"/>
  <c r="N343" i="4"/>
  <c r="M343" i="4"/>
  <c r="L343" i="4"/>
  <c r="K343" i="4"/>
  <c r="J343" i="4"/>
  <c r="I343" i="4"/>
  <c r="H343" i="4"/>
  <c r="G343" i="4"/>
  <c r="F343" i="4"/>
  <c r="S343" i="4"/>
  <c r="S101" i="4"/>
  <c r="P101" i="4"/>
  <c r="N101" i="4"/>
  <c r="M101" i="4"/>
  <c r="L101" i="4"/>
  <c r="R101" i="4"/>
  <c r="Q101" i="4"/>
  <c r="O101" i="4"/>
  <c r="K101" i="4"/>
  <c r="J101" i="4"/>
  <c r="I101" i="4"/>
  <c r="H101" i="4"/>
  <c r="G101" i="4"/>
  <c r="F101" i="4"/>
  <c r="E101" i="4"/>
  <c r="N843" i="4"/>
  <c r="M843" i="4"/>
  <c r="L843" i="4"/>
  <c r="K843" i="4"/>
  <c r="J843" i="4"/>
  <c r="I843" i="4"/>
  <c r="H843" i="4"/>
  <c r="G843" i="4"/>
  <c r="F843" i="4"/>
  <c r="E843" i="4"/>
  <c r="S843" i="4"/>
  <c r="R843" i="4"/>
  <c r="Q843" i="4"/>
  <c r="P843" i="4"/>
  <c r="O843" i="4"/>
  <c r="J289" i="4"/>
  <c r="I289" i="4"/>
  <c r="H289" i="4"/>
  <c r="G289" i="4"/>
  <c r="F289" i="4"/>
  <c r="E289" i="4"/>
  <c r="S289" i="4"/>
  <c r="R289" i="4"/>
  <c r="Q289" i="4"/>
  <c r="P289" i="4"/>
  <c r="O289" i="4"/>
  <c r="N289" i="4"/>
  <c r="M289" i="4"/>
  <c r="L289" i="4"/>
  <c r="K289" i="4"/>
  <c r="R1024" i="4"/>
  <c r="Q1024" i="4"/>
  <c r="N1024" i="4"/>
  <c r="M1024" i="4"/>
  <c r="G1024" i="4"/>
  <c r="F1024" i="4"/>
  <c r="E1024" i="4"/>
  <c r="S1024" i="4"/>
  <c r="P1024" i="4"/>
  <c r="O1024" i="4"/>
  <c r="L1024" i="4"/>
  <c r="K1024" i="4"/>
  <c r="J1024" i="4"/>
  <c r="I1024" i="4"/>
  <c r="H1024" i="4"/>
  <c r="E1103" i="4"/>
  <c r="S1103" i="4"/>
  <c r="R1103" i="4"/>
  <c r="Q1103" i="4"/>
  <c r="P1103" i="4"/>
  <c r="O1103" i="4"/>
  <c r="N1103" i="4"/>
  <c r="L1103" i="4"/>
  <c r="K1103" i="4"/>
  <c r="M1103" i="4"/>
  <c r="J1103" i="4"/>
  <c r="I1103" i="4"/>
  <c r="H1103" i="4"/>
  <c r="G1103" i="4"/>
  <c r="F1103" i="4"/>
  <c r="L1246" i="4"/>
  <c r="K1246" i="4"/>
  <c r="J1246" i="4"/>
  <c r="H1246" i="4"/>
  <c r="G1246" i="4"/>
  <c r="F1246" i="4"/>
  <c r="E1246" i="4"/>
  <c r="Q1246" i="4"/>
  <c r="I1246" i="4"/>
  <c r="S1246" i="4"/>
  <c r="R1246" i="4"/>
  <c r="P1246" i="4"/>
  <c r="O1246" i="4"/>
  <c r="N1246" i="4"/>
  <c r="M1246" i="4"/>
  <c r="K351" i="4"/>
  <c r="J351" i="4"/>
  <c r="I351" i="4"/>
  <c r="H351" i="4"/>
  <c r="G351" i="4"/>
  <c r="F351" i="4"/>
  <c r="E351" i="4"/>
  <c r="S351" i="4"/>
  <c r="R351" i="4"/>
  <c r="Q351" i="4"/>
  <c r="P351" i="4"/>
  <c r="O351" i="4"/>
  <c r="N351" i="4"/>
  <c r="L351" i="4"/>
  <c r="M351" i="4"/>
  <c r="O320" i="4"/>
  <c r="N320" i="4"/>
  <c r="M320" i="4"/>
  <c r="L320" i="4"/>
  <c r="K320" i="4"/>
  <c r="J320" i="4"/>
  <c r="I320" i="4"/>
  <c r="H320" i="4"/>
  <c r="G320" i="4"/>
  <c r="F320" i="4"/>
  <c r="E320" i="4"/>
  <c r="Q320" i="4"/>
  <c r="S320" i="4"/>
  <c r="R320" i="4"/>
  <c r="P320" i="4"/>
  <c r="E631" i="4"/>
  <c r="R631" i="4"/>
  <c r="Q631" i="4"/>
  <c r="P631" i="4"/>
  <c r="O631" i="4"/>
  <c r="N631" i="4"/>
  <c r="M631" i="4"/>
  <c r="L631" i="4"/>
  <c r="K631" i="4"/>
  <c r="J631" i="4"/>
  <c r="H631" i="4"/>
  <c r="G631" i="4"/>
  <c r="F631" i="4"/>
  <c r="I631" i="4"/>
  <c r="S631" i="4"/>
  <c r="G855" i="4"/>
  <c r="F855" i="4"/>
  <c r="E855" i="4"/>
  <c r="S855" i="4"/>
  <c r="R855" i="4"/>
  <c r="Q855" i="4"/>
  <c r="P855" i="4"/>
  <c r="O855" i="4"/>
  <c r="N855" i="4"/>
  <c r="M855" i="4"/>
  <c r="L855" i="4"/>
  <c r="K855" i="4"/>
  <c r="J855" i="4"/>
  <c r="I855" i="4"/>
  <c r="H855" i="4"/>
  <c r="H660" i="4"/>
  <c r="G660" i="4"/>
  <c r="F660" i="4"/>
  <c r="E660" i="4"/>
  <c r="S660" i="4"/>
  <c r="R660" i="4"/>
  <c r="Q660" i="4"/>
  <c r="P660" i="4"/>
  <c r="O660" i="4"/>
  <c r="N660" i="4"/>
  <c r="M660" i="4"/>
  <c r="L660" i="4"/>
  <c r="K660" i="4"/>
  <c r="J660" i="4"/>
  <c r="I660" i="4"/>
  <c r="I841" i="4"/>
  <c r="H841" i="4"/>
  <c r="G841" i="4"/>
  <c r="F841" i="4"/>
  <c r="E841" i="4"/>
  <c r="S841" i="4"/>
  <c r="R841" i="4"/>
  <c r="Q841" i="4"/>
  <c r="P841" i="4"/>
  <c r="O841" i="4"/>
  <c r="N841" i="4"/>
  <c r="M841" i="4"/>
  <c r="L841" i="4"/>
  <c r="K841" i="4"/>
  <c r="J841" i="4"/>
  <c r="M783" i="4"/>
  <c r="L783" i="4"/>
  <c r="K783" i="4"/>
  <c r="I783" i="4"/>
  <c r="J783" i="4"/>
  <c r="H783" i="4"/>
  <c r="G783" i="4"/>
  <c r="F783" i="4"/>
  <c r="E783" i="4"/>
  <c r="S783" i="4"/>
  <c r="R783" i="4"/>
  <c r="Q783" i="4"/>
  <c r="P783" i="4"/>
  <c r="O783" i="4"/>
  <c r="N783" i="4"/>
  <c r="M578" i="4"/>
  <c r="L578" i="4"/>
  <c r="K578" i="4"/>
  <c r="J578" i="4"/>
  <c r="I578" i="4"/>
  <c r="H578" i="4"/>
  <c r="G578" i="4"/>
  <c r="F578" i="4"/>
  <c r="E578" i="4"/>
  <c r="S578" i="4"/>
  <c r="R578" i="4"/>
  <c r="Q578" i="4"/>
  <c r="P578" i="4"/>
  <c r="O578" i="4"/>
  <c r="N578" i="4"/>
  <c r="K956" i="4"/>
  <c r="J956" i="4"/>
  <c r="I956" i="4"/>
  <c r="H956" i="4"/>
  <c r="G956" i="4"/>
  <c r="F956" i="4"/>
  <c r="E956" i="4"/>
  <c r="S956" i="4"/>
  <c r="R956" i="4"/>
  <c r="Q956" i="4"/>
  <c r="P956" i="4"/>
  <c r="O956" i="4"/>
  <c r="N956" i="4"/>
  <c r="M956" i="4"/>
  <c r="L956" i="4"/>
  <c r="F194" i="4"/>
  <c r="E194" i="4"/>
  <c r="S194" i="4"/>
  <c r="R194" i="4"/>
  <c r="Q194" i="4"/>
  <c r="P194" i="4"/>
  <c r="O194" i="4"/>
  <c r="N194" i="4"/>
  <c r="M194" i="4"/>
  <c r="L194" i="4"/>
  <c r="K194" i="4"/>
  <c r="J194" i="4"/>
  <c r="I194" i="4"/>
  <c r="H194" i="4"/>
  <c r="G194" i="4"/>
  <c r="G1001" i="4"/>
  <c r="F1001" i="4"/>
  <c r="P1001" i="4"/>
  <c r="E1001" i="4"/>
  <c r="S1001" i="4"/>
  <c r="R1001" i="4"/>
  <c r="Q1001" i="4"/>
  <c r="O1001" i="4"/>
  <c r="N1001" i="4"/>
  <c r="M1001" i="4"/>
  <c r="L1001" i="4"/>
  <c r="K1001" i="4"/>
  <c r="J1001" i="4"/>
  <c r="I1001" i="4"/>
  <c r="H1001" i="4"/>
  <c r="G647" i="4"/>
  <c r="F647" i="4"/>
  <c r="E647" i="4"/>
  <c r="S647" i="4"/>
  <c r="R647" i="4"/>
  <c r="Q647" i="4"/>
  <c r="P647" i="4"/>
  <c r="O647" i="4"/>
  <c r="N647" i="4"/>
  <c r="M647" i="4"/>
  <c r="L647" i="4"/>
  <c r="K647" i="4"/>
  <c r="J647" i="4"/>
  <c r="I647" i="4"/>
  <c r="H647" i="4"/>
  <c r="Q814" i="4"/>
  <c r="P814" i="4"/>
  <c r="O814" i="4"/>
  <c r="N814" i="4"/>
  <c r="M814" i="4"/>
  <c r="L814" i="4"/>
  <c r="K814" i="4"/>
  <c r="J814" i="4"/>
  <c r="I814" i="4"/>
  <c r="H814" i="4"/>
  <c r="G814" i="4"/>
  <c r="F814" i="4"/>
  <c r="E814" i="4"/>
  <c r="S814" i="4"/>
  <c r="R814" i="4"/>
  <c r="M1248" i="4"/>
  <c r="L1248" i="4"/>
  <c r="K1248" i="4"/>
  <c r="J1248" i="4"/>
  <c r="I1248" i="4"/>
  <c r="H1248" i="4"/>
  <c r="G1248" i="4"/>
  <c r="F1248" i="4"/>
  <c r="S1248" i="4"/>
  <c r="E1248" i="4"/>
  <c r="R1248" i="4"/>
  <c r="Q1248" i="4"/>
  <c r="P1248" i="4"/>
  <c r="O1248" i="4"/>
  <c r="N1248" i="4"/>
  <c r="I512" i="4"/>
  <c r="H512" i="4"/>
  <c r="G512" i="4"/>
  <c r="F512" i="4"/>
  <c r="E512" i="4"/>
  <c r="S512" i="4"/>
  <c r="R512" i="4"/>
  <c r="O512" i="4"/>
  <c r="Q512" i="4"/>
  <c r="P512" i="4"/>
  <c r="N512" i="4"/>
  <c r="M512" i="4"/>
  <c r="L512" i="4"/>
  <c r="K512" i="4"/>
  <c r="J512" i="4"/>
  <c r="Q1260" i="4"/>
  <c r="M1260" i="4"/>
  <c r="L1260" i="4"/>
  <c r="K1260" i="4"/>
  <c r="P1260" i="4"/>
  <c r="O1260" i="4"/>
  <c r="N1260" i="4"/>
  <c r="J1260" i="4"/>
  <c r="I1260" i="4"/>
  <c r="H1260" i="4"/>
  <c r="G1260" i="4"/>
  <c r="F1260" i="4"/>
  <c r="E1260" i="4"/>
  <c r="S1260" i="4"/>
  <c r="R1260" i="4"/>
  <c r="N1015" i="4"/>
  <c r="M1015" i="4"/>
  <c r="L1015" i="4"/>
  <c r="K1015" i="4"/>
  <c r="J1015" i="4"/>
  <c r="G1015" i="4"/>
  <c r="S1015" i="4"/>
  <c r="R1015" i="4"/>
  <c r="Q1015" i="4"/>
  <c r="P1015" i="4"/>
  <c r="O1015" i="4"/>
  <c r="I1015" i="4"/>
  <c r="H1015" i="4"/>
  <c r="F1015" i="4"/>
  <c r="E1015" i="4"/>
  <c r="N550" i="4"/>
  <c r="M550" i="4"/>
  <c r="L550" i="4"/>
  <c r="K550" i="4"/>
  <c r="J550" i="4"/>
  <c r="I550" i="4"/>
  <c r="H550" i="4"/>
  <c r="G550" i="4"/>
  <c r="F550" i="4"/>
  <c r="E550" i="4"/>
  <c r="S550" i="4"/>
  <c r="R550" i="4"/>
  <c r="Q550" i="4"/>
  <c r="P550" i="4"/>
  <c r="O550" i="4"/>
  <c r="J921" i="4"/>
  <c r="I921" i="4"/>
  <c r="H921" i="4"/>
  <c r="G921" i="4"/>
  <c r="F921" i="4"/>
  <c r="E921" i="4"/>
  <c r="S921" i="4"/>
  <c r="R921" i="4"/>
  <c r="Q921" i="4"/>
  <c r="P921" i="4"/>
  <c r="O921" i="4"/>
  <c r="N921" i="4"/>
  <c r="M921" i="4"/>
  <c r="L921" i="4"/>
  <c r="K921" i="4"/>
  <c r="I236" i="4"/>
  <c r="H236" i="4"/>
  <c r="G236" i="4"/>
  <c r="F236" i="4"/>
  <c r="E236" i="4"/>
  <c r="S236" i="4"/>
  <c r="R236" i="4"/>
  <c r="Q236" i="4"/>
  <c r="P236" i="4"/>
  <c r="O236" i="4"/>
  <c r="N236" i="4"/>
  <c r="M236" i="4"/>
  <c r="L236" i="4"/>
  <c r="K236" i="4"/>
  <c r="J236" i="4"/>
  <c r="N682" i="4"/>
  <c r="M682" i="4"/>
  <c r="L682" i="4"/>
  <c r="K682" i="4"/>
  <c r="J682" i="4"/>
  <c r="I682" i="4"/>
  <c r="H682" i="4"/>
  <c r="G682" i="4"/>
  <c r="F682" i="4"/>
  <c r="E682" i="4"/>
  <c r="S682" i="4"/>
  <c r="R682" i="4"/>
  <c r="Q682" i="4"/>
  <c r="P682" i="4"/>
  <c r="O682" i="4"/>
  <c r="I1287" i="4"/>
  <c r="H1287" i="4"/>
  <c r="G1287" i="4"/>
  <c r="F1287" i="4"/>
  <c r="E1287" i="4"/>
  <c r="S1287" i="4"/>
  <c r="R1287" i="4"/>
  <c r="Q1287" i="4"/>
  <c r="P1287" i="4"/>
  <c r="O1287" i="4"/>
  <c r="N1287" i="4"/>
  <c r="M1287" i="4"/>
  <c r="L1287" i="4"/>
  <c r="K1287" i="4"/>
  <c r="J1287" i="4"/>
  <c r="M1045" i="4"/>
  <c r="G1045" i="4"/>
  <c r="F1045" i="4"/>
  <c r="Q1045" i="4"/>
  <c r="P1045" i="4"/>
  <c r="L1045" i="4"/>
  <c r="K1045" i="4"/>
  <c r="N1045" i="4"/>
  <c r="J1045" i="4"/>
  <c r="I1045" i="4"/>
  <c r="H1045" i="4"/>
  <c r="E1045" i="4"/>
  <c r="S1045" i="4"/>
  <c r="R1045" i="4"/>
  <c r="O1045" i="4"/>
  <c r="O469" i="4"/>
  <c r="N469" i="4"/>
  <c r="M469" i="4"/>
  <c r="L469" i="4"/>
  <c r="K469" i="4"/>
  <c r="J469" i="4"/>
  <c r="I469" i="4"/>
  <c r="H469" i="4"/>
  <c r="G469" i="4"/>
  <c r="F469" i="4"/>
  <c r="E469" i="4"/>
  <c r="S469" i="4"/>
  <c r="R469" i="4"/>
  <c r="Q469" i="4"/>
  <c r="P469" i="4"/>
  <c r="P434" i="4"/>
  <c r="O434" i="4"/>
  <c r="N434" i="4"/>
  <c r="M434" i="4"/>
  <c r="L434" i="4"/>
  <c r="K434" i="4"/>
  <c r="H434" i="4"/>
  <c r="S434" i="4"/>
  <c r="R434" i="4"/>
  <c r="J434" i="4"/>
  <c r="I434" i="4"/>
  <c r="G434" i="4"/>
  <c r="F434" i="4"/>
  <c r="E434" i="4"/>
  <c r="Q434" i="4"/>
  <c r="E691" i="4"/>
  <c r="N691" i="4"/>
  <c r="L691" i="4"/>
  <c r="S691" i="4"/>
  <c r="R691" i="4"/>
  <c r="Q691" i="4"/>
  <c r="P691" i="4"/>
  <c r="O691" i="4"/>
  <c r="M691" i="4"/>
  <c r="K691" i="4"/>
  <c r="J691" i="4"/>
  <c r="I691" i="4"/>
  <c r="H691" i="4"/>
  <c r="G691" i="4"/>
  <c r="F691" i="4"/>
  <c r="I1258" i="4"/>
  <c r="E1258" i="4"/>
  <c r="S1258" i="4"/>
  <c r="R1258" i="4"/>
  <c r="Q1258" i="4"/>
  <c r="P1258" i="4"/>
  <c r="O1258" i="4"/>
  <c r="N1258" i="4"/>
  <c r="M1258" i="4"/>
  <c r="L1258" i="4"/>
  <c r="H1258" i="4"/>
  <c r="G1258" i="4"/>
  <c r="F1258" i="4"/>
  <c r="K1258" i="4"/>
  <c r="J1258" i="4"/>
  <c r="Q193" i="4"/>
  <c r="P193" i="4"/>
  <c r="O193" i="4"/>
  <c r="N193" i="4"/>
  <c r="M193" i="4"/>
  <c r="L193" i="4"/>
  <c r="K193" i="4"/>
  <c r="J193" i="4"/>
  <c r="I193" i="4"/>
  <c r="H193" i="4"/>
  <c r="G193" i="4"/>
  <c r="F193" i="4"/>
  <c r="E193" i="4"/>
  <c r="S193" i="4"/>
  <c r="R193" i="4"/>
  <c r="I299" i="4"/>
  <c r="H299" i="4"/>
  <c r="G299" i="4"/>
  <c r="F299" i="4"/>
  <c r="Q299" i="4"/>
  <c r="E299" i="4"/>
  <c r="S299" i="4"/>
  <c r="R299" i="4"/>
  <c r="P299" i="4"/>
  <c r="O299" i="4"/>
  <c r="N299" i="4"/>
  <c r="M299" i="4"/>
  <c r="L299" i="4"/>
  <c r="K299" i="4"/>
  <c r="J299" i="4"/>
  <c r="H184" i="4"/>
  <c r="G184" i="4"/>
  <c r="F184" i="4"/>
  <c r="E184" i="4"/>
  <c r="S184" i="4"/>
  <c r="R184" i="4"/>
  <c r="Q184" i="4"/>
  <c r="P184" i="4"/>
  <c r="O184" i="4"/>
  <c r="N184" i="4"/>
  <c r="M184" i="4"/>
  <c r="L184" i="4"/>
  <c r="K184" i="4"/>
  <c r="J184" i="4"/>
  <c r="I184" i="4"/>
  <c r="E560" i="4"/>
  <c r="S560" i="4"/>
  <c r="R560" i="4"/>
  <c r="Q560" i="4"/>
  <c r="P560" i="4"/>
  <c r="O560" i="4"/>
  <c r="N560" i="4"/>
  <c r="M560" i="4"/>
  <c r="L560" i="4"/>
  <c r="K560" i="4"/>
  <c r="J560" i="4"/>
  <c r="I560" i="4"/>
  <c r="H560" i="4"/>
  <c r="G560" i="4"/>
  <c r="F560" i="4"/>
  <c r="I1307" i="4"/>
  <c r="H1307" i="4"/>
  <c r="G1307" i="4"/>
  <c r="F1307" i="4"/>
  <c r="E1307" i="4"/>
  <c r="S1307" i="4"/>
  <c r="R1307" i="4"/>
  <c r="Q1307" i="4"/>
  <c r="P1307" i="4"/>
  <c r="O1307" i="4"/>
  <c r="N1307" i="4"/>
  <c r="M1307" i="4"/>
  <c r="L1307" i="4"/>
  <c r="K1307" i="4"/>
  <c r="J1307" i="4"/>
  <c r="G46" i="4"/>
  <c r="F46" i="4"/>
  <c r="E46" i="4"/>
  <c r="S46" i="4"/>
  <c r="R46" i="4"/>
  <c r="Q46" i="4"/>
  <c r="P46" i="4"/>
  <c r="O46" i="4"/>
  <c r="N46" i="4"/>
  <c r="M46" i="4"/>
  <c r="L46" i="4"/>
  <c r="K46" i="4"/>
  <c r="J46" i="4"/>
  <c r="I46" i="4"/>
  <c r="H46" i="4"/>
  <c r="G1327" i="4"/>
  <c r="F1327" i="4"/>
  <c r="E1327" i="4"/>
  <c r="S1327" i="4"/>
  <c r="R1327" i="4"/>
  <c r="Q1327" i="4"/>
  <c r="P1327" i="4"/>
  <c r="O1327" i="4"/>
  <c r="N1327" i="4"/>
  <c r="M1327" i="4"/>
  <c r="L1327" i="4"/>
  <c r="K1327" i="4"/>
  <c r="J1327" i="4"/>
  <c r="I1327" i="4"/>
  <c r="H1327" i="4"/>
  <c r="E442" i="4"/>
  <c r="S442" i="4"/>
  <c r="P442" i="4"/>
  <c r="R442" i="4"/>
  <c r="Q442" i="4"/>
  <c r="O442" i="4"/>
  <c r="N442" i="4"/>
  <c r="M442" i="4"/>
  <c r="L442" i="4"/>
  <c r="K442" i="4"/>
  <c r="J442" i="4"/>
  <c r="I442" i="4"/>
  <c r="H442" i="4"/>
  <c r="G442" i="4"/>
  <c r="F442" i="4"/>
  <c r="E778" i="4"/>
  <c r="S778" i="4"/>
  <c r="R778" i="4"/>
  <c r="Q778" i="4"/>
  <c r="P778" i="4"/>
  <c r="O778" i="4"/>
  <c r="N778" i="4"/>
  <c r="M778" i="4"/>
  <c r="L778" i="4"/>
  <c r="K778" i="4"/>
  <c r="I778" i="4"/>
  <c r="H778" i="4"/>
  <c r="J778" i="4"/>
  <c r="G778" i="4"/>
  <c r="F778" i="4"/>
  <c r="M726" i="4"/>
  <c r="L726" i="4"/>
  <c r="K726" i="4"/>
  <c r="J726" i="4"/>
  <c r="I726" i="4"/>
  <c r="H726" i="4"/>
  <c r="G726" i="4"/>
  <c r="S726" i="4"/>
  <c r="R726" i="4"/>
  <c r="F726" i="4"/>
  <c r="E726" i="4"/>
  <c r="Q726" i="4"/>
  <c r="P726" i="4"/>
  <c r="O726" i="4"/>
  <c r="N726" i="4"/>
  <c r="K1241" i="4"/>
  <c r="J1241" i="4"/>
  <c r="I1241" i="4"/>
  <c r="H1241" i="4"/>
  <c r="G1241" i="4"/>
  <c r="F1241" i="4"/>
  <c r="E1241" i="4"/>
  <c r="S1241" i="4"/>
  <c r="R1241" i="4"/>
  <c r="Q1241" i="4"/>
  <c r="P1241" i="4"/>
  <c r="O1241" i="4"/>
  <c r="N1241" i="4"/>
  <c r="M1241" i="4"/>
  <c r="L1241" i="4"/>
  <c r="H269" i="4"/>
  <c r="G269" i="4"/>
  <c r="F269" i="4"/>
  <c r="E269" i="4"/>
  <c r="S269" i="4"/>
  <c r="R269" i="4"/>
  <c r="Q269" i="4"/>
  <c r="P269" i="4"/>
  <c r="O269" i="4"/>
  <c r="N269" i="4"/>
  <c r="M269" i="4"/>
  <c r="L269" i="4"/>
  <c r="K269" i="4"/>
  <c r="J269" i="4"/>
  <c r="I269" i="4"/>
  <c r="N352" i="4"/>
  <c r="J352" i="4"/>
  <c r="I352" i="4"/>
  <c r="H352" i="4"/>
  <c r="G352" i="4"/>
  <c r="F352" i="4"/>
  <c r="E352" i="4"/>
  <c r="S352" i="4"/>
  <c r="R352" i="4"/>
  <c r="Q352" i="4"/>
  <c r="P352" i="4"/>
  <c r="O352" i="4"/>
  <c r="M352" i="4"/>
  <c r="L352" i="4"/>
  <c r="K352" i="4"/>
  <c r="J757" i="4"/>
  <c r="I757" i="4"/>
  <c r="H757" i="4"/>
  <c r="G757" i="4"/>
  <c r="F757" i="4"/>
  <c r="E757" i="4"/>
  <c r="S757" i="4"/>
  <c r="R757" i="4"/>
  <c r="Q757" i="4"/>
  <c r="P757" i="4"/>
  <c r="O757" i="4"/>
  <c r="N757" i="4"/>
  <c r="M757" i="4"/>
  <c r="L757" i="4"/>
  <c r="K757" i="4"/>
  <c r="L965" i="4"/>
  <c r="K965" i="4"/>
  <c r="J965" i="4"/>
  <c r="I965" i="4"/>
  <c r="H965" i="4"/>
  <c r="G965" i="4"/>
  <c r="F965" i="4"/>
  <c r="E965" i="4"/>
  <c r="S965" i="4"/>
  <c r="R965" i="4"/>
  <c r="Q965" i="4"/>
  <c r="P965" i="4"/>
  <c r="O965" i="4"/>
  <c r="N965" i="4"/>
  <c r="M965" i="4"/>
  <c r="K278" i="4"/>
  <c r="J278" i="4"/>
  <c r="I278" i="4"/>
  <c r="H278" i="4"/>
  <c r="G278" i="4"/>
  <c r="F278" i="4"/>
  <c r="E278" i="4"/>
  <c r="S278" i="4"/>
  <c r="R278" i="4"/>
  <c r="Q278" i="4"/>
  <c r="P278" i="4"/>
  <c r="O278" i="4"/>
  <c r="N278" i="4"/>
  <c r="M278" i="4"/>
  <c r="L278" i="4"/>
  <c r="S548" i="4"/>
  <c r="R548" i="4"/>
  <c r="Q548" i="4"/>
  <c r="P548" i="4"/>
  <c r="O548" i="4"/>
  <c r="N548" i="4"/>
  <c r="M548" i="4"/>
  <c r="L548" i="4"/>
  <c r="K548" i="4"/>
  <c r="J548" i="4"/>
  <c r="G548" i="4"/>
  <c r="F548" i="4"/>
  <c r="I548" i="4"/>
  <c r="H548" i="4"/>
  <c r="E548" i="4"/>
  <c r="L497" i="4"/>
  <c r="K497" i="4"/>
  <c r="J497" i="4"/>
  <c r="I497" i="4"/>
  <c r="H497" i="4"/>
  <c r="G497" i="4"/>
  <c r="F497" i="4"/>
  <c r="E497" i="4"/>
  <c r="S497" i="4"/>
  <c r="R497" i="4"/>
  <c r="Q497" i="4"/>
  <c r="P497" i="4"/>
  <c r="O497" i="4"/>
  <c r="N497" i="4"/>
  <c r="M497" i="4"/>
  <c r="E251" i="4"/>
  <c r="S251" i="4"/>
  <c r="R251" i="4"/>
  <c r="Q251" i="4"/>
  <c r="P251" i="4"/>
  <c r="O251" i="4"/>
  <c r="N251" i="4"/>
  <c r="M251" i="4"/>
  <c r="L251" i="4"/>
  <c r="K251" i="4"/>
  <c r="J251" i="4"/>
  <c r="I251" i="4"/>
  <c r="H251" i="4"/>
  <c r="G251" i="4"/>
  <c r="F251" i="4"/>
  <c r="M478" i="4"/>
  <c r="L478" i="4"/>
  <c r="K478" i="4"/>
  <c r="J478" i="4"/>
  <c r="I478" i="4"/>
  <c r="H478" i="4"/>
  <c r="G478" i="4"/>
  <c r="F478" i="4"/>
  <c r="E478" i="4"/>
  <c r="S478" i="4"/>
  <c r="R478" i="4"/>
  <c r="Q478" i="4"/>
  <c r="P478" i="4"/>
  <c r="O478" i="4"/>
  <c r="N478" i="4"/>
  <c r="P581" i="4"/>
  <c r="O581" i="4"/>
  <c r="N581" i="4"/>
  <c r="M581" i="4"/>
  <c r="L581" i="4"/>
  <c r="K581" i="4"/>
  <c r="J581" i="4"/>
  <c r="I581" i="4"/>
  <c r="H581" i="4"/>
  <c r="G581" i="4"/>
  <c r="F581" i="4"/>
  <c r="E581" i="4"/>
  <c r="S581" i="4"/>
  <c r="R581" i="4"/>
  <c r="Q581" i="4"/>
  <c r="H530" i="4"/>
  <c r="G530" i="4"/>
  <c r="F530" i="4"/>
  <c r="E530" i="4"/>
  <c r="S530" i="4"/>
  <c r="R530" i="4"/>
  <c r="Q530" i="4"/>
  <c r="P530" i="4"/>
  <c r="N530" i="4"/>
  <c r="J530" i="4"/>
  <c r="O530" i="4"/>
  <c r="M530" i="4"/>
  <c r="L530" i="4"/>
  <c r="K530" i="4"/>
  <c r="I530" i="4"/>
  <c r="I1303" i="4"/>
  <c r="H1303" i="4"/>
  <c r="G1303" i="4"/>
  <c r="F1303" i="4"/>
  <c r="E1303" i="4"/>
  <c r="S1303" i="4"/>
  <c r="R1303" i="4"/>
  <c r="Q1303" i="4"/>
  <c r="P1303" i="4"/>
  <c r="O1303" i="4"/>
  <c r="M1303" i="4"/>
  <c r="L1303" i="4"/>
  <c r="K1303" i="4"/>
  <c r="N1303" i="4"/>
  <c r="J1303" i="4"/>
  <c r="N850" i="4"/>
  <c r="M850" i="4"/>
  <c r="L850" i="4"/>
  <c r="K850" i="4"/>
  <c r="J850" i="4"/>
  <c r="I850" i="4"/>
  <c r="H850" i="4"/>
  <c r="G850" i="4"/>
  <c r="F850" i="4"/>
  <c r="E850" i="4"/>
  <c r="R850" i="4"/>
  <c r="Q850" i="4"/>
  <c r="S850" i="4"/>
  <c r="P850" i="4"/>
  <c r="O850" i="4"/>
  <c r="I960" i="4"/>
  <c r="H960" i="4"/>
  <c r="G960" i="4"/>
  <c r="S960" i="4"/>
  <c r="R960" i="4"/>
  <c r="Q960" i="4"/>
  <c r="F960" i="4"/>
  <c r="E960" i="4"/>
  <c r="P960" i="4"/>
  <c r="O960" i="4"/>
  <c r="N960" i="4"/>
  <c r="M960" i="4"/>
  <c r="L960" i="4"/>
  <c r="K960" i="4"/>
  <c r="J960" i="4"/>
  <c r="G1041" i="4"/>
  <c r="F1041" i="4"/>
  <c r="E1041" i="4"/>
  <c r="Q1041" i="4"/>
  <c r="P1041" i="4"/>
  <c r="O1041" i="4"/>
  <c r="N1041" i="4"/>
  <c r="S1041" i="4"/>
  <c r="R1041" i="4"/>
  <c r="M1041" i="4"/>
  <c r="L1041" i="4"/>
  <c r="K1041" i="4"/>
  <c r="J1041" i="4"/>
  <c r="I1041" i="4"/>
  <c r="H1041" i="4"/>
  <c r="E540" i="4"/>
  <c r="M540" i="4"/>
  <c r="L540" i="4"/>
  <c r="K540" i="4"/>
  <c r="J540" i="4"/>
  <c r="I540" i="4"/>
  <c r="H540" i="4"/>
  <c r="G540" i="4"/>
  <c r="S540" i="4"/>
  <c r="R540" i="4"/>
  <c r="Q540" i="4"/>
  <c r="P540" i="4"/>
  <c r="O540" i="4"/>
  <c r="N540" i="4"/>
  <c r="F540" i="4"/>
  <c r="Q993" i="4"/>
  <c r="P993" i="4"/>
  <c r="O993" i="4"/>
  <c r="N993" i="4"/>
  <c r="M993" i="4"/>
  <c r="L993" i="4"/>
  <c r="K993" i="4"/>
  <c r="J993" i="4"/>
  <c r="I993" i="4"/>
  <c r="G993" i="4"/>
  <c r="F993" i="4"/>
  <c r="H993" i="4"/>
  <c r="E993" i="4"/>
  <c r="S993" i="4"/>
  <c r="R993" i="4"/>
  <c r="I118" i="4"/>
  <c r="G118" i="4"/>
  <c r="F118" i="4"/>
  <c r="E118" i="4"/>
  <c r="Q118" i="4"/>
  <c r="P118" i="4"/>
  <c r="O118" i="4"/>
  <c r="N118" i="4"/>
  <c r="M118" i="4"/>
  <c r="L118" i="4"/>
  <c r="K118" i="4"/>
  <c r="H118" i="4"/>
  <c r="S118" i="4"/>
  <c r="R118" i="4"/>
  <c r="J118" i="4"/>
  <c r="O940" i="4"/>
  <c r="N940" i="4"/>
  <c r="M940" i="4"/>
  <c r="J940" i="4"/>
  <c r="I940" i="4"/>
  <c r="H940" i="4"/>
  <c r="L940" i="4"/>
  <c r="K940" i="4"/>
  <c r="G940" i="4"/>
  <c r="F940" i="4"/>
  <c r="E940" i="4"/>
  <c r="S940" i="4"/>
  <c r="R940" i="4"/>
  <c r="Q940" i="4"/>
  <c r="P940" i="4"/>
  <c r="R492" i="4"/>
  <c r="Q492" i="4"/>
  <c r="P492" i="4"/>
  <c r="O492" i="4"/>
  <c r="N492" i="4"/>
  <c r="M492" i="4"/>
  <c r="L492" i="4"/>
  <c r="K492" i="4"/>
  <c r="J492" i="4"/>
  <c r="I492" i="4"/>
  <c r="G492" i="4"/>
  <c r="F492" i="4"/>
  <c r="H492" i="4"/>
  <c r="E492" i="4"/>
  <c r="S492" i="4"/>
  <c r="I1079" i="4"/>
  <c r="H1079" i="4"/>
  <c r="G1079" i="4"/>
  <c r="F1079" i="4"/>
  <c r="E1079" i="4"/>
  <c r="S1079" i="4"/>
  <c r="K1079" i="4"/>
  <c r="R1079" i="4"/>
  <c r="Q1079" i="4"/>
  <c r="P1079" i="4"/>
  <c r="O1079" i="4"/>
  <c r="N1079" i="4"/>
  <c r="M1079" i="4"/>
  <c r="L1079" i="4"/>
  <c r="J1079" i="4"/>
  <c r="I490" i="4"/>
  <c r="H490" i="4"/>
  <c r="G490" i="4"/>
  <c r="F490" i="4"/>
  <c r="E490" i="4"/>
  <c r="S490" i="4"/>
  <c r="R490" i="4"/>
  <c r="Q490" i="4"/>
  <c r="P490" i="4"/>
  <c r="O490" i="4"/>
  <c r="N490" i="4"/>
  <c r="M490" i="4"/>
  <c r="L490" i="4"/>
  <c r="K490" i="4"/>
  <c r="J490" i="4"/>
  <c r="K1185" i="4"/>
  <c r="J1185" i="4"/>
  <c r="I1185" i="4"/>
  <c r="H1185" i="4"/>
  <c r="G1185" i="4"/>
  <c r="F1185" i="4"/>
  <c r="E1185" i="4"/>
  <c r="S1185" i="4"/>
  <c r="R1185" i="4"/>
  <c r="Q1185" i="4"/>
  <c r="P1185" i="4"/>
  <c r="O1185" i="4"/>
  <c r="N1185" i="4"/>
  <c r="M1185" i="4"/>
  <c r="L1185" i="4"/>
  <c r="M68" i="4"/>
  <c r="L68" i="4"/>
  <c r="K68" i="4"/>
  <c r="J68" i="4"/>
  <c r="I68" i="4"/>
  <c r="H68" i="4"/>
  <c r="G68" i="4"/>
  <c r="F68" i="4"/>
  <c r="E68" i="4"/>
  <c r="S68" i="4"/>
  <c r="R68" i="4"/>
  <c r="Q68" i="4"/>
  <c r="P68" i="4"/>
  <c r="O68" i="4"/>
  <c r="N68" i="4"/>
  <c r="F484" i="4"/>
  <c r="E484" i="4"/>
  <c r="S484" i="4"/>
  <c r="R484" i="4"/>
  <c r="Q484" i="4"/>
  <c r="P484" i="4"/>
  <c r="O484" i="4"/>
  <c r="N484" i="4"/>
  <c r="M484" i="4"/>
  <c r="L484" i="4"/>
  <c r="K484" i="4"/>
  <c r="J484" i="4"/>
  <c r="I484" i="4"/>
  <c r="H484" i="4"/>
  <c r="G484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S125" i="4"/>
  <c r="R125" i="4"/>
  <c r="Q125" i="4"/>
  <c r="Q800" i="4"/>
  <c r="P800" i="4"/>
  <c r="E800" i="4"/>
  <c r="L800" i="4"/>
  <c r="K800" i="4"/>
  <c r="J800" i="4"/>
  <c r="I800" i="4"/>
  <c r="H800" i="4"/>
  <c r="F800" i="4"/>
  <c r="S800" i="4"/>
  <c r="G800" i="4"/>
  <c r="R800" i="4"/>
  <c r="O800" i="4"/>
  <c r="N800" i="4"/>
  <c r="M800" i="4"/>
  <c r="H54" i="4"/>
  <c r="G54" i="4"/>
  <c r="F54" i="4"/>
  <c r="E54" i="4"/>
  <c r="S54" i="4"/>
  <c r="R54" i="4"/>
  <c r="Q54" i="4"/>
  <c r="P54" i="4"/>
  <c r="O54" i="4"/>
  <c r="N54" i="4"/>
  <c r="M54" i="4"/>
  <c r="L54" i="4"/>
  <c r="K54" i="4"/>
  <c r="J54" i="4"/>
  <c r="I54" i="4"/>
  <c r="M636" i="4"/>
  <c r="L636" i="4"/>
  <c r="I636" i="4"/>
  <c r="H636" i="4"/>
  <c r="F636" i="4"/>
  <c r="E636" i="4"/>
  <c r="S636" i="4"/>
  <c r="K636" i="4"/>
  <c r="J636" i="4"/>
  <c r="G636" i="4"/>
  <c r="R636" i="4"/>
  <c r="Q636" i="4"/>
  <c r="P636" i="4"/>
  <c r="O636" i="4"/>
  <c r="N636" i="4"/>
  <c r="L826" i="4"/>
  <c r="K826" i="4"/>
  <c r="G826" i="4"/>
  <c r="J826" i="4"/>
  <c r="I826" i="4"/>
  <c r="H826" i="4"/>
  <c r="F826" i="4"/>
  <c r="E826" i="4"/>
  <c r="S826" i="4"/>
  <c r="R826" i="4"/>
  <c r="Q826" i="4"/>
  <c r="P826" i="4"/>
  <c r="O826" i="4"/>
  <c r="N826" i="4"/>
  <c r="M826" i="4"/>
  <c r="J1197" i="4"/>
  <c r="H1197" i="4"/>
  <c r="G1197" i="4"/>
  <c r="F1197" i="4"/>
  <c r="E1197" i="4"/>
  <c r="S1197" i="4"/>
  <c r="R1197" i="4"/>
  <c r="Q1197" i="4"/>
  <c r="P1197" i="4"/>
  <c r="O1197" i="4"/>
  <c r="N1197" i="4"/>
  <c r="K1197" i="4"/>
  <c r="M1197" i="4"/>
  <c r="L1197" i="4"/>
  <c r="I1197" i="4"/>
  <c r="H1087" i="4"/>
  <c r="G1087" i="4"/>
  <c r="F1087" i="4"/>
  <c r="R1087" i="4"/>
  <c r="Q1087" i="4"/>
  <c r="O1087" i="4"/>
  <c r="N1087" i="4"/>
  <c r="M1087" i="4"/>
  <c r="E1087" i="4"/>
  <c r="S1087" i="4"/>
  <c r="P1087" i="4"/>
  <c r="L1087" i="4"/>
  <c r="K1087" i="4"/>
  <c r="J1087" i="4"/>
  <c r="I1087" i="4"/>
  <c r="F1162" i="4"/>
  <c r="P1162" i="4"/>
  <c r="O1162" i="4"/>
  <c r="E1162" i="4"/>
  <c r="S1162" i="4"/>
  <c r="R1162" i="4"/>
  <c r="Q1162" i="4"/>
  <c r="N1162" i="4"/>
  <c r="M1162" i="4"/>
  <c r="L1162" i="4"/>
  <c r="K1162" i="4"/>
  <c r="J1162" i="4"/>
  <c r="I1162" i="4"/>
  <c r="H1162" i="4"/>
  <c r="G1162" i="4"/>
  <c r="L470" i="4"/>
  <c r="K470" i="4"/>
  <c r="J470" i="4"/>
  <c r="I470" i="4"/>
  <c r="H470" i="4"/>
  <c r="G470" i="4"/>
  <c r="F470" i="4"/>
  <c r="E470" i="4"/>
  <c r="S470" i="4"/>
  <c r="R470" i="4"/>
  <c r="Q470" i="4"/>
  <c r="P470" i="4"/>
  <c r="O470" i="4"/>
  <c r="N470" i="4"/>
  <c r="M470" i="4"/>
  <c r="E905" i="4"/>
  <c r="S905" i="4"/>
  <c r="R905" i="4"/>
  <c r="Q905" i="4"/>
  <c r="P905" i="4"/>
  <c r="O905" i="4"/>
  <c r="M905" i="4"/>
  <c r="N905" i="4"/>
  <c r="L905" i="4"/>
  <c r="K905" i="4"/>
  <c r="I905" i="4"/>
  <c r="H905" i="4"/>
  <c r="J905" i="4"/>
  <c r="G905" i="4"/>
  <c r="F905" i="4"/>
  <c r="N1204" i="4"/>
  <c r="L1204" i="4"/>
  <c r="K1204" i="4"/>
  <c r="J1204" i="4"/>
  <c r="I1204" i="4"/>
  <c r="H1204" i="4"/>
  <c r="G1204" i="4"/>
  <c r="F1204" i="4"/>
  <c r="S1204" i="4"/>
  <c r="P1204" i="4"/>
  <c r="M1204" i="4"/>
  <c r="E1204" i="4"/>
  <c r="R1204" i="4"/>
  <c r="Q1204" i="4"/>
  <c r="O1204" i="4"/>
  <c r="K80" i="4"/>
  <c r="J80" i="4"/>
  <c r="I80" i="4"/>
  <c r="H80" i="4"/>
  <c r="G80" i="4"/>
  <c r="F80" i="4"/>
  <c r="E80" i="4"/>
  <c r="S80" i="4"/>
  <c r="R80" i="4"/>
  <c r="Q80" i="4"/>
  <c r="P80" i="4"/>
  <c r="O80" i="4"/>
  <c r="N80" i="4"/>
  <c r="M80" i="4"/>
  <c r="L80" i="4"/>
  <c r="P529" i="4"/>
  <c r="O529" i="4"/>
  <c r="M529" i="4"/>
  <c r="I529" i="4"/>
  <c r="N529" i="4"/>
  <c r="L529" i="4"/>
  <c r="K529" i="4"/>
  <c r="J529" i="4"/>
  <c r="H529" i="4"/>
  <c r="G529" i="4"/>
  <c r="F529" i="4"/>
  <c r="E529" i="4"/>
  <c r="S529" i="4"/>
  <c r="R529" i="4"/>
  <c r="Q529" i="4"/>
  <c r="K1158" i="4"/>
  <c r="I1158" i="4"/>
  <c r="H1158" i="4"/>
  <c r="G1158" i="4"/>
  <c r="F1158" i="4"/>
  <c r="E1158" i="4"/>
  <c r="Q1158" i="4"/>
  <c r="P1158" i="4"/>
  <c r="O1158" i="4"/>
  <c r="N1158" i="4"/>
  <c r="M1158" i="4"/>
  <c r="J1158" i="4"/>
  <c r="S1158" i="4"/>
  <c r="R1158" i="4"/>
  <c r="L1158" i="4"/>
  <c r="P386" i="4"/>
  <c r="O386" i="4"/>
  <c r="N386" i="4"/>
  <c r="M386" i="4"/>
  <c r="L386" i="4"/>
  <c r="K386" i="4"/>
  <c r="J386" i="4"/>
  <c r="I386" i="4"/>
  <c r="H386" i="4"/>
  <c r="G386" i="4"/>
  <c r="F386" i="4"/>
  <c r="E386" i="4"/>
  <c r="S386" i="4"/>
  <c r="R386" i="4"/>
  <c r="Q386" i="4"/>
  <c r="F488" i="4"/>
  <c r="E488" i="4"/>
  <c r="S488" i="4"/>
  <c r="R488" i="4"/>
  <c r="Q488" i="4"/>
  <c r="P488" i="4"/>
  <c r="O488" i="4"/>
  <c r="N488" i="4"/>
  <c r="M488" i="4"/>
  <c r="L488" i="4"/>
  <c r="K488" i="4"/>
  <c r="J488" i="4"/>
  <c r="I488" i="4"/>
  <c r="H488" i="4"/>
  <c r="G488" i="4"/>
  <c r="I1043" i="4"/>
  <c r="H1043" i="4"/>
  <c r="G1043" i="4"/>
  <c r="F1043" i="4"/>
  <c r="S1043" i="4"/>
  <c r="R1043" i="4"/>
  <c r="Q1043" i="4"/>
  <c r="P1043" i="4"/>
  <c r="K1043" i="4"/>
  <c r="E1043" i="4"/>
  <c r="O1043" i="4"/>
  <c r="N1043" i="4"/>
  <c r="M1043" i="4"/>
  <c r="L1043" i="4"/>
  <c r="J1043" i="4"/>
  <c r="G346" i="4"/>
  <c r="S346" i="4"/>
  <c r="R346" i="4"/>
  <c r="M346" i="4"/>
  <c r="Q346" i="4"/>
  <c r="P346" i="4"/>
  <c r="O346" i="4"/>
  <c r="N346" i="4"/>
  <c r="H346" i="4"/>
  <c r="L346" i="4"/>
  <c r="K346" i="4"/>
  <c r="J346" i="4"/>
  <c r="I346" i="4"/>
  <c r="F346" i="4"/>
  <c r="E346" i="4"/>
  <c r="J95" i="4"/>
  <c r="H95" i="4"/>
  <c r="F95" i="4"/>
  <c r="E95" i="4"/>
  <c r="S95" i="4"/>
  <c r="R95" i="4"/>
  <c r="Q95" i="4"/>
  <c r="P95" i="4"/>
  <c r="O95" i="4"/>
  <c r="N95" i="4"/>
  <c r="M95" i="4"/>
  <c r="L95" i="4"/>
  <c r="K95" i="4"/>
  <c r="I95" i="4"/>
  <c r="G95" i="4"/>
  <c r="L409" i="4"/>
  <c r="K409" i="4"/>
  <c r="J409" i="4"/>
  <c r="I409" i="4"/>
  <c r="H409" i="4"/>
  <c r="G409" i="4"/>
  <c r="F409" i="4"/>
  <c r="E409" i="4"/>
  <c r="S409" i="4"/>
  <c r="R409" i="4"/>
  <c r="Q409" i="4"/>
  <c r="P409" i="4"/>
  <c r="O409" i="4"/>
  <c r="N409" i="4"/>
  <c r="M409" i="4"/>
  <c r="O285" i="4"/>
  <c r="N285" i="4"/>
  <c r="M285" i="4"/>
  <c r="L285" i="4"/>
  <c r="K285" i="4"/>
  <c r="J285" i="4"/>
  <c r="I285" i="4"/>
  <c r="H285" i="4"/>
  <c r="G285" i="4"/>
  <c r="F285" i="4"/>
  <c r="E285" i="4"/>
  <c r="S285" i="4"/>
  <c r="R285" i="4"/>
  <c r="Q285" i="4"/>
  <c r="P285" i="4"/>
  <c r="F201" i="4"/>
  <c r="L201" i="4"/>
  <c r="J201" i="4"/>
  <c r="E201" i="4"/>
  <c r="S201" i="4"/>
  <c r="R201" i="4"/>
  <c r="Q201" i="4"/>
  <c r="P201" i="4"/>
  <c r="O201" i="4"/>
  <c r="N201" i="4"/>
  <c r="M201" i="4"/>
  <c r="K201" i="4"/>
  <c r="I201" i="4"/>
  <c r="H201" i="4"/>
  <c r="G201" i="4"/>
  <c r="I1126" i="4"/>
  <c r="H1126" i="4"/>
  <c r="G1126" i="4"/>
  <c r="F1126" i="4"/>
  <c r="E1126" i="4"/>
  <c r="S1126" i="4"/>
  <c r="R1126" i="4"/>
  <c r="P1126" i="4"/>
  <c r="O1126" i="4"/>
  <c r="N1126" i="4"/>
  <c r="Q1126" i="4"/>
  <c r="M1126" i="4"/>
  <c r="L1126" i="4"/>
  <c r="K1126" i="4"/>
  <c r="J1126" i="4"/>
  <c r="F700" i="4"/>
  <c r="E700" i="4"/>
  <c r="R700" i="4"/>
  <c r="Q700" i="4"/>
  <c r="P700" i="4"/>
  <c r="O700" i="4"/>
  <c r="N700" i="4"/>
  <c r="M700" i="4"/>
  <c r="L700" i="4"/>
  <c r="K700" i="4"/>
  <c r="J700" i="4"/>
  <c r="I700" i="4"/>
  <c r="H700" i="4"/>
  <c r="S700" i="4"/>
  <c r="G700" i="4"/>
  <c r="H333" i="4"/>
  <c r="G333" i="4"/>
  <c r="F333" i="4"/>
  <c r="E333" i="4"/>
  <c r="S333" i="4"/>
  <c r="R333" i="4"/>
  <c r="Q333" i="4"/>
  <c r="N333" i="4"/>
  <c r="M333" i="4"/>
  <c r="P333" i="4"/>
  <c r="L333" i="4"/>
  <c r="K333" i="4"/>
  <c r="O333" i="4"/>
  <c r="J333" i="4"/>
  <c r="I333" i="4"/>
  <c r="H865" i="4"/>
  <c r="G865" i="4"/>
  <c r="F865" i="4"/>
  <c r="E865" i="4"/>
  <c r="S865" i="4"/>
  <c r="R865" i="4"/>
  <c r="Q865" i="4"/>
  <c r="P865" i="4"/>
  <c r="N865" i="4"/>
  <c r="O865" i="4"/>
  <c r="M865" i="4"/>
  <c r="L865" i="4"/>
  <c r="K865" i="4"/>
  <c r="J865" i="4"/>
  <c r="I865" i="4"/>
  <c r="P157" i="4"/>
  <c r="O157" i="4"/>
  <c r="N157" i="4"/>
  <c r="M157" i="4"/>
  <c r="L157" i="4"/>
  <c r="K157" i="4"/>
  <c r="J157" i="4"/>
  <c r="I157" i="4"/>
  <c r="H157" i="4"/>
  <c r="G157" i="4"/>
  <c r="F157" i="4"/>
  <c r="E157" i="4"/>
  <c r="S157" i="4"/>
  <c r="R157" i="4"/>
  <c r="Q157" i="4"/>
  <c r="N444" i="4"/>
  <c r="M444" i="4"/>
  <c r="L444" i="4"/>
  <c r="K444" i="4"/>
  <c r="J444" i="4"/>
  <c r="I444" i="4"/>
  <c r="H444" i="4"/>
  <c r="G444" i="4"/>
  <c r="F444" i="4"/>
  <c r="E444" i="4"/>
  <c r="R444" i="4"/>
  <c r="S444" i="4"/>
  <c r="Q444" i="4"/>
  <c r="P444" i="4"/>
  <c r="O444" i="4"/>
  <c r="M1090" i="4"/>
  <c r="L1090" i="4"/>
  <c r="K1090" i="4"/>
  <c r="H1090" i="4"/>
  <c r="F1090" i="4"/>
  <c r="S1090" i="4"/>
  <c r="O1090" i="4"/>
  <c r="J1090" i="4"/>
  <c r="I1090" i="4"/>
  <c r="G1090" i="4"/>
  <c r="E1090" i="4"/>
  <c r="R1090" i="4"/>
  <c r="Q1090" i="4"/>
  <c r="P1090" i="4"/>
  <c r="N1090" i="4"/>
  <c r="R869" i="4"/>
  <c r="N869" i="4"/>
  <c r="M869" i="4"/>
  <c r="L869" i="4"/>
  <c r="K869" i="4"/>
  <c r="J869" i="4"/>
  <c r="I869" i="4"/>
  <c r="H869" i="4"/>
  <c r="G869" i="4"/>
  <c r="Q869" i="4"/>
  <c r="P869" i="4"/>
  <c r="O869" i="4"/>
  <c r="F869" i="4"/>
  <c r="E869" i="4"/>
  <c r="S869" i="4"/>
  <c r="J791" i="4"/>
  <c r="I791" i="4"/>
  <c r="H791" i="4"/>
  <c r="G791" i="4"/>
  <c r="F791" i="4"/>
  <c r="E791" i="4"/>
  <c r="O791" i="4"/>
  <c r="S791" i="4"/>
  <c r="R791" i="4"/>
  <c r="Q791" i="4"/>
  <c r="P791" i="4"/>
  <c r="N791" i="4"/>
  <c r="M791" i="4"/>
  <c r="L791" i="4"/>
  <c r="K791" i="4"/>
  <c r="N972" i="4"/>
  <c r="M972" i="4"/>
  <c r="L972" i="4"/>
  <c r="K972" i="4"/>
  <c r="J972" i="4"/>
  <c r="I972" i="4"/>
  <c r="H972" i="4"/>
  <c r="G972" i="4"/>
  <c r="F972" i="4"/>
  <c r="E972" i="4"/>
  <c r="R972" i="4"/>
  <c r="Q972" i="4"/>
  <c r="S972" i="4"/>
  <c r="P972" i="4"/>
  <c r="O972" i="4"/>
  <c r="S311" i="4"/>
  <c r="R311" i="4"/>
  <c r="L311" i="4"/>
  <c r="J311" i="4"/>
  <c r="I311" i="4"/>
  <c r="H311" i="4"/>
  <c r="G311" i="4"/>
  <c r="F311" i="4"/>
  <c r="E311" i="4"/>
  <c r="Q311" i="4"/>
  <c r="P311" i="4"/>
  <c r="O311" i="4"/>
  <c r="N311" i="4"/>
  <c r="M311" i="4"/>
  <c r="K311" i="4"/>
  <c r="O803" i="4"/>
  <c r="N803" i="4"/>
  <c r="M803" i="4"/>
  <c r="L803" i="4"/>
  <c r="K803" i="4"/>
  <c r="J803" i="4"/>
  <c r="I803" i="4"/>
  <c r="S803" i="4"/>
  <c r="R803" i="4"/>
  <c r="Q803" i="4"/>
  <c r="P803" i="4"/>
  <c r="H803" i="4"/>
  <c r="G803" i="4"/>
  <c r="F803" i="4"/>
  <c r="E803" i="4"/>
  <c r="R738" i="4"/>
  <c r="Q738" i="4"/>
  <c r="P738" i="4"/>
  <c r="O738" i="4"/>
  <c r="N738" i="4"/>
  <c r="M738" i="4"/>
  <c r="L738" i="4"/>
  <c r="K738" i="4"/>
  <c r="J738" i="4"/>
  <c r="I738" i="4"/>
  <c r="H738" i="4"/>
  <c r="G738" i="4"/>
  <c r="F738" i="4"/>
  <c r="E738" i="4"/>
  <c r="S738" i="4"/>
  <c r="O1313" i="4"/>
  <c r="N1313" i="4"/>
  <c r="M1313" i="4"/>
  <c r="L1313" i="4"/>
  <c r="K1313" i="4"/>
  <c r="J1313" i="4"/>
  <c r="I1313" i="4"/>
  <c r="H1313" i="4"/>
  <c r="G1313" i="4"/>
  <c r="F1313" i="4"/>
  <c r="E1313" i="4"/>
  <c r="S1313" i="4"/>
  <c r="R1313" i="4"/>
  <c r="Q1313" i="4"/>
  <c r="P1313" i="4"/>
  <c r="M925" i="4"/>
  <c r="L925" i="4"/>
  <c r="K925" i="4"/>
  <c r="J925" i="4"/>
  <c r="I925" i="4"/>
  <c r="H925" i="4"/>
  <c r="G925" i="4"/>
  <c r="F925" i="4"/>
  <c r="E925" i="4"/>
  <c r="S925" i="4"/>
  <c r="R925" i="4"/>
  <c r="Q925" i="4"/>
  <c r="P925" i="4"/>
  <c r="O925" i="4"/>
  <c r="N925" i="4"/>
  <c r="G1078" i="4"/>
  <c r="F1078" i="4"/>
  <c r="E1078" i="4"/>
  <c r="S1078" i="4"/>
  <c r="R1078" i="4"/>
  <c r="Q1078" i="4"/>
  <c r="J1078" i="4"/>
  <c r="P1078" i="4"/>
  <c r="O1078" i="4"/>
  <c r="N1078" i="4"/>
  <c r="M1078" i="4"/>
  <c r="L1078" i="4"/>
  <c r="K1078" i="4"/>
  <c r="I1078" i="4"/>
  <c r="H1078" i="4"/>
  <c r="R1340" i="4"/>
  <c r="Q1340" i="4"/>
  <c r="P1340" i="4"/>
  <c r="O1340" i="4"/>
  <c r="N1340" i="4"/>
  <c r="M1340" i="4"/>
  <c r="L1340" i="4"/>
  <c r="K1340" i="4"/>
  <c r="J1340" i="4"/>
  <c r="I1340" i="4"/>
  <c r="H1340" i="4"/>
  <c r="G1340" i="4"/>
  <c r="F1340" i="4"/>
  <c r="E1340" i="4"/>
  <c r="S1340" i="4"/>
  <c r="Q998" i="4"/>
  <c r="M998" i="4"/>
  <c r="P998" i="4"/>
  <c r="K998" i="4"/>
  <c r="J998" i="4"/>
  <c r="H998" i="4"/>
  <c r="G998" i="4"/>
  <c r="O998" i="4"/>
  <c r="N998" i="4"/>
  <c r="L998" i="4"/>
  <c r="I998" i="4"/>
  <c r="F998" i="4"/>
  <c r="E998" i="4"/>
  <c r="S998" i="4"/>
  <c r="R998" i="4"/>
  <c r="O916" i="4"/>
  <c r="N916" i="4"/>
  <c r="M916" i="4"/>
  <c r="L916" i="4"/>
  <c r="K916" i="4"/>
  <c r="J916" i="4"/>
  <c r="H916" i="4"/>
  <c r="I916" i="4"/>
  <c r="G916" i="4"/>
  <c r="F916" i="4"/>
  <c r="E916" i="4"/>
  <c r="S916" i="4"/>
  <c r="R916" i="4"/>
  <c r="Q916" i="4"/>
  <c r="P916" i="4"/>
  <c r="F706" i="4"/>
  <c r="E706" i="4"/>
  <c r="M706" i="4"/>
  <c r="L706" i="4"/>
  <c r="K706" i="4"/>
  <c r="J706" i="4"/>
  <c r="I706" i="4"/>
  <c r="S706" i="4"/>
  <c r="R706" i="4"/>
  <c r="Q706" i="4"/>
  <c r="P706" i="4"/>
  <c r="O706" i="4"/>
  <c r="N706" i="4"/>
  <c r="H706" i="4"/>
  <c r="G706" i="4"/>
  <c r="F408" i="4"/>
  <c r="E408" i="4"/>
  <c r="S408" i="4"/>
  <c r="R408" i="4"/>
  <c r="Q408" i="4"/>
  <c r="P408" i="4"/>
  <c r="O408" i="4"/>
  <c r="N408" i="4"/>
  <c r="M408" i="4"/>
  <c r="L408" i="4"/>
  <c r="K408" i="4"/>
  <c r="J408" i="4"/>
  <c r="I408" i="4"/>
  <c r="H408" i="4"/>
  <c r="G408" i="4"/>
  <c r="R294" i="4"/>
  <c r="Q294" i="4"/>
  <c r="P294" i="4"/>
  <c r="L294" i="4"/>
  <c r="O294" i="4"/>
  <c r="N294" i="4"/>
  <c r="M294" i="4"/>
  <c r="K294" i="4"/>
  <c r="J294" i="4"/>
  <c r="I294" i="4"/>
  <c r="H294" i="4"/>
  <c r="G294" i="4"/>
  <c r="F294" i="4"/>
  <c r="E294" i="4"/>
  <c r="S294" i="4"/>
  <c r="F1062" i="4"/>
  <c r="E1062" i="4"/>
  <c r="S1062" i="4"/>
  <c r="R1062" i="4"/>
  <c r="J1062" i="4"/>
  <c r="Q1062" i="4"/>
  <c r="P1062" i="4"/>
  <c r="O1062" i="4"/>
  <c r="N1062" i="4"/>
  <c r="M1062" i="4"/>
  <c r="L1062" i="4"/>
  <c r="K1062" i="4"/>
  <c r="I1062" i="4"/>
  <c r="H1062" i="4"/>
  <c r="G1062" i="4"/>
  <c r="P574" i="4"/>
  <c r="O574" i="4"/>
  <c r="N574" i="4"/>
  <c r="M574" i="4"/>
  <c r="L574" i="4"/>
  <c r="K574" i="4"/>
  <c r="J574" i="4"/>
  <c r="I574" i="4"/>
  <c r="H574" i="4"/>
  <c r="G574" i="4"/>
  <c r="F574" i="4"/>
  <c r="E574" i="4"/>
  <c r="S574" i="4"/>
  <c r="R574" i="4"/>
  <c r="Q574" i="4"/>
  <c r="Q1207" i="4"/>
  <c r="O1207" i="4"/>
  <c r="N1207" i="4"/>
  <c r="M1207" i="4"/>
  <c r="L1207" i="4"/>
  <c r="K1207" i="4"/>
  <c r="J1207" i="4"/>
  <c r="I1207" i="4"/>
  <c r="H1207" i="4"/>
  <c r="E1207" i="4"/>
  <c r="G1207" i="4"/>
  <c r="F1207" i="4"/>
  <c r="S1207" i="4"/>
  <c r="P1207" i="4"/>
  <c r="R1207" i="4"/>
  <c r="S883" i="4"/>
  <c r="R883" i="4"/>
  <c r="Q883" i="4"/>
  <c r="P883" i="4"/>
  <c r="O883" i="4"/>
  <c r="N883" i="4"/>
  <c r="F883" i="4"/>
  <c r="E883" i="4"/>
  <c r="M883" i="4"/>
  <c r="L883" i="4"/>
  <c r="K883" i="4"/>
  <c r="J883" i="4"/>
  <c r="I883" i="4"/>
  <c r="H883" i="4"/>
  <c r="G883" i="4"/>
  <c r="S1049" i="4"/>
  <c r="Q1049" i="4"/>
  <c r="K1049" i="4"/>
  <c r="J1049" i="4"/>
  <c r="E1049" i="4"/>
  <c r="R1049" i="4"/>
  <c r="P1049" i="4"/>
  <c r="O1049" i="4"/>
  <c r="N1049" i="4"/>
  <c r="M1049" i="4"/>
  <c r="L1049" i="4"/>
  <c r="I1049" i="4"/>
  <c r="H1049" i="4"/>
  <c r="G1049" i="4"/>
  <c r="F1049" i="4"/>
  <c r="E1052" i="4"/>
  <c r="S1052" i="4"/>
  <c r="R1052" i="4"/>
  <c r="Q1052" i="4"/>
  <c r="P1052" i="4"/>
  <c r="O1052" i="4"/>
  <c r="N1052" i="4"/>
  <c r="M1052" i="4"/>
  <c r="L1052" i="4"/>
  <c r="K1052" i="4"/>
  <c r="J1052" i="4"/>
  <c r="I1052" i="4"/>
  <c r="H1052" i="4"/>
  <c r="G1052" i="4"/>
  <c r="F1052" i="4"/>
  <c r="F1214" i="4"/>
  <c r="E1214" i="4"/>
  <c r="S1214" i="4"/>
  <c r="Q1214" i="4"/>
  <c r="N1214" i="4"/>
  <c r="K1214" i="4"/>
  <c r="M1214" i="4"/>
  <c r="J1214" i="4"/>
  <c r="G1214" i="4"/>
  <c r="P1214" i="4"/>
  <c r="O1214" i="4"/>
  <c r="L1214" i="4"/>
  <c r="I1214" i="4"/>
  <c r="H1214" i="4"/>
  <c r="R1214" i="4"/>
  <c r="K599" i="4"/>
  <c r="J599" i="4"/>
  <c r="I599" i="4"/>
  <c r="H599" i="4"/>
  <c r="G599" i="4"/>
  <c r="F599" i="4"/>
  <c r="E599" i="4"/>
  <c r="S599" i="4"/>
  <c r="R599" i="4"/>
  <c r="Q599" i="4"/>
  <c r="P599" i="4"/>
  <c r="O599" i="4"/>
  <c r="N599" i="4"/>
  <c r="M599" i="4"/>
  <c r="L599" i="4"/>
  <c r="E767" i="4"/>
  <c r="S767" i="4"/>
  <c r="R767" i="4"/>
  <c r="Q767" i="4"/>
  <c r="P767" i="4"/>
  <c r="O767" i="4"/>
  <c r="N767" i="4"/>
  <c r="M767" i="4"/>
  <c r="L767" i="4"/>
  <c r="K767" i="4"/>
  <c r="J767" i="4"/>
  <c r="I767" i="4"/>
  <c r="H767" i="4"/>
  <c r="G767" i="4"/>
  <c r="F767" i="4"/>
  <c r="N970" i="4"/>
  <c r="M970" i="4"/>
  <c r="L970" i="4"/>
  <c r="K970" i="4"/>
  <c r="J970" i="4"/>
  <c r="I970" i="4"/>
  <c r="H970" i="4"/>
  <c r="G970" i="4"/>
  <c r="F970" i="4"/>
  <c r="E970" i="4"/>
  <c r="S970" i="4"/>
  <c r="R970" i="4"/>
  <c r="Q970" i="4"/>
  <c r="O970" i="4"/>
  <c r="P970" i="4"/>
  <c r="F318" i="4"/>
  <c r="E318" i="4"/>
  <c r="S318" i="4"/>
  <c r="R318" i="4"/>
  <c r="O318" i="4"/>
  <c r="Q318" i="4"/>
  <c r="P318" i="4"/>
  <c r="N318" i="4"/>
  <c r="M318" i="4"/>
  <c r="L318" i="4"/>
  <c r="K318" i="4"/>
  <c r="J318" i="4"/>
  <c r="I318" i="4"/>
  <c r="H318" i="4"/>
  <c r="G318" i="4"/>
  <c r="N1304" i="4"/>
  <c r="O1304" i="4"/>
  <c r="M1304" i="4"/>
  <c r="L1304" i="4"/>
  <c r="K1304" i="4"/>
  <c r="J1304" i="4"/>
  <c r="I1304" i="4"/>
  <c r="H1304" i="4"/>
  <c r="G1304" i="4"/>
  <c r="F1304" i="4"/>
  <c r="E1304" i="4"/>
  <c r="S1304" i="4"/>
  <c r="R1304" i="4"/>
  <c r="Q1304" i="4"/>
  <c r="P1304" i="4"/>
  <c r="F204" i="4"/>
  <c r="E204" i="4"/>
  <c r="S204" i="4"/>
  <c r="O204" i="4"/>
  <c r="M204" i="4"/>
  <c r="K204" i="4"/>
  <c r="R204" i="4"/>
  <c r="Q204" i="4"/>
  <c r="P204" i="4"/>
  <c r="N204" i="4"/>
  <c r="L204" i="4"/>
  <c r="J204" i="4"/>
  <c r="I204" i="4"/>
  <c r="H204" i="4"/>
  <c r="G204" i="4"/>
  <c r="Q391" i="4"/>
  <c r="P391" i="4"/>
  <c r="O391" i="4"/>
  <c r="N391" i="4"/>
  <c r="M391" i="4"/>
  <c r="L391" i="4"/>
  <c r="K391" i="4"/>
  <c r="J391" i="4"/>
  <c r="I391" i="4"/>
  <c r="H391" i="4"/>
  <c r="G391" i="4"/>
  <c r="F391" i="4"/>
  <c r="E391" i="4"/>
  <c r="S391" i="4"/>
  <c r="R391" i="4"/>
  <c r="I120" i="4"/>
  <c r="H120" i="4"/>
  <c r="G120" i="4"/>
  <c r="F120" i="4"/>
  <c r="E120" i="4"/>
  <c r="S120" i="4"/>
  <c r="R120" i="4"/>
  <c r="Q120" i="4"/>
  <c r="P120" i="4"/>
  <c r="O120" i="4"/>
  <c r="N120" i="4"/>
  <c r="M120" i="4"/>
  <c r="J120" i="4"/>
  <c r="L120" i="4"/>
  <c r="K120" i="4"/>
  <c r="M90" i="4"/>
  <c r="L90" i="4"/>
  <c r="K90" i="4"/>
  <c r="J90" i="4"/>
  <c r="I90" i="4"/>
  <c r="H90" i="4"/>
  <c r="G90" i="4"/>
  <c r="F90" i="4"/>
  <c r="E90" i="4"/>
  <c r="S90" i="4"/>
  <c r="Q90" i="4"/>
  <c r="R90" i="4"/>
  <c r="P90" i="4"/>
  <c r="O90" i="4"/>
  <c r="N90" i="4"/>
  <c r="H365" i="4"/>
  <c r="G365" i="4"/>
  <c r="F365" i="4"/>
  <c r="E365" i="4"/>
  <c r="S365" i="4"/>
  <c r="R365" i="4"/>
  <c r="Q365" i="4"/>
  <c r="P365" i="4"/>
  <c r="O365" i="4"/>
  <c r="N365" i="4"/>
  <c r="M365" i="4"/>
  <c r="L365" i="4"/>
  <c r="K365" i="4"/>
  <c r="J365" i="4"/>
  <c r="I365" i="4"/>
  <c r="O1330" i="4"/>
  <c r="N1330" i="4"/>
  <c r="M1330" i="4"/>
  <c r="L1330" i="4"/>
  <c r="K1330" i="4"/>
  <c r="J1330" i="4"/>
  <c r="I1330" i="4"/>
  <c r="H1330" i="4"/>
  <c r="G1330" i="4"/>
  <c r="F1330" i="4"/>
  <c r="E1330" i="4"/>
  <c r="S1330" i="4"/>
  <c r="R1330" i="4"/>
  <c r="Q1330" i="4"/>
  <c r="P1330" i="4"/>
  <c r="L775" i="4"/>
  <c r="K775" i="4"/>
  <c r="J775" i="4"/>
  <c r="I775" i="4"/>
  <c r="H775" i="4"/>
  <c r="G775" i="4"/>
  <c r="Q775" i="4"/>
  <c r="F775" i="4"/>
  <c r="E775" i="4"/>
  <c r="S775" i="4"/>
  <c r="R775" i="4"/>
  <c r="P775" i="4"/>
  <c r="M775" i="4"/>
  <c r="O775" i="4"/>
  <c r="N775" i="4"/>
  <c r="P327" i="4"/>
  <c r="G327" i="4"/>
  <c r="F327" i="4"/>
  <c r="E327" i="4"/>
  <c r="Q327" i="4"/>
  <c r="O327" i="4"/>
  <c r="N327" i="4"/>
  <c r="M327" i="4"/>
  <c r="L327" i="4"/>
  <c r="K327" i="4"/>
  <c r="H327" i="4"/>
  <c r="S327" i="4"/>
  <c r="R327" i="4"/>
  <c r="J327" i="4"/>
  <c r="I327" i="4"/>
  <c r="S598" i="4"/>
  <c r="R598" i="4"/>
  <c r="Q598" i="4"/>
  <c r="P598" i="4"/>
  <c r="O598" i="4"/>
  <c r="N598" i="4"/>
  <c r="M598" i="4"/>
  <c r="L598" i="4"/>
  <c r="K598" i="4"/>
  <c r="J598" i="4"/>
  <c r="I598" i="4"/>
  <c r="H598" i="4"/>
  <c r="G598" i="4"/>
  <c r="F598" i="4"/>
  <c r="E598" i="4"/>
  <c r="P552" i="4"/>
  <c r="O552" i="4"/>
  <c r="N552" i="4"/>
  <c r="M552" i="4"/>
  <c r="L552" i="4"/>
  <c r="K552" i="4"/>
  <c r="J552" i="4"/>
  <c r="I552" i="4"/>
  <c r="H552" i="4"/>
  <c r="G552" i="4"/>
  <c r="F552" i="4"/>
  <c r="E552" i="4"/>
  <c r="S552" i="4"/>
  <c r="R552" i="4"/>
  <c r="Q552" i="4"/>
  <c r="K1161" i="4"/>
  <c r="J1161" i="4"/>
  <c r="I1161" i="4"/>
  <c r="H1161" i="4"/>
  <c r="G1161" i="4"/>
  <c r="S1161" i="4"/>
  <c r="R1161" i="4"/>
  <c r="Q1161" i="4"/>
  <c r="P1161" i="4"/>
  <c r="M1161" i="4"/>
  <c r="F1161" i="4"/>
  <c r="E1161" i="4"/>
  <c r="O1161" i="4"/>
  <c r="N1161" i="4"/>
  <c r="L1161" i="4"/>
  <c r="F439" i="4"/>
  <c r="E439" i="4"/>
  <c r="S439" i="4"/>
  <c r="R439" i="4"/>
  <c r="Q439" i="4"/>
  <c r="P439" i="4"/>
  <c r="M439" i="4"/>
  <c r="O439" i="4"/>
  <c r="N439" i="4"/>
  <c r="L439" i="4"/>
  <c r="K439" i="4"/>
  <c r="J439" i="4"/>
  <c r="I439" i="4"/>
  <c r="H439" i="4"/>
  <c r="G439" i="4"/>
  <c r="L990" i="4"/>
  <c r="K990" i="4"/>
  <c r="J990" i="4"/>
  <c r="I990" i="4"/>
  <c r="H990" i="4"/>
  <c r="G990" i="4"/>
  <c r="F990" i="4"/>
  <c r="S990" i="4"/>
  <c r="R990" i="4"/>
  <c r="Q990" i="4"/>
  <c r="E990" i="4"/>
  <c r="P990" i="4"/>
  <c r="O990" i="4"/>
  <c r="N990" i="4"/>
  <c r="M990" i="4"/>
  <c r="G398" i="4"/>
  <c r="F398" i="4"/>
  <c r="E398" i="4"/>
  <c r="S398" i="4"/>
  <c r="R398" i="4"/>
  <c r="Q398" i="4"/>
  <c r="P398" i="4"/>
  <c r="O398" i="4"/>
  <c r="N398" i="4"/>
  <c r="M398" i="4"/>
  <c r="L398" i="4"/>
  <c r="K398" i="4"/>
  <c r="J398" i="4"/>
  <c r="I398" i="4"/>
  <c r="H398" i="4"/>
  <c r="I378" i="4"/>
  <c r="H378" i="4"/>
  <c r="G378" i="4"/>
  <c r="F378" i="4"/>
  <c r="E378" i="4"/>
  <c r="S378" i="4"/>
  <c r="R378" i="4"/>
  <c r="Q378" i="4"/>
  <c r="P378" i="4"/>
  <c r="O378" i="4"/>
  <c r="N378" i="4"/>
  <c r="M378" i="4"/>
  <c r="L378" i="4"/>
  <c r="K378" i="4"/>
  <c r="J378" i="4"/>
  <c r="N1217" i="4"/>
  <c r="M1217" i="4"/>
  <c r="J1217" i="4"/>
  <c r="R1217" i="4"/>
  <c r="O1217" i="4"/>
  <c r="L1217" i="4"/>
  <c r="K1217" i="4"/>
  <c r="I1217" i="4"/>
  <c r="H1217" i="4"/>
  <c r="G1217" i="4"/>
  <c r="F1217" i="4"/>
  <c r="E1217" i="4"/>
  <c r="S1217" i="4"/>
  <c r="Q1217" i="4"/>
  <c r="P1217" i="4"/>
  <c r="Q1142" i="4"/>
  <c r="O1142" i="4"/>
  <c r="S1142" i="4"/>
  <c r="R1142" i="4"/>
  <c r="L1142" i="4"/>
  <c r="K1142" i="4"/>
  <c r="I1142" i="4"/>
  <c r="H1142" i="4"/>
  <c r="P1142" i="4"/>
  <c r="N1142" i="4"/>
  <c r="M1142" i="4"/>
  <c r="J1142" i="4"/>
  <c r="G1142" i="4"/>
  <c r="F1142" i="4"/>
  <c r="E1142" i="4"/>
  <c r="J441" i="4"/>
  <c r="I441" i="4"/>
  <c r="H441" i="4"/>
  <c r="G441" i="4"/>
  <c r="F441" i="4"/>
  <c r="E441" i="4"/>
  <c r="S441" i="4"/>
  <c r="R441" i="4"/>
  <c r="O441" i="4"/>
  <c r="Q441" i="4"/>
  <c r="P441" i="4"/>
  <c r="N441" i="4"/>
  <c r="M441" i="4"/>
  <c r="L441" i="4"/>
  <c r="K441" i="4"/>
  <c r="H443" i="4"/>
  <c r="G443" i="4"/>
  <c r="F443" i="4"/>
  <c r="E443" i="4"/>
  <c r="Q443" i="4"/>
  <c r="S443" i="4"/>
  <c r="R443" i="4"/>
  <c r="P443" i="4"/>
  <c r="O443" i="4"/>
  <c r="N443" i="4"/>
  <c r="M443" i="4"/>
  <c r="L443" i="4"/>
  <c r="K443" i="4"/>
  <c r="J443" i="4"/>
  <c r="I443" i="4"/>
  <c r="J347" i="4"/>
  <c r="I347" i="4"/>
  <c r="H347" i="4"/>
  <c r="G347" i="4"/>
  <c r="F347" i="4"/>
  <c r="E347" i="4"/>
  <c r="S347" i="4"/>
  <c r="R347" i="4"/>
  <c r="Q347" i="4"/>
  <c r="P347" i="4"/>
  <c r="O347" i="4"/>
  <c r="N347" i="4"/>
  <c r="M347" i="4"/>
  <c r="L347" i="4"/>
  <c r="K347" i="4"/>
  <c r="S1280" i="4"/>
  <c r="R1280" i="4"/>
  <c r="Q1280" i="4"/>
  <c r="P1280" i="4"/>
  <c r="O1280" i="4"/>
  <c r="N1280" i="4"/>
  <c r="M1280" i="4"/>
  <c r="L1280" i="4"/>
  <c r="K1280" i="4"/>
  <c r="J1280" i="4"/>
  <c r="I1280" i="4"/>
  <c r="H1280" i="4"/>
  <c r="G1280" i="4"/>
  <c r="F1280" i="4"/>
  <c r="E1280" i="4"/>
  <c r="L688" i="4"/>
  <c r="K688" i="4"/>
  <c r="J688" i="4"/>
  <c r="H688" i="4"/>
  <c r="G688" i="4"/>
  <c r="F688" i="4"/>
  <c r="E688" i="4"/>
  <c r="S688" i="4"/>
  <c r="R688" i="4"/>
  <c r="Q688" i="4"/>
  <c r="P688" i="4"/>
  <c r="O688" i="4"/>
  <c r="I688" i="4"/>
  <c r="N688" i="4"/>
  <c r="M688" i="4"/>
  <c r="N1171" i="4"/>
  <c r="M1171" i="4"/>
  <c r="L1171" i="4"/>
  <c r="K1171" i="4"/>
  <c r="J1171" i="4"/>
  <c r="G1171" i="4"/>
  <c r="F1171" i="4"/>
  <c r="P1171" i="4"/>
  <c r="I1171" i="4"/>
  <c r="E1171" i="4"/>
  <c r="Q1171" i="4"/>
  <c r="O1171" i="4"/>
  <c r="H1171" i="4"/>
  <c r="S1171" i="4"/>
  <c r="R1171" i="4"/>
  <c r="R887" i="4"/>
  <c r="Q887" i="4"/>
  <c r="P887" i="4"/>
  <c r="O887" i="4"/>
  <c r="N887" i="4"/>
  <c r="M887" i="4"/>
  <c r="L887" i="4"/>
  <c r="K887" i="4"/>
  <c r="J887" i="4"/>
  <c r="I887" i="4"/>
  <c r="H887" i="4"/>
  <c r="G887" i="4"/>
  <c r="F887" i="4"/>
  <c r="E887" i="4"/>
  <c r="S887" i="4"/>
  <c r="Q655" i="4"/>
  <c r="P655" i="4"/>
  <c r="O655" i="4"/>
  <c r="N655" i="4"/>
  <c r="M655" i="4"/>
  <c r="L655" i="4"/>
  <c r="K655" i="4"/>
  <c r="J655" i="4"/>
  <c r="I655" i="4"/>
  <c r="H655" i="4"/>
  <c r="G655" i="4"/>
  <c r="F655" i="4"/>
  <c r="E655" i="4"/>
  <c r="S655" i="4"/>
  <c r="R655" i="4"/>
  <c r="L894" i="4"/>
  <c r="K894" i="4"/>
  <c r="J894" i="4"/>
  <c r="I894" i="4"/>
  <c r="F894" i="4"/>
  <c r="E894" i="4"/>
  <c r="S894" i="4"/>
  <c r="R894" i="4"/>
  <c r="Q894" i="4"/>
  <c r="P894" i="4"/>
  <c r="H894" i="4"/>
  <c r="G894" i="4"/>
  <c r="O894" i="4"/>
  <c r="N894" i="4"/>
  <c r="M894" i="4"/>
  <c r="M1102" i="4"/>
  <c r="L1102" i="4"/>
  <c r="I1102" i="4"/>
  <c r="H1102" i="4"/>
  <c r="G1102" i="4"/>
  <c r="F1102" i="4"/>
  <c r="R1102" i="4"/>
  <c r="Q1102" i="4"/>
  <c r="P1102" i="4"/>
  <c r="O1102" i="4"/>
  <c r="N1102" i="4"/>
  <c r="K1102" i="4"/>
  <c r="J1102" i="4"/>
  <c r="E1102" i="4"/>
  <c r="S1102" i="4"/>
  <c r="P122" i="4"/>
  <c r="O122" i="4"/>
  <c r="L122" i="4"/>
  <c r="K122" i="4"/>
  <c r="I122" i="4"/>
  <c r="N122" i="4"/>
  <c r="M122" i="4"/>
  <c r="J122" i="4"/>
  <c r="H122" i="4"/>
  <c r="G122" i="4"/>
  <c r="F122" i="4"/>
  <c r="E122" i="4"/>
  <c r="S122" i="4"/>
  <c r="R122" i="4"/>
  <c r="Q122" i="4"/>
  <c r="J1180" i="4"/>
  <c r="H1180" i="4"/>
  <c r="I1180" i="4"/>
  <c r="G1180" i="4"/>
  <c r="F1180" i="4"/>
  <c r="E1180" i="4"/>
  <c r="S1180" i="4"/>
  <c r="P1180" i="4"/>
  <c r="O1180" i="4"/>
  <c r="R1180" i="4"/>
  <c r="Q1180" i="4"/>
  <c r="N1180" i="4"/>
  <c r="M1180" i="4"/>
  <c r="L1180" i="4"/>
  <c r="K1180" i="4"/>
  <c r="M412" i="4"/>
  <c r="L412" i="4"/>
  <c r="K412" i="4"/>
  <c r="J412" i="4"/>
  <c r="I412" i="4"/>
  <c r="H412" i="4"/>
  <c r="G412" i="4"/>
  <c r="F412" i="4"/>
  <c r="E412" i="4"/>
  <c r="S412" i="4"/>
  <c r="R412" i="4"/>
  <c r="Q412" i="4"/>
  <c r="P412" i="4"/>
  <c r="O412" i="4"/>
  <c r="N412" i="4"/>
  <c r="Q225" i="4"/>
  <c r="P225" i="4"/>
  <c r="O225" i="4"/>
  <c r="N225" i="4"/>
  <c r="K225" i="4"/>
  <c r="J225" i="4"/>
  <c r="I225" i="4"/>
  <c r="H225" i="4"/>
  <c r="F225" i="4"/>
  <c r="M225" i="4"/>
  <c r="S225" i="4"/>
  <c r="R225" i="4"/>
  <c r="L225" i="4"/>
  <c r="G225" i="4"/>
  <c r="E225" i="4"/>
  <c r="R1324" i="4"/>
  <c r="Q1324" i="4"/>
  <c r="P1324" i="4"/>
  <c r="O1324" i="4"/>
  <c r="N1324" i="4"/>
  <c r="M1324" i="4"/>
  <c r="L1324" i="4"/>
  <c r="K1324" i="4"/>
  <c r="I1324" i="4"/>
  <c r="H1324" i="4"/>
  <c r="G1324" i="4"/>
  <c r="J1324" i="4"/>
  <c r="F1324" i="4"/>
  <c r="E1324" i="4"/>
  <c r="S1324" i="4"/>
  <c r="H273" i="4"/>
  <c r="G273" i="4"/>
  <c r="F273" i="4"/>
  <c r="E273" i="4"/>
  <c r="S273" i="4"/>
  <c r="R273" i="4"/>
  <c r="Q273" i="4"/>
  <c r="P273" i="4"/>
  <c r="N273" i="4"/>
  <c r="M273" i="4"/>
  <c r="L273" i="4"/>
  <c r="O273" i="4"/>
  <c r="K273" i="4"/>
  <c r="J273" i="4"/>
  <c r="I273" i="4"/>
  <c r="N471" i="4"/>
  <c r="M471" i="4"/>
  <c r="L471" i="4"/>
  <c r="K471" i="4"/>
  <c r="J471" i="4"/>
  <c r="I471" i="4"/>
  <c r="H471" i="4"/>
  <c r="G471" i="4"/>
  <c r="F471" i="4"/>
  <c r="E471" i="4"/>
  <c r="S471" i="4"/>
  <c r="R471" i="4"/>
  <c r="Q471" i="4"/>
  <c r="P471" i="4"/>
  <c r="O471" i="4"/>
  <c r="R681" i="4"/>
  <c r="P681" i="4"/>
  <c r="O681" i="4"/>
  <c r="N681" i="4"/>
  <c r="M681" i="4"/>
  <c r="L681" i="4"/>
  <c r="K681" i="4"/>
  <c r="J681" i="4"/>
  <c r="I681" i="4"/>
  <c r="H681" i="4"/>
  <c r="G681" i="4"/>
  <c r="F681" i="4"/>
  <c r="E681" i="4"/>
  <c r="S681" i="4"/>
  <c r="Q681" i="4"/>
  <c r="G695" i="4"/>
  <c r="F695" i="4"/>
  <c r="E695" i="4"/>
  <c r="S695" i="4"/>
  <c r="Q695" i="4"/>
  <c r="R695" i="4"/>
  <c r="P695" i="4"/>
  <c r="O695" i="4"/>
  <c r="N695" i="4"/>
  <c r="M695" i="4"/>
  <c r="L695" i="4"/>
  <c r="K695" i="4"/>
  <c r="J695" i="4"/>
  <c r="I695" i="4"/>
  <c r="H695" i="4"/>
  <c r="L1101" i="4"/>
  <c r="K1101" i="4"/>
  <c r="H1101" i="4"/>
  <c r="G1101" i="4"/>
  <c r="F1101" i="4"/>
  <c r="E1101" i="4"/>
  <c r="S1101" i="4"/>
  <c r="Q1101" i="4"/>
  <c r="P1101" i="4"/>
  <c r="O1101" i="4"/>
  <c r="N1101" i="4"/>
  <c r="M1101" i="4"/>
  <c r="J1101" i="4"/>
  <c r="I1101" i="4"/>
  <c r="R1101" i="4"/>
  <c r="R196" i="4"/>
  <c r="Q196" i="4"/>
  <c r="P196" i="4"/>
  <c r="O196" i="4"/>
  <c r="N196" i="4"/>
  <c r="M196" i="4"/>
  <c r="L196" i="4"/>
  <c r="K196" i="4"/>
  <c r="J196" i="4"/>
  <c r="I196" i="4"/>
  <c r="G196" i="4"/>
  <c r="F196" i="4"/>
  <c r="H196" i="4"/>
  <c r="E196" i="4"/>
  <c r="S196" i="4"/>
  <c r="S1060" i="4"/>
  <c r="R1060" i="4"/>
  <c r="Q1060" i="4"/>
  <c r="P1060" i="4"/>
  <c r="O1060" i="4"/>
  <c r="N1060" i="4"/>
  <c r="M1060" i="4"/>
  <c r="L1060" i="4"/>
  <c r="K1060" i="4"/>
  <c r="J1060" i="4"/>
  <c r="I1060" i="4"/>
  <c r="H1060" i="4"/>
  <c r="G1060" i="4"/>
  <c r="F1060" i="4"/>
  <c r="E1060" i="4"/>
  <c r="F1286" i="4"/>
  <c r="E1286" i="4"/>
  <c r="S1286" i="4"/>
  <c r="R1286" i="4"/>
  <c r="Q1286" i="4"/>
  <c r="P1286" i="4"/>
  <c r="O1286" i="4"/>
  <c r="N1286" i="4"/>
  <c r="M1286" i="4"/>
  <c r="L1286" i="4"/>
  <c r="K1286" i="4"/>
  <c r="J1286" i="4"/>
  <c r="I1286" i="4"/>
  <c r="H1286" i="4"/>
  <c r="G1286" i="4"/>
  <c r="O544" i="4"/>
  <c r="N544" i="4"/>
  <c r="M544" i="4"/>
  <c r="L544" i="4"/>
  <c r="K544" i="4"/>
  <c r="I544" i="4"/>
  <c r="H544" i="4"/>
  <c r="G544" i="4"/>
  <c r="R544" i="4"/>
  <c r="J544" i="4"/>
  <c r="F544" i="4"/>
  <c r="E544" i="4"/>
  <c r="S544" i="4"/>
  <c r="Q544" i="4"/>
  <c r="P544" i="4"/>
  <c r="M328" i="4"/>
  <c r="L328" i="4"/>
  <c r="I328" i="4"/>
  <c r="E328" i="4"/>
  <c r="S328" i="4"/>
  <c r="K328" i="4"/>
  <c r="J328" i="4"/>
  <c r="H328" i="4"/>
  <c r="G328" i="4"/>
  <c r="F328" i="4"/>
  <c r="R328" i="4"/>
  <c r="Q328" i="4"/>
  <c r="P328" i="4"/>
  <c r="O328" i="4"/>
  <c r="N328" i="4"/>
  <c r="I384" i="4"/>
  <c r="H384" i="4"/>
  <c r="G384" i="4"/>
  <c r="F384" i="4"/>
  <c r="E384" i="4"/>
  <c r="S384" i="4"/>
  <c r="R384" i="4"/>
  <c r="Q384" i="4"/>
  <c r="P384" i="4"/>
  <c r="O384" i="4"/>
  <c r="N384" i="4"/>
  <c r="M384" i="4"/>
  <c r="L384" i="4"/>
  <c r="K384" i="4"/>
  <c r="J384" i="4"/>
  <c r="M1064" i="4"/>
  <c r="K1064" i="4"/>
  <c r="J1064" i="4"/>
  <c r="I1064" i="4"/>
  <c r="H1064" i="4"/>
  <c r="G1064" i="4"/>
  <c r="F1064" i="4"/>
  <c r="E1064" i="4"/>
  <c r="L1064" i="4"/>
  <c r="S1064" i="4"/>
  <c r="R1064" i="4"/>
  <c r="Q1064" i="4"/>
  <c r="P1064" i="4"/>
  <c r="O1064" i="4"/>
  <c r="N1064" i="4"/>
  <c r="M1329" i="4"/>
  <c r="L1329" i="4"/>
  <c r="K1329" i="4"/>
  <c r="J1329" i="4"/>
  <c r="I1329" i="4"/>
  <c r="H1329" i="4"/>
  <c r="G1329" i="4"/>
  <c r="F1329" i="4"/>
  <c r="E1329" i="4"/>
  <c r="S1329" i="4"/>
  <c r="R1329" i="4"/>
  <c r="Q1329" i="4"/>
  <c r="P1329" i="4"/>
  <c r="O1329" i="4"/>
  <c r="N1329" i="4"/>
  <c r="J559" i="4"/>
  <c r="I559" i="4"/>
  <c r="H559" i="4"/>
  <c r="G559" i="4"/>
  <c r="F559" i="4"/>
  <c r="E559" i="4"/>
  <c r="S559" i="4"/>
  <c r="R559" i="4"/>
  <c r="Q559" i="4"/>
  <c r="P559" i="4"/>
  <c r="O559" i="4"/>
  <c r="N559" i="4"/>
  <c r="M559" i="4"/>
  <c r="L559" i="4"/>
  <c r="K559" i="4"/>
  <c r="J1055" i="4"/>
  <c r="I1055" i="4"/>
  <c r="H1055" i="4"/>
  <c r="G1055" i="4"/>
  <c r="F1055" i="4"/>
  <c r="E1055" i="4"/>
  <c r="S1055" i="4"/>
  <c r="R1055" i="4"/>
  <c r="Q1055" i="4"/>
  <c r="P1055" i="4"/>
  <c r="O1055" i="4"/>
  <c r="N1055" i="4"/>
  <c r="M1055" i="4"/>
  <c r="L1055" i="4"/>
  <c r="K1055" i="4"/>
  <c r="M363" i="4"/>
  <c r="L363" i="4"/>
  <c r="K363" i="4"/>
  <c r="J363" i="4"/>
  <c r="I363" i="4"/>
  <c r="H363" i="4"/>
  <c r="G363" i="4"/>
  <c r="F363" i="4"/>
  <c r="E363" i="4"/>
  <c r="S363" i="4"/>
  <c r="R363" i="4"/>
  <c r="Q363" i="4"/>
  <c r="P363" i="4"/>
  <c r="O363" i="4"/>
  <c r="N363" i="4"/>
  <c r="E749" i="4"/>
  <c r="S749" i="4"/>
  <c r="R749" i="4"/>
  <c r="Q749" i="4"/>
  <c r="P749" i="4"/>
  <c r="O749" i="4"/>
  <c r="N749" i="4"/>
  <c r="M749" i="4"/>
  <c r="L749" i="4"/>
  <c r="K749" i="4"/>
  <c r="J749" i="4"/>
  <c r="I749" i="4"/>
  <c r="H749" i="4"/>
  <c r="G749" i="4"/>
  <c r="F749" i="4"/>
  <c r="G179" i="4"/>
  <c r="F179" i="4"/>
  <c r="E179" i="4"/>
  <c r="S179" i="4"/>
  <c r="R179" i="4"/>
  <c r="P179" i="4"/>
  <c r="O179" i="4"/>
  <c r="N179" i="4"/>
  <c r="M179" i="4"/>
  <c r="L179" i="4"/>
  <c r="K179" i="4"/>
  <c r="J179" i="4"/>
  <c r="Q179" i="4"/>
  <c r="I179" i="4"/>
  <c r="H179" i="4"/>
  <c r="N88" i="4"/>
  <c r="M88" i="4"/>
  <c r="S88" i="4"/>
  <c r="Q88" i="4"/>
  <c r="O88" i="4"/>
  <c r="L88" i="4"/>
  <c r="K88" i="4"/>
  <c r="J88" i="4"/>
  <c r="I88" i="4"/>
  <c r="H88" i="4"/>
  <c r="G88" i="4"/>
  <c r="F88" i="4"/>
  <c r="E88" i="4"/>
  <c r="R88" i="4"/>
  <c r="P88" i="4"/>
  <c r="N733" i="4"/>
  <c r="M733" i="4"/>
  <c r="I733" i="4"/>
  <c r="L733" i="4"/>
  <c r="K733" i="4"/>
  <c r="J733" i="4"/>
  <c r="H733" i="4"/>
  <c r="G733" i="4"/>
  <c r="F733" i="4"/>
  <c r="E733" i="4"/>
  <c r="S733" i="4"/>
  <c r="R733" i="4"/>
  <c r="Q733" i="4"/>
  <c r="P733" i="4"/>
  <c r="O733" i="4"/>
  <c r="N1322" i="4"/>
  <c r="M1322" i="4"/>
  <c r="L1322" i="4"/>
  <c r="K1322" i="4"/>
  <c r="J1322" i="4"/>
  <c r="I1322" i="4"/>
  <c r="H1322" i="4"/>
  <c r="G1322" i="4"/>
  <c r="F1322" i="4"/>
  <c r="E1322" i="4"/>
  <c r="S1322" i="4"/>
  <c r="R1322" i="4"/>
  <c r="Q1322" i="4"/>
  <c r="P1322" i="4"/>
  <c r="O1322" i="4"/>
  <c r="F649" i="4"/>
  <c r="E649" i="4"/>
  <c r="S649" i="4"/>
  <c r="R649" i="4"/>
  <c r="Q649" i="4"/>
  <c r="P649" i="4"/>
  <c r="O649" i="4"/>
  <c r="N649" i="4"/>
  <c r="M649" i="4"/>
  <c r="L649" i="4"/>
  <c r="K649" i="4"/>
  <c r="J649" i="4"/>
  <c r="I649" i="4"/>
  <c r="H649" i="4"/>
  <c r="G649" i="4"/>
  <c r="E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O1243" i="4"/>
  <c r="N1243" i="4"/>
  <c r="F1243" i="4"/>
  <c r="M1243" i="4"/>
  <c r="L1243" i="4"/>
  <c r="K1243" i="4"/>
  <c r="J1243" i="4"/>
  <c r="I1243" i="4"/>
  <c r="H1243" i="4"/>
  <c r="G1243" i="4"/>
  <c r="E1243" i="4"/>
  <c r="S1243" i="4"/>
  <c r="R1243" i="4"/>
  <c r="Q1243" i="4"/>
  <c r="P1243" i="4"/>
  <c r="E510" i="4"/>
  <c r="S510" i="4"/>
  <c r="R510" i="4"/>
  <c r="Q510" i="4"/>
  <c r="P510" i="4"/>
  <c r="O510" i="4"/>
  <c r="N510" i="4"/>
  <c r="M510" i="4"/>
  <c r="L510" i="4"/>
  <c r="K510" i="4"/>
  <c r="J510" i="4"/>
  <c r="I510" i="4"/>
  <c r="H510" i="4"/>
  <c r="G510" i="4"/>
  <c r="F510" i="4"/>
  <c r="S1075" i="4"/>
  <c r="R1075" i="4"/>
  <c r="Q1075" i="4"/>
  <c r="P1075" i="4"/>
  <c r="O1075" i="4"/>
  <c r="N1075" i="4"/>
  <c r="M1075" i="4"/>
  <c r="L1075" i="4"/>
  <c r="K1075" i="4"/>
  <c r="G1075" i="4"/>
  <c r="J1075" i="4"/>
  <c r="I1075" i="4"/>
  <c r="H1075" i="4"/>
  <c r="F1075" i="4"/>
  <c r="E1075" i="4"/>
  <c r="M710" i="4"/>
  <c r="L710" i="4"/>
  <c r="K710" i="4"/>
  <c r="J710" i="4"/>
  <c r="I710" i="4"/>
  <c r="H710" i="4"/>
  <c r="G710" i="4"/>
  <c r="F710" i="4"/>
  <c r="E710" i="4"/>
  <c r="S710" i="4"/>
  <c r="R710" i="4"/>
  <c r="Q710" i="4"/>
  <c r="P710" i="4"/>
  <c r="O710" i="4"/>
  <c r="N710" i="4"/>
  <c r="P551" i="4"/>
  <c r="O551" i="4"/>
  <c r="N551" i="4"/>
  <c r="M551" i="4"/>
  <c r="L551" i="4"/>
  <c r="K551" i="4"/>
  <c r="J551" i="4"/>
  <c r="I551" i="4"/>
  <c r="H551" i="4"/>
  <c r="G551" i="4"/>
  <c r="F551" i="4"/>
  <c r="E551" i="4"/>
  <c r="S551" i="4"/>
  <c r="R551" i="4"/>
  <c r="Q551" i="4"/>
  <c r="S899" i="4"/>
  <c r="R899" i="4"/>
  <c r="Q899" i="4"/>
  <c r="P899" i="4"/>
  <c r="O899" i="4"/>
  <c r="N899" i="4"/>
  <c r="M899" i="4"/>
  <c r="L899" i="4"/>
  <c r="K899" i="4"/>
  <c r="J899" i="4"/>
  <c r="H899" i="4"/>
  <c r="G899" i="4"/>
  <c r="F899" i="4"/>
  <c r="E899" i="4"/>
  <c r="I899" i="4"/>
  <c r="N83" i="4"/>
  <c r="M83" i="4"/>
  <c r="L83" i="4"/>
  <c r="K83" i="4"/>
  <c r="J83" i="4"/>
  <c r="I83" i="4"/>
  <c r="H83" i="4"/>
  <c r="G83" i="4"/>
  <c r="F83" i="4"/>
  <c r="E83" i="4"/>
  <c r="S83" i="4"/>
  <c r="R83" i="4"/>
  <c r="Q83" i="4"/>
  <c r="P83" i="4"/>
  <c r="O83" i="4"/>
  <c r="I1032" i="4"/>
  <c r="O1032" i="4"/>
  <c r="N1032" i="4"/>
  <c r="M1032" i="4"/>
  <c r="L1032" i="4"/>
  <c r="K1032" i="4"/>
  <c r="H1032" i="4"/>
  <c r="G1032" i="4"/>
  <c r="F1032" i="4"/>
  <c r="E1032" i="4"/>
  <c r="S1032" i="4"/>
  <c r="R1032" i="4"/>
  <c r="Q1032" i="4"/>
  <c r="P1032" i="4"/>
  <c r="J1032" i="4"/>
  <c r="G130" i="4"/>
  <c r="F130" i="4"/>
  <c r="E130" i="4"/>
  <c r="S130" i="4"/>
  <c r="R130" i="4"/>
  <c r="P130" i="4"/>
  <c r="N130" i="4"/>
  <c r="K130" i="4"/>
  <c r="M130" i="4"/>
  <c r="L130" i="4"/>
  <c r="J130" i="4"/>
  <c r="I130" i="4"/>
  <c r="H130" i="4"/>
  <c r="Q130" i="4"/>
  <c r="O130" i="4"/>
  <c r="L793" i="4"/>
  <c r="K793" i="4"/>
  <c r="J793" i="4"/>
  <c r="I793" i="4"/>
  <c r="E793" i="4"/>
  <c r="S793" i="4"/>
  <c r="R793" i="4"/>
  <c r="Q793" i="4"/>
  <c r="H793" i="4"/>
  <c r="G793" i="4"/>
  <c r="F793" i="4"/>
  <c r="P793" i="4"/>
  <c r="O793" i="4"/>
  <c r="N793" i="4"/>
  <c r="M793" i="4"/>
  <c r="F640" i="4"/>
  <c r="E640" i="4"/>
  <c r="S640" i="4"/>
  <c r="R640" i="4"/>
  <c r="Q640" i="4"/>
  <c r="P640" i="4"/>
  <c r="O640" i="4"/>
  <c r="N640" i="4"/>
  <c r="M640" i="4"/>
  <c r="L640" i="4"/>
  <c r="K640" i="4"/>
  <c r="J640" i="4"/>
  <c r="I640" i="4"/>
  <c r="H640" i="4"/>
  <c r="G640" i="4"/>
  <c r="K1016" i="4"/>
  <c r="H1016" i="4"/>
  <c r="S1016" i="4"/>
  <c r="R1016" i="4"/>
  <c r="Q1016" i="4"/>
  <c r="P1016" i="4"/>
  <c r="J1016" i="4"/>
  <c r="I1016" i="4"/>
  <c r="G1016" i="4"/>
  <c r="F1016" i="4"/>
  <c r="E1016" i="4"/>
  <c r="O1016" i="4"/>
  <c r="N1016" i="4"/>
  <c r="M1016" i="4"/>
  <c r="L1016" i="4"/>
  <c r="M81" i="4"/>
  <c r="L81" i="4"/>
  <c r="K81" i="4"/>
  <c r="J81" i="4"/>
  <c r="I81" i="4"/>
  <c r="G81" i="4"/>
  <c r="F81" i="4"/>
  <c r="E81" i="4"/>
  <c r="Q81" i="4"/>
  <c r="S81" i="4"/>
  <c r="H81" i="4"/>
  <c r="R81" i="4"/>
  <c r="P81" i="4"/>
  <c r="O81" i="4"/>
  <c r="N81" i="4"/>
  <c r="M78" i="4"/>
  <c r="L78" i="4"/>
  <c r="K78" i="4"/>
  <c r="J78" i="4"/>
  <c r="I78" i="4"/>
  <c r="H78" i="4"/>
  <c r="G78" i="4"/>
  <c r="F78" i="4"/>
  <c r="E78" i="4"/>
  <c r="S78" i="4"/>
  <c r="R78" i="4"/>
  <c r="Q78" i="4"/>
  <c r="P78" i="4"/>
  <c r="O78" i="4"/>
  <c r="N78" i="4"/>
  <c r="E903" i="4"/>
  <c r="S903" i="4"/>
  <c r="R903" i="4"/>
  <c r="Q903" i="4"/>
  <c r="P903" i="4"/>
  <c r="O903" i="4"/>
  <c r="N903" i="4"/>
  <c r="M903" i="4"/>
  <c r="K903" i="4"/>
  <c r="L903" i="4"/>
  <c r="J903" i="4"/>
  <c r="I903" i="4"/>
  <c r="H903" i="4"/>
  <c r="G903" i="4"/>
  <c r="F903" i="4"/>
  <c r="R1221" i="4"/>
  <c r="Q1221" i="4"/>
  <c r="N1221" i="4"/>
  <c r="I1221" i="4"/>
  <c r="H1221" i="4"/>
  <c r="F1221" i="4"/>
  <c r="S1221" i="4"/>
  <c r="P1221" i="4"/>
  <c r="O1221" i="4"/>
  <c r="M1221" i="4"/>
  <c r="L1221" i="4"/>
  <c r="K1221" i="4"/>
  <c r="J1221" i="4"/>
  <c r="G1221" i="4"/>
  <c r="E1221" i="4"/>
  <c r="E393" i="4"/>
  <c r="S393" i="4"/>
  <c r="R393" i="4"/>
  <c r="Q393" i="4"/>
  <c r="P393" i="4"/>
  <c r="O393" i="4"/>
  <c r="N393" i="4"/>
  <c r="M393" i="4"/>
  <c r="L393" i="4"/>
  <c r="K393" i="4"/>
  <c r="J393" i="4"/>
  <c r="I393" i="4"/>
  <c r="H393" i="4"/>
  <c r="G393" i="4"/>
  <c r="F393" i="4"/>
  <c r="G145" i="4"/>
  <c r="F145" i="4"/>
  <c r="E145" i="4"/>
  <c r="S145" i="4"/>
  <c r="R145" i="4"/>
  <c r="Q145" i="4"/>
  <c r="P145" i="4"/>
  <c r="O145" i="4"/>
  <c r="N145" i="4"/>
  <c r="M145" i="4"/>
  <c r="L145" i="4"/>
  <c r="K145" i="4"/>
  <c r="J145" i="4"/>
  <c r="I145" i="4"/>
  <c r="H145" i="4"/>
  <c r="G983" i="4"/>
  <c r="F983" i="4"/>
  <c r="E983" i="4"/>
  <c r="S983" i="4"/>
  <c r="R983" i="4"/>
  <c r="Q983" i="4"/>
  <c r="P983" i="4"/>
  <c r="O983" i="4"/>
  <c r="N983" i="4"/>
  <c r="M983" i="4"/>
  <c r="L983" i="4"/>
  <c r="J983" i="4"/>
  <c r="H983" i="4"/>
  <c r="K983" i="4"/>
  <c r="I983" i="4"/>
  <c r="F342" i="4"/>
  <c r="E342" i="4"/>
  <c r="S342" i="4"/>
  <c r="R342" i="4"/>
  <c r="Q342" i="4"/>
  <c r="P342" i="4"/>
  <c r="O342" i="4"/>
  <c r="N342" i="4"/>
  <c r="M342" i="4"/>
  <c r="L342" i="4"/>
  <c r="K342" i="4"/>
  <c r="J342" i="4"/>
  <c r="I342" i="4"/>
  <c r="H342" i="4"/>
  <c r="G342" i="4"/>
  <c r="S358" i="4"/>
  <c r="R358" i="4"/>
  <c r="Q358" i="4"/>
  <c r="P358" i="4"/>
  <c r="N358" i="4"/>
  <c r="L358" i="4"/>
  <c r="O358" i="4"/>
  <c r="M358" i="4"/>
  <c r="K358" i="4"/>
  <c r="J358" i="4"/>
  <c r="I358" i="4"/>
  <c r="H358" i="4"/>
  <c r="G358" i="4"/>
  <c r="F358" i="4"/>
  <c r="E358" i="4"/>
  <c r="N501" i="4"/>
  <c r="M501" i="4"/>
  <c r="L501" i="4"/>
  <c r="K501" i="4"/>
  <c r="J501" i="4"/>
  <c r="I501" i="4"/>
  <c r="H501" i="4"/>
  <c r="G501" i="4"/>
  <c r="F501" i="4"/>
  <c r="E501" i="4"/>
  <c r="S501" i="4"/>
  <c r="R501" i="4"/>
  <c r="Q501" i="4"/>
  <c r="P501" i="4"/>
  <c r="O501" i="4"/>
  <c r="P165" i="4"/>
  <c r="O165" i="4"/>
  <c r="N165" i="4"/>
  <c r="M165" i="4"/>
  <c r="L165" i="4"/>
  <c r="K165" i="4"/>
  <c r="J165" i="4"/>
  <c r="I165" i="4"/>
  <c r="H165" i="4"/>
  <c r="F165" i="4"/>
  <c r="E165" i="4"/>
  <c r="S165" i="4"/>
  <c r="G165" i="4"/>
  <c r="R165" i="4"/>
  <c r="Q165" i="4"/>
  <c r="S892" i="4"/>
  <c r="R892" i="4"/>
  <c r="Q892" i="4"/>
  <c r="P892" i="4"/>
  <c r="O892" i="4"/>
  <c r="N892" i="4"/>
  <c r="F892" i="4"/>
  <c r="E892" i="4"/>
  <c r="M892" i="4"/>
  <c r="L892" i="4"/>
  <c r="K892" i="4"/>
  <c r="J892" i="4"/>
  <c r="I892" i="4"/>
  <c r="H892" i="4"/>
  <c r="G892" i="4"/>
  <c r="Q1273" i="4"/>
  <c r="P1273" i="4"/>
  <c r="O1273" i="4"/>
  <c r="N1273" i="4"/>
  <c r="M1273" i="4"/>
  <c r="K1273" i="4"/>
  <c r="L1273" i="4"/>
  <c r="J1273" i="4"/>
  <c r="I1273" i="4"/>
  <c r="H1273" i="4"/>
  <c r="G1273" i="4"/>
  <c r="F1273" i="4"/>
  <c r="E1273" i="4"/>
  <c r="R1273" i="4"/>
  <c r="S1273" i="4"/>
  <c r="I404" i="4"/>
  <c r="H404" i="4"/>
  <c r="G404" i="4"/>
  <c r="F404" i="4"/>
  <c r="E404" i="4"/>
  <c r="S404" i="4"/>
  <c r="R404" i="4"/>
  <c r="Q404" i="4"/>
  <c r="P404" i="4"/>
  <c r="O404" i="4"/>
  <c r="N404" i="4"/>
  <c r="M404" i="4"/>
  <c r="L404" i="4"/>
  <c r="K404" i="4"/>
  <c r="J404" i="4"/>
  <c r="I798" i="4"/>
  <c r="H798" i="4"/>
  <c r="G798" i="4"/>
  <c r="F798" i="4"/>
  <c r="S798" i="4"/>
  <c r="R798" i="4"/>
  <c r="Q798" i="4"/>
  <c r="P798" i="4"/>
  <c r="O798" i="4"/>
  <c r="N798" i="4"/>
  <c r="M798" i="4"/>
  <c r="L798" i="4"/>
  <c r="K798" i="4"/>
  <c r="E798" i="4"/>
  <c r="J798" i="4"/>
  <c r="M114" i="4"/>
  <c r="L114" i="4"/>
  <c r="K114" i="4"/>
  <c r="J114" i="4"/>
  <c r="I114" i="4"/>
  <c r="H114" i="4"/>
  <c r="G114" i="4"/>
  <c r="R114" i="4"/>
  <c r="Q114" i="4"/>
  <c r="P114" i="4"/>
  <c r="O114" i="4"/>
  <c r="N114" i="4"/>
  <c r="F114" i="4"/>
  <c r="E114" i="4"/>
  <c r="S114" i="4"/>
  <c r="K1219" i="4"/>
  <c r="J1219" i="4"/>
  <c r="I1219" i="4"/>
  <c r="H1219" i="4"/>
  <c r="G1219" i="4"/>
  <c r="F1219" i="4"/>
  <c r="Q1219" i="4"/>
  <c r="N1219" i="4"/>
  <c r="M1219" i="4"/>
  <c r="E1219" i="4"/>
  <c r="S1219" i="4"/>
  <c r="R1219" i="4"/>
  <c r="P1219" i="4"/>
  <c r="O1219" i="4"/>
  <c r="L1219" i="4"/>
  <c r="O277" i="4"/>
  <c r="N277" i="4"/>
  <c r="M277" i="4"/>
  <c r="L277" i="4"/>
  <c r="K277" i="4"/>
  <c r="J277" i="4"/>
  <c r="I277" i="4"/>
  <c r="H277" i="4"/>
  <c r="G277" i="4"/>
  <c r="F277" i="4"/>
  <c r="E277" i="4"/>
  <c r="S277" i="4"/>
  <c r="R277" i="4"/>
  <c r="Q277" i="4"/>
  <c r="P277" i="4"/>
  <c r="M148" i="4"/>
  <c r="L148" i="4"/>
  <c r="K148" i="4"/>
  <c r="J148" i="4"/>
  <c r="I148" i="4"/>
  <c r="H148" i="4"/>
  <c r="G148" i="4"/>
  <c r="F148" i="4"/>
  <c r="E148" i="4"/>
  <c r="S148" i="4"/>
  <c r="R148" i="4"/>
  <c r="Q148" i="4"/>
  <c r="P148" i="4"/>
  <c r="O148" i="4"/>
  <c r="N148" i="4"/>
  <c r="F991" i="4"/>
  <c r="R991" i="4"/>
  <c r="Q991" i="4"/>
  <c r="P991" i="4"/>
  <c r="O991" i="4"/>
  <c r="N991" i="4"/>
  <c r="M991" i="4"/>
  <c r="L991" i="4"/>
  <c r="K991" i="4"/>
  <c r="J991" i="4"/>
  <c r="I991" i="4"/>
  <c r="H991" i="4"/>
  <c r="G991" i="4"/>
  <c r="E991" i="4"/>
  <c r="S991" i="4"/>
  <c r="K1325" i="4"/>
  <c r="J1325" i="4"/>
  <c r="I1325" i="4"/>
  <c r="H1325" i="4"/>
  <c r="G1325" i="4"/>
  <c r="F1325" i="4"/>
  <c r="E1325" i="4"/>
  <c r="S1325" i="4"/>
  <c r="R1325" i="4"/>
  <c r="Q1325" i="4"/>
  <c r="P1325" i="4"/>
  <c r="O1325" i="4"/>
  <c r="N1325" i="4"/>
  <c r="M1325" i="4"/>
  <c r="L1325" i="4"/>
  <c r="P1301" i="4"/>
  <c r="O1301" i="4"/>
  <c r="N1301" i="4"/>
  <c r="M1301" i="4"/>
  <c r="L1301" i="4"/>
  <c r="K1301" i="4"/>
  <c r="J1301" i="4"/>
  <c r="I1301" i="4"/>
  <c r="H1301" i="4"/>
  <c r="G1301" i="4"/>
  <c r="F1301" i="4"/>
  <c r="E1301" i="4"/>
  <c r="S1301" i="4"/>
  <c r="R1301" i="4"/>
  <c r="Q1301" i="4"/>
  <c r="R1173" i="4"/>
  <c r="Q1173" i="4"/>
  <c r="O1173" i="4"/>
  <c r="M1173" i="4"/>
  <c r="I1173" i="4"/>
  <c r="L1173" i="4"/>
  <c r="H1173" i="4"/>
  <c r="K1173" i="4"/>
  <c r="J1173" i="4"/>
  <c r="G1173" i="4"/>
  <c r="F1173" i="4"/>
  <c r="E1173" i="4"/>
  <c r="S1173" i="4"/>
  <c r="N1173" i="4"/>
  <c r="P1173" i="4"/>
  <c r="G79" i="4"/>
  <c r="F79" i="4"/>
  <c r="E79" i="4"/>
  <c r="S79" i="4"/>
  <c r="R79" i="4"/>
  <c r="Q79" i="4"/>
  <c r="P79" i="4"/>
  <c r="O79" i="4"/>
  <c r="M79" i="4"/>
  <c r="L79" i="4"/>
  <c r="K79" i="4"/>
  <c r="H79" i="4"/>
  <c r="N79" i="4"/>
  <c r="J79" i="4"/>
  <c r="I79" i="4"/>
  <c r="L375" i="4"/>
  <c r="K375" i="4"/>
  <c r="J375" i="4"/>
  <c r="I375" i="4"/>
  <c r="H375" i="4"/>
  <c r="G375" i="4"/>
  <c r="F375" i="4"/>
  <c r="E375" i="4"/>
  <c r="S375" i="4"/>
  <c r="R375" i="4"/>
  <c r="Q375" i="4"/>
  <c r="P375" i="4"/>
  <c r="O375" i="4"/>
  <c r="N375" i="4"/>
  <c r="M375" i="4"/>
  <c r="M1344" i="4"/>
  <c r="L1344" i="4"/>
  <c r="K1344" i="4"/>
  <c r="J1344" i="4"/>
  <c r="I1344" i="4"/>
  <c r="H1344" i="4"/>
  <c r="G1344" i="4"/>
  <c r="F1344" i="4"/>
  <c r="E1344" i="4"/>
  <c r="S1344" i="4"/>
  <c r="R1344" i="4"/>
  <c r="Q1344" i="4"/>
  <c r="P1344" i="4"/>
  <c r="O1344" i="4"/>
  <c r="N1344" i="4"/>
  <c r="N643" i="4"/>
  <c r="M643" i="4"/>
  <c r="L643" i="4"/>
  <c r="K643" i="4"/>
  <c r="J643" i="4"/>
  <c r="I643" i="4"/>
  <c r="H643" i="4"/>
  <c r="G643" i="4"/>
  <c r="F643" i="4"/>
  <c r="E643" i="4"/>
  <c r="R643" i="4"/>
  <c r="Q643" i="4"/>
  <c r="S643" i="4"/>
  <c r="P643" i="4"/>
  <c r="O643" i="4"/>
  <c r="G414" i="4"/>
  <c r="F414" i="4"/>
  <c r="E414" i="4"/>
  <c r="S414" i="4"/>
  <c r="R414" i="4"/>
  <c r="Q414" i="4"/>
  <c r="P414" i="4"/>
  <c r="O414" i="4"/>
  <c r="N414" i="4"/>
  <c r="M414" i="4"/>
  <c r="L414" i="4"/>
  <c r="K414" i="4"/>
  <c r="J414" i="4"/>
  <c r="I414" i="4"/>
  <c r="H414" i="4"/>
  <c r="E431" i="4"/>
  <c r="P431" i="4"/>
  <c r="O431" i="4"/>
  <c r="I431" i="4"/>
  <c r="G431" i="4"/>
  <c r="F431" i="4"/>
  <c r="S431" i="4"/>
  <c r="R431" i="4"/>
  <c r="Q431" i="4"/>
  <c r="N431" i="4"/>
  <c r="M431" i="4"/>
  <c r="L431" i="4"/>
  <c r="K431" i="4"/>
  <c r="J431" i="4"/>
  <c r="H431" i="4"/>
  <c r="F183" i="4"/>
  <c r="E183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O337" i="4"/>
  <c r="N337" i="4"/>
  <c r="M337" i="4"/>
  <c r="L337" i="4"/>
  <c r="K337" i="4"/>
  <c r="J337" i="4"/>
  <c r="I337" i="4"/>
  <c r="H337" i="4"/>
  <c r="G337" i="4"/>
  <c r="F337" i="4"/>
  <c r="E337" i="4"/>
  <c r="S337" i="4"/>
  <c r="R337" i="4"/>
  <c r="Q337" i="4"/>
  <c r="P337" i="4"/>
  <c r="K662" i="4"/>
  <c r="J662" i="4"/>
  <c r="I662" i="4"/>
  <c r="H662" i="4"/>
  <c r="G662" i="4"/>
  <c r="F662" i="4"/>
  <c r="E662" i="4"/>
  <c r="S662" i="4"/>
  <c r="R662" i="4"/>
  <c r="Q662" i="4"/>
  <c r="P662" i="4"/>
  <c r="O662" i="4"/>
  <c r="N662" i="4"/>
  <c r="M662" i="4"/>
  <c r="L662" i="4"/>
  <c r="J416" i="4"/>
  <c r="I416" i="4"/>
  <c r="H416" i="4"/>
  <c r="G416" i="4"/>
  <c r="F416" i="4"/>
  <c r="E416" i="4"/>
  <c r="S416" i="4"/>
  <c r="R416" i="4"/>
  <c r="Q416" i="4"/>
  <c r="P416" i="4"/>
  <c r="O416" i="4"/>
  <c r="N416" i="4"/>
  <c r="L416" i="4"/>
  <c r="M416" i="4"/>
  <c r="K416" i="4"/>
  <c r="K1310" i="4"/>
  <c r="J1310" i="4"/>
  <c r="I1310" i="4"/>
  <c r="H1310" i="4"/>
  <c r="G1310" i="4"/>
  <c r="F1310" i="4"/>
  <c r="E1310" i="4"/>
  <c r="R1310" i="4"/>
  <c r="S1310" i="4"/>
  <c r="Q1310" i="4"/>
  <c r="P1310" i="4"/>
  <c r="O1310" i="4"/>
  <c r="N1310" i="4"/>
  <c r="M1310" i="4"/>
  <c r="L1310" i="4"/>
  <c r="N912" i="4"/>
  <c r="M912" i="4"/>
  <c r="L912" i="4"/>
  <c r="K912" i="4"/>
  <c r="J912" i="4"/>
  <c r="I912" i="4"/>
  <c r="H912" i="4"/>
  <c r="G912" i="4"/>
  <c r="F912" i="4"/>
  <c r="S912" i="4"/>
  <c r="R912" i="4"/>
  <c r="E912" i="4"/>
  <c r="Q912" i="4"/>
  <c r="P912" i="4"/>
  <c r="O912" i="4"/>
  <c r="F128" i="4"/>
  <c r="E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G1115" i="4"/>
  <c r="F1115" i="4"/>
  <c r="E1115" i="4"/>
  <c r="P1115" i="4"/>
  <c r="I1115" i="4"/>
  <c r="S1115" i="4"/>
  <c r="R1115" i="4"/>
  <c r="Q1115" i="4"/>
  <c r="O1115" i="4"/>
  <c r="N1115" i="4"/>
  <c r="M1115" i="4"/>
  <c r="L1115" i="4"/>
  <c r="K1115" i="4"/>
  <c r="J1115" i="4"/>
  <c r="H1115" i="4"/>
  <c r="F485" i="4"/>
  <c r="E485" i="4"/>
  <c r="P485" i="4"/>
  <c r="S485" i="4"/>
  <c r="R485" i="4"/>
  <c r="Q485" i="4"/>
  <c r="O485" i="4"/>
  <c r="N485" i="4"/>
  <c r="M485" i="4"/>
  <c r="L485" i="4"/>
  <c r="K485" i="4"/>
  <c r="J485" i="4"/>
  <c r="I485" i="4"/>
  <c r="H485" i="4"/>
  <c r="G485" i="4"/>
  <c r="S435" i="4"/>
  <c r="R435" i="4"/>
  <c r="Q435" i="4"/>
  <c r="P435" i="4"/>
  <c r="O435" i="4"/>
  <c r="N435" i="4"/>
  <c r="M435" i="4"/>
  <c r="L435" i="4"/>
  <c r="I435" i="4"/>
  <c r="K435" i="4"/>
  <c r="J435" i="4"/>
  <c r="H435" i="4"/>
  <c r="G435" i="4"/>
  <c r="F435" i="4"/>
  <c r="E435" i="4"/>
  <c r="K377" i="4"/>
  <c r="J377" i="4"/>
  <c r="I377" i="4"/>
  <c r="H377" i="4"/>
  <c r="G377" i="4"/>
  <c r="F377" i="4"/>
  <c r="E377" i="4"/>
  <c r="S377" i="4"/>
  <c r="Q377" i="4"/>
  <c r="P377" i="4"/>
  <c r="O377" i="4"/>
  <c r="R377" i="4"/>
  <c r="N377" i="4"/>
  <c r="M377" i="4"/>
  <c r="L377" i="4"/>
  <c r="J547" i="4"/>
  <c r="I547" i="4"/>
  <c r="M547" i="4"/>
  <c r="H547" i="4"/>
  <c r="G547" i="4"/>
  <c r="F547" i="4"/>
  <c r="E547" i="4"/>
  <c r="S547" i="4"/>
  <c r="R547" i="4"/>
  <c r="Q547" i="4"/>
  <c r="P547" i="4"/>
  <c r="O547" i="4"/>
  <c r="N547" i="4"/>
  <c r="L547" i="4"/>
  <c r="K547" i="4"/>
  <c r="J790" i="4"/>
  <c r="R790" i="4"/>
  <c r="Q790" i="4"/>
  <c r="P790" i="4"/>
  <c r="O790" i="4"/>
  <c r="I790" i="4"/>
  <c r="H790" i="4"/>
  <c r="G790" i="4"/>
  <c r="F790" i="4"/>
  <c r="E790" i="4"/>
  <c r="S790" i="4"/>
  <c r="N790" i="4"/>
  <c r="M790" i="4"/>
  <c r="L790" i="4"/>
  <c r="K790" i="4"/>
  <c r="G62" i="4"/>
  <c r="E62" i="4"/>
  <c r="H62" i="4"/>
  <c r="F62" i="4"/>
  <c r="M62" i="4"/>
  <c r="S62" i="4"/>
  <c r="Q62" i="4"/>
  <c r="R62" i="4"/>
  <c r="L62" i="4"/>
  <c r="K62" i="4"/>
  <c r="I62" i="4"/>
  <c r="P62" i="4"/>
  <c r="O62" i="4"/>
  <c r="N62" i="4"/>
  <c r="J62" i="4"/>
  <c r="L978" i="4"/>
  <c r="K978" i="4"/>
  <c r="J978" i="4"/>
  <c r="I978" i="4"/>
  <c r="H978" i="4"/>
  <c r="G978" i="4"/>
  <c r="S978" i="4"/>
  <c r="F978" i="4"/>
  <c r="E978" i="4"/>
  <c r="R978" i="4"/>
  <c r="Q978" i="4"/>
  <c r="P978" i="4"/>
  <c r="O978" i="4"/>
  <c r="N978" i="4"/>
  <c r="M978" i="4"/>
  <c r="L1296" i="4"/>
  <c r="K1296" i="4"/>
  <c r="J1296" i="4"/>
  <c r="I1296" i="4"/>
  <c r="H1296" i="4"/>
  <c r="G1296" i="4"/>
  <c r="F1296" i="4"/>
  <c r="E1296" i="4"/>
  <c r="S1296" i="4"/>
  <c r="R1296" i="4"/>
  <c r="Q1296" i="4"/>
  <c r="P1296" i="4"/>
  <c r="O1296" i="4"/>
  <c r="N1296" i="4"/>
  <c r="M1296" i="4"/>
  <c r="O446" i="4"/>
  <c r="N446" i="4"/>
  <c r="M446" i="4"/>
  <c r="L446" i="4"/>
  <c r="K446" i="4"/>
  <c r="J446" i="4"/>
  <c r="I446" i="4"/>
  <c r="H446" i="4"/>
  <c r="G446" i="4"/>
  <c r="R446" i="4"/>
  <c r="F446" i="4"/>
  <c r="E446" i="4"/>
  <c r="S446" i="4"/>
  <c r="Q446" i="4"/>
  <c r="P446" i="4"/>
  <c r="P519" i="4"/>
  <c r="O519" i="4"/>
  <c r="N519" i="4"/>
  <c r="M519" i="4"/>
  <c r="L519" i="4"/>
  <c r="K519" i="4"/>
  <c r="J519" i="4"/>
  <c r="I519" i="4"/>
  <c r="G519" i="4"/>
  <c r="H519" i="4"/>
  <c r="F519" i="4"/>
  <c r="E519" i="4"/>
  <c r="S519" i="4"/>
  <c r="R519" i="4"/>
  <c r="Q519" i="4"/>
  <c r="G1106" i="4"/>
  <c r="P1106" i="4"/>
  <c r="H1106" i="4"/>
  <c r="F1106" i="4"/>
  <c r="E1106" i="4"/>
  <c r="S1106" i="4"/>
  <c r="R1106" i="4"/>
  <c r="Q1106" i="4"/>
  <c r="O1106" i="4"/>
  <c r="N1106" i="4"/>
  <c r="M1106" i="4"/>
  <c r="L1106" i="4"/>
  <c r="K1106" i="4"/>
  <c r="J1106" i="4"/>
  <c r="I1106" i="4"/>
  <c r="Q980" i="4"/>
  <c r="P980" i="4"/>
  <c r="O980" i="4"/>
  <c r="N980" i="4"/>
  <c r="M980" i="4"/>
  <c r="L980" i="4"/>
  <c r="K980" i="4"/>
  <c r="J980" i="4"/>
  <c r="I980" i="4"/>
  <c r="G980" i="4"/>
  <c r="H980" i="4"/>
  <c r="F980" i="4"/>
  <c r="E980" i="4"/>
  <c r="S980" i="4"/>
  <c r="R980" i="4"/>
  <c r="I667" i="4"/>
  <c r="H667" i="4"/>
  <c r="G667" i="4"/>
  <c r="F667" i="4"/>
  <c r="E667" i="4"/>
  <c r="S667" i="4"/>
  <c r="R667" i="4"/>
  <c r="Q667" i="4"/>
  <c r="P667" i="4"/>
  <c r="O667" i="4"/>
  <c r="N667" i="4"/>
  <c r="M667" i="4"/>
  <c r="L667" i="4"/>
  <c r="K667" i="4"/>
  <c r="J667" i="4"/>
  <c r="K579" i="4"/>
  <c r="J579" i="4"/>
  <c r="I579" i="4"/>
  <c r="H579" i="4"/>
  <c r="G579" i="4"/>
  <c r="F579" i="4"/>
  <c r="E579" i="4"/>
  <c r="S579" i="4"/>
  <c r="R579" i="4"/>
  <c r="Q579" i="4"/>
  <c r="P579" i="4"/>
  <c r="O579" i="4"/>
  <c r="N579" i="4"/>
  <c r="M579" i="4"/>
  <c r="L579" i="4"/>
  <c r="N860" i="4"/>
  <c r="M860" i="4"/>
  <c r="L860" i="4"/>
  <c r="K860" i="4"/>
  <c r="J860" i="4"/>
  <c r="I860" i="4"/>
  <c r="H860" i="4"/>
  <c r="G860" i="4"/>
  <c r="F860" i="4"/>
  <c r="E860" i="4"/>
  <c r="S860" i="4"/>
  <c r="R860" i="4"/>
  <c r="Q860" i="4"/>
  <c r="P860" i="4"/>
  <c r="O860" i="4"/>
  <c r="G964" i="4"/>
  <c r="S964" i="4"/>
  <c r="R964" i="4"/>
  <c r="Q964" i="4"/>
  <c r="P964" i="4"/>
  <c r="O964" i="4"/>
  <c r="N964" i="4"/>
  <c r="M964" i="4"/>
  <c r="L964" i="4"/>
  <c r="K964" i="4"/>
  <c r="F964" i="4"/>
  <c r="E964" i="4"/>
  <c r="J964" i="4"/>
  <c r="I964" i="4"/>
  <c r="H964" i="4"/>
  <c r="Q305" i="4"/>
  <c r="P305" i="4"/>
  <c r="O305" i="4"/>
  <c r="K305" i="4"/>
  <c r="J305" i="4"/>
  <c r="I305" i="4"/>
  <c r="H305" i="4"/>
  <c r="N305" i="4"/>
  <c r="M305" i="4"/>
  <c r="L305" i="4"/>
  <c r="G305" i="4"/>
  <c r="F305" i="4"/>
  <c r="E305" i="4"/>
  <c r="S305" i="4"/>
  <c r="R305" i="4"/>
  <c r="E910" i="4"/>
  <c r="R910" i="4"/>
  <c r="S910" i="4"/>
  <c r="Q910" i="4"/>
  <c r="P910" i="4"/>
  <c r="O910" i="4"/>
  <c r="N910" i="4"/>
  <c r="M910" i="4"/>
  <c r="L910" i="4"/>
  <c r="K910" i="4"/>
  <c r="J910" i="4"/>
  <c r="I910" i="4"/>
  <c r="H910" i="4"/>
  <c r="G910" i="4"/>
  <c r="F910" i="4"/>
  <c r="E161" i="4"/>
  <c r="S161" i="4"/>
  <c r="R161" i="4"/>
  <c r="Q161" i="4"/>
  <c r="P161" i="4"/>
  <c r="O161" i="4"/>
  <c r="N161" i="4"/>
  <c r="M161" i="4"/>
  <c r="L161" i="4"/>
  <c r="K161" i="4"/>
  <c r="J161" i="4"/>
  <c r="I161" i="4"/>
  <c r="H161" i="4"/>
  <c r="G161" i="4"/>
  <c r="F161" i="4"/>
  <c r="L1199" i="4"/>
  <c r="J1199" i="4"/>
  <c r="I1199" i="4"/>
  <c r="H1199" i="4"/>
  <c r="G1199" i="4"/>
  <c r="F1199" i="4"/>
  <c r="E1199" i="4"/>
  <c r="O1199" i="4"/>
  <c r="N1199" i="4"/>
  <c r="K1199" i="4"/>
  <c r="S1199" i="4"/>
  <c r="R1199" i="4"/>
  <c r="Q1199" i="4"/>
  <c r="P1199" i="4"/>
  <c r="M1199" i="4"/>
  <c r="O645" i="4"/>
  <c r="N645" i="4"/>
  <c r="M645" i="4"/>
  <c r="L645" i="4"/>
  <c r="K645" i="4"/>
  <c r="J645" i="4"/>
  <c r="I645" i="4"/>
  <c r="H645" i="4"/>
  <c r="G645" i="4"/>
  <c r="F645" i="4"/>
  <c r="S645" i="4"/>
  <c r="R645" i="4"/>
  <c r="E645" i="4"/>
  <c r="Q645" i="4"/>
  <c r="P645" i="4"/>
  <c r="F1059" i="4"/>
  <c r="E1059" i="4"/>
  <c r="S1059" i="4"/>
  <c r="R1059" i="4"/>
  <c r="Q1059" i="4"/>
  <c r="P1059" i="4"/>
  <c r="O1059" i="4"/>
  <c r="N1059" i="4"/>
  <c r="M1059" i="4"/>
  <c r="L1059" i="4"/>
  <c r="K1059" i="4"/>
  <c r="J1059" i="4"/>
  <c r="I1059" i="4"/>
  <c r="H1059" i="4"/>
  <c r="G1059" i="4"/>
  <c r="O819" i="4"/>
  <c r="N819" i="4"/>
  <c r="M819" i="4"/>
  <c r="L819" i="4"/>
  <c r="K819" i="4"/>
  <c r="J819" i="4"/>
  <c r="I819" i="4"/>
  <c r="H819" i="4"/>
  <c r="G819" i="4"/>
  <c r="F819" i="4"/>
  <c r="E819" i="4"/>
  <c r="S819" i="4"/>
  <c r="R819" i="4"/>
  <c r="Q819" i="4"/>
  <c r="P819" i="4"/>
  <c r="I244" i="4"/>
  <c r="H244" i="4"/>
  <c r="G244" i="4"/>
  <c r="F244" i="4"/>
  <c r="E244" i="4"/>
  <c r="S244" i="4"/>
  <c r="R244" i="4"/>
  <c r="Q244" i="4"/>
  <c r="P244" i="4"/>
  <c r="O244" i="4"/>
  <c r="N244" i="4"/>
  <c r="M244" i="4"/>
  <c r="L244" i="4"/>
  <c r="K244" i="4"/>
  <c r="J244" i="4"/>
  <c r="F707" i="4"/>
  <c r="E707" i="4"/>
  <c r="S707" i="4"/>
  <c r="R707" i="4"/>
  <c r="Q707" i="4"/>
  <c r="P707" i="4"/>
  <c r="O707" i="4"/>
  <c r="I707" i="4"/>
  <c r="H707" i="4"/>
  <c r="G707" i="4"/>
  <c r="N707" i="4"/>
  <c r="M707" i="4"/>
  <c r="L707" i="4"/>
  <c r="K707" i="4"/>
  <c r="J707" i="4"/>
  <c r="I1318" i="4"/>
  <c r="H1318" i="4"/>
  <c r="G1318" i="4"/>
  <c r="F1318" i="4"/>
  <c r="E1318" i="4"/>
  <c r="S1318" i="4"/>
  <c r="R1318" i="4"/>
  <c r="Q1318" i="4"/>
  <c r="P1318" i="4"/>
  <c r="O1318" i="4"/>
  <c r="N1318" i="4"/>
  <c r="M1318" i="4"/>
  <c r="L1318" i="4"/>
  <c r="K1318" i="4"/>
  <c r="J1318" i="4"/>
  <c r="F708" i="4"/>
  <c r="E708" i="4"/>
  <c r="S708" i="4"/>
  <c r="R708" i="4"/>
  <c r="O708" i="4"/>
  <c r="N708" i="4"/>
  <c r="M708" i="4"/>
  <c r="L708" i="4"/>
  <c r="K708" i="4"/>
  <c r="Q708" i="4"/>
  <c r="P708" i="4"/>
  <c r="J708" i="4"/>
  <c r="I708" i="4"/>
  <c r="H708" i="4"/>
  <c r="G708" i="4"/>
  <c r="E1089" i="4"/>
  <c r="R1089" i="4"/>
  <c r="N1089" i="4"/>
  <c r="S1089" i="4"/>
  <c r="Q1089" i="4"/>
  <c r="P1089" i="4"/>
  <c r="O1089" i="4"/>
  <c r="M1089" i="4"/>
  <c r="L1089" i="4"/>
  <c r="K1089" i="4"/>
  <c r="J1089" i="4"/>
  <c r="I1089" i="4"/>
  <c r="H1089" i="4"/>
  <c r="F1089" i="4"/>
  <c r="G1089" i="4"/>
  <c r="G254" i="4"/>
  <c r="F254" i="4"/>
  <c r="E254" i="4"/>
  <c r="S254" i="4"/>
  <c r="R254" i="4"/>
  <c r="Q254" i="4"/>
  <c r="P254" i="4"/>
  <c r="O254" i="4"/>
  <c r="N254" i="4"/>
  <c r="M254" i="4"/>
  <c r="L254" i="4"/>
  <c r="K254" i="4"/>
  <c r="J254" i="4"/>
  <c r="I254" i="4"/>
  <c r="H254" i="4"/>
  <c r="N228" i="4"/>
  <c r="H228" i="4"/>
  <c r="O228" i="4"/>
  <c r="M228" i="4"/>
  <c r="L228" i="4"/>
  <c r="K228" i="4"/>
  <c r="J228" i="4"/>
  <c r="I228" i="4"/>
  <c r="G228" i="4"/>
  <c r="F228" i="4"/>
  <c r="E228" i="4"/>
  <c r="S228" i="4"/>
  <c r="R228" i="4"/>
  <c r="Q228" i="4"/>
  <c r="P228" i="4"/>
  <c r="Q745" i="4"/>
  <c r="P745" i="4"/>
  <c r="O745" i="4"/>
  <c r="N745" i="4"/>
  <c r="M745" i="4"/>
  <c r="L745" i="4"/>
  <c r="K745" i="4"/>
  <c r="J745" i="4"/>
  <c r="I745" i="4"/>
  <c r="H745" i="4"/>
  <c r="G745" i="4"/>
  <c r="F745" i="4"/>
  <c r="E745" i="4"/>
  <c r="S745" i="4"/>
  <c r="R745" i="4"/>
  <c r="M1130" i="4"/>
  <c r="L1130" i="4"/>
  <c r="K1130" i="4"/>
  <c r="J1130" i="4"/>
  <c r="I1130" i="4"/>
  <c r="H1130" i="4"/>
  <c r="G1130" i="4"/>
  <c r="F1130" i="4"/>
  <c r="E1130" i="4"/>
  <c r="S1130" i="4"/>
  <c r="R1130" i="4"/>
  <c r="Q1130" i="4"/>
  <c r="P1130" i="4"/>
  <c r="O1130" i="4"/>
  <c r="N1130" i="4"/>
  <c r="R417" i="4"/>
  <c r="Q417" i="4"/>
  <c r="P417" i="4"/>
  <c r="N417" i="4"/>
  <c r="L417" i="4"/>
  <c r="O417" i="4"/>
  <c r="M417" i="4"/>
  <c r="K417" i="4"/>
  <c r="J417" i="4"/>
  <c r="I417" i="4"/>
  <c r="H417" i="4"/>
  <c r="G417" i="4"/>
  <c r="F417" i="4"/>
  <c r="E417" i="4"/>
  <c r="S417" i="4"/>
  <c r="F572" i="4"/>
  <c r="R572" i="4"/>
  <c r="Q572" i="4"/>
  <c r="N572" i="4"/>
  <c r="K572" i="4"/>
  <c r="I572" i="4"/>
  <c r="H572" i="4"/>
  <c r="P572" i="4"/>
  <c r="O572" i="4"/>
  <c r="M572" i="4"/>
  <c r="L572" i="4"/>
  <c r="J572" i="4"/>
  <c r="G572" i="4"/>
  <c r="E572" i="4"/>
  <c r="S572" i="4"/>
  <c r="N555" i="4"/>
  <c r="O555" i="4"/>
  <c r="M555" i="4"/>
  <c r="L555" i="4"/>
  <c r="K555" i="4"/>
  <c r="J555" i="4"/>
  <c r="I555" i="4"/>
  <c r="H555" i="4"/>
  <c r="G555" i="4"/>
  <c r="F555" i="4"/>
  <c r="E555" i="4"/>
  <c r="S555" i="4"/>
  <c r="R555" i="4"/>
  <c r="Q555" i="4"/>
  <c r="P555" i="4"/>
  <c r="Q1237" i="4"/>
  <c r="O1237" i="4"/>
  <c r="N1237" i="4"/>
  <c r="M1237" i="4"/>
  <c r="L1237" i="4"/>
  <c r="K1237" i="4"/>
  <c r="P1237" i="4"/>
  <c r="J1237" i="4"/>
  <c r="I1237" i="4"/>
  <c r="H1237" i="4"/>
  <c r="G1237" i="4"/>
  <c r="F1237" i="4"/>
  <c r="E1237" i="4"/>
  <c r="S1237" i="4"/>
  <c r="R1237" i="4"/>
  <c r="F1224" i="4"/>
  <c r="S1224" i="4"/>
  <c r="R1224" i="4"/>
  <c r="P1224" i="4"/>
  <c r="O1224" i="4"/>
  <c r="J1224" i="4"/>
  <c r="H1224" i="4"/>
  <c r="G1224" i="4"/>
  <c r="E1224" i="4"/>
  <c r="Q1224" i="4"/>
  <c r="N1224" i="4"/>
  <c r="M1224" i="4"/>
  <c r="L1224" i="4"/>
  <c r="K1224" i="4"/>
  <c r="I1224" i="4"/>
  <c r="H670" i="4"/>
  <c r="G670" i="4"/>
  <c r="F670" i="4"/>
  <c r="E670" i="4"/>
  <c r="S670" i="4"/>
  <c r="R670" i="4"/>
  <c r="Q670" i="4"/>
  <c r="P670" i="4"/>
  <c r="O670" i="4"/>
  <c r="N670" i="4"/>
  <c r="M670" i="4"/>
  <c r="L670" i="4"/>
  <c r="K670" i="4"/>
  <c r="J670" i="4"/>
  <c r="I670" i="4"/>
  <c r="K1326" i="4"/>
  <c r="J1326" i="4"/>
  <c r="I1326" i="4"/>
  <c r="O1326" i="4"/>
  <c r="H1326" i="4"/>
  <c r="S1326" i="4"/>
  <c r="G1326" i="4"/>
  <c r="F1326" i="4"/>
  <c r="E1326" i="4"/>
  <c r="R1326" i="4"/>
  <c r="Q1326" i="4"/>
  <c r="P1326" i="4"/>
  <c r="N1326" i="4"/>
  <c r="M1326" i="4"/>
  <c r="L1326" i="4"/>
  <c r="E91" i="4"/>
  <c r="S91" i="4"/>
  <c r="Q91" i="4"/>
  <c r="P91" i="4"/>
  <c r="O91" i="4"/>
  <c r="N91" i="4"/>
  <c r="M91" i="4"/>
  <c r="L91" i="4"/>
  <c r="K91" i="4"/>
  <c r="J91" i="4"/>
  <c r="I91" i="4"/>
  <c r="F91" i="4"/>
  <c r="R91" i="4"/>
  <c r="H91" i="4"/>
  <c r="G91" i="4"/>
  <c r="H316" i="4"/>
  <c r="G316" i="4"/>
  <c r="F316" i="4"/>
  <c r="E316" i="4"/>
  <c r="S316" i="4"/>
  <c r="R316" i="4"/>
  <c r="P316" i="4"/>
  <c r="M316" i="4"/>
  <c r="Q316" i="4"/>
  <c r="O316" i="4"/>
  <c r="N316" i="4"/>
  <c r="L316" i="4"/>
  <c r="K316" i="4"/>
  <c r="J316" i="4"/>
  <c r="I316" i="4"/>
  <c r="G326" i="4"/>
  <c r="S326" i="4"/>
  <c r="R326" i="4"/>
  <c r="Q326" i="4"/>
  <c r="I326" i="4"/>
  <c r="H326" i="4"/>
  <c r="F326" i="4"/>
  <c r="E326" i="4"/>
  <c r="P326" i="4"/>
  <c r="O326" i="4"/>
  <c r="N326" i="4"/>
  <c r="M326" i="4"/>
  <c r="L326" i="4"/>
  <c r="K326" i="4"/>
  <c r="J326" i="4"/>
  <c r="P514" i="4"/>
  <c r="O514" i="4"/>
  <c r="N514" i="4"/>
  <c r="M514" i="4"/>
  <c r="L514" i="4"/>
  <c r="K514" i="4"/>
  <c r="J514" i="4"/>
  <c r="I514" i="4"/>
  <c r="H514" i="4"/>
  <c r="G514" i="4"/>
  <c r="F514" i="4"/>
  <c r="E514" i="4"/>
  <c r="Q514" i="4"/>
  <c r="S514" i="4"/>
  <c r="R514" i="4"/>
  <c r="J336" i="4"/>
  <c r="I336" i="4"/>
  <c r="H336" i="4"/>
  <c r="G336" i="4"/>
  <c r="F336" i="4"/>
  <c r="E336" i="4"/>
  <c r="Q336" i="4"/>
  <c r="P336" i="4"/>
  <c r="R336" i="4"/>
  <c r="O336" i="4"/>
  <c r="N336" i="4"/>
  <c r="M336" i="4"/>
  <c r="L336" i="4"/>
  <c r="K336" i="4"/>
  <c r="S336" i="4"/>
  <c r="G1208" i="4"/>
  <c r="F1208" i="4"/>
  <c r="P1208" i="4"/>
  <c r="E1208" i="4"/>
  <c r="J1208" i="4"/>
  <c r="H1208" i="4"/>
  <c r="Q1208" i="4"/>
  <c r="K1208" i="4"/>
  <c r="L1208" i="4"/>
  <c r="I1208" i="4"/>
  <c r="N1208" i="4"/>
  <c r="M1208" i="4"/>
  <c r="S1208" i="4"/>
  <c r="R1208" i="4"/>
  <c r="O1208" i="4"/>
  <c r="K223" i="4"/>
  <c r="R223" i="4"/>
  <c r="Q223" i="4"/>
  <c r="P223" i="4"/>
  <c r="O223" i="4"/>
  <c r="N223" i="4"/>
  <c r="M223" i="4"/>
  <c r="L223" i="4"/>
  <c r="I223" i="4"/>
  <c r="J223" i="4"/>
  <c r="H223" i="4"/>
  <c r="G223" i="4"/>
  <c r="F223" i="4"/>
  <c r="E223" i="4"/>
  <c r="S223" i="4"/>
  <c r="G1067" i="4"/>
  <c r="F1067" i="4"/>
  <c r="E1067" i="4"/>
  <c r="S1067" i="4"/>
  <c r="R1067" i="4"/>
  <c r="Q1067" i="4"/>
  <c r="P1067" i="4"/>
  <c r="N1067" i="4"/>
  <c r="M1067" i="4"/>
  <c r="L1067" i="4"/>
  <c r="K1067" i="4"/>
  <c r="O1067" i="4"/>
  <c r="J1067" i="4"/>
  <c r="I1067" i="4"/>
  <c r="H1067" i="4"/>
  <c r="G1290" i="4"/>
  <c r="F1290" i="4"/>
  <c r="E1290" i="4"/>
  <c r="S1290" i="4"/>
  <c r="R1290" i="4"/>
  <c r="Q1290" i="4"/>
  <c r="P1290" i="4"/>
  <c r="O1290" i="4"/>
  <c r="N1290" i="4"/>
  <c r="M1290" i="4"/>
  <c r="K1290" i="4"/>
  <c r="J1290" i="4"/>
  <c r="L1290" i="4"/>
  <c r="I1290" i="4"/>
  <c r="H1290" i="4"/>
  <c r="G827" i="4"/>
  <c r="F827" i="4"/>
  <c r="E827" i="4"/>
  <c r="S827" i="4"/>
  <c r="R827" i="4"/>
  <c r="Q827" i="4"/>
  <c r="P827" i="4"/>
  <c r="O827" i="4"/>
  <c r="N827" i="4"/>
  <c r="M827" i="4"/>
  <c r="L827" i="4"/>
  <c r="K827" i="4"/>
  <c r="J827" i="4"/>
  <c r="I827" i="4"/>
  <c r="H827" i="4"/>
  <c r="P693" i="4"/>
  <c r="N693" i="4"/>
  <c r="I693" i="4"/>
  <c r="H693" i="4"/>
  <c r="G693" i="4"/>
  <c r="F693" i="4"/>
  <c r="E693" i="4"/>
  <c r="S693" i="4"/>
  <c r="R693" i="4"/>
  <c r="Q693" i="4"/>
  <c r="O693" i="4"/>
  <c r="M693" i="4"/>
  <c r="L693" i="4"/>
  <c r="K693" i="4"/>
  <c r="J693" i="4"/>
  <c r="R317" i="4"/>
  <c r="Q317" i="4"/>
  <c r="N317" i="4"/>
  <c r="J317" i="4"/>
  <c r="I317" i="4"/>
  <c r="H317" i="4"/>
  <c r="P317" i="4"/>
  <c r="O317" i="4"/>
  <c r="M317" i="4"/>
  <c r="L317" i="4"/>
  <c r="K317" i="4"/>
  <c r="G317" i="4"/>
  <c r="F317" i="4"/>
  <c r="E317" i="4"/>
  <c r="S317" i="4"/>
  <c r="H1184" i="4"/>
  <c r="G1184" i="4"/>
  <c r="F1184" i="4"/>
  <c r="E1184" i="4"/>
  <c r="S1184" i="4"/>
  <c r="R1184" i="4"/>
  <c r="Q1184" i="4"/>
  <c r="P1184" i="4"/>
  <c r="O1184" i="4"/>
  <c r="N1184" i="4"/>
  <c r="M1184" i="4"/>
  <c r="L1184" i="4"/>
  <c r="K1184" i="4"/>
  <c r="J1184" i="4"/>
  <c r="I1184" i="4"/>
  <c r="M307" i="4"/>
  <c r="L307" i="4"/>
  <c r="K307" i="4"/>
  <c r="J307" i="4"/>
  <c r="G307" i="4"/>
  <c r="S307" i="4"/>
  <c r="R307" i="4"/>
  <c r="Q307" i="4"/>
  <c r="P307" i="4"/>
  <c r="O307" i="4"/>
  <c r="N307" i="4"/>
  <c r="I307" i="4"/>
  <c r="H307" i="4"/>
  <c r="F307" i="4"/>
  <c r="E307" i="4"/>
  <c r="Q383" i="4"/>
  <c r="P383" i="4"/>
  <c r="O383" i="4"/>
  <c r="N383" i="4"/>
  <c r="M383" i="4"/>
  <c r="L383" i="4"/>
  <c r="K383" i="4"/>
  <c r="J383" i="4"/>
  <c r="I383" i="4"/>
  <c r="H383" i="4"/>
  <c r="G383" i="4"/>
  <c r="F383" i="4"/>
  <c r="E383" i="4"/>
  <c r="S383" i="4"/>
  <c r="R383" i="4"/>
  <c r="N626" i="4"/>
  <c r="I626" i="4"/>
  <c r="M626" i="4"/>
  <c r="J626" i="4"/>
  <c r="L626" i="4"/>
  <c r="K626" i="4"/>
  <c r="P626" i="4"/>
  <c r="G626" i="4"/>
  <c r="Q626" i="4"/>
  <c r="R626" i="4"/>
  <c r="E626" i="4"/>
  <c r="O626" i="4"/>
  <c r="H626" i="4"/>
  <c r="S626" i="4"/>
  <c r="F626" i="4"/>
  <c r="N652" i="4"/>
  <c r="M652" i="4"/>
  <c r="L652" i="4"/>
  <c r="K652" i="4"/>
  <c r="J652" i="4"/>
  <c r="I652" i="4"/>
  <c r="H652" i="4"/>
  <c r="G652" i="4"/>
  <c r="F652" i="4"/>
  <c r="S652" i="4"/>
  <c r="E652" i="4"/>
  <c r="R652" i="4"/>
  <c r="Q652" i="4"/>
  <c r="P652" i="4"/>
  <c r="O652" i="4"/>
  <c r="P100" i="4"/>
  <c r="N100" i="4"/>
  <c r="J100" i="4"/>
  <c r="O100" i="4"/>
  <c r="M100" i="4"/>
  <c r="L100" i="4"/>
  <c r="K100" i="4"/>
  <c r="I100" i="4"/>
  <c r="H100" i="4"/>
  <c r="G100" i="4"/>
  <c r="F100" i="4"/>
  <c r="E100" i="4"/>
  <c r="S100" i="4"/>
  <c r="R100" i="4"/>
  <c r="Q100" i="4"/>
  <c r="H585" i="4"/>
  <c r="G585" i="4"/>
  <c r="F585" i="4"/>
  <c r="E585" i="4"/>
  <c r="S585" i="4"/>
  <c r="R585" i="4"/>
  <c r="Q585" i="4"/>
  <c r="P585" i="4"/>
  <c r="O585" i="4"/>
  <c r="N585" i="4"/>
  <c r="M585" i="4"/>
  <c r="L585" i="4"/>
  <c r="K585" i="4"/>
  <c r="J585" i="4"/>
  <c r="I585" i="4"/>
  <c r="P1010" i="4"/>
  <c r="O1010" i="4"/>
  <c r="I1010" i="4"/>
  <c r="H1010" i="4"/>
  <c r="N1010" i="4"/>
  <c r="M1010" i="4"/>
  <c r="L1010" i="4"/>
  <c r="K1010" i="4"/>
  <c r="J1010" i="4"/>
  <c r="G1010" i="4"/>
  <c r="F1010" i="4"/>
  <c r="E1010" i="4"/>
  <c r="S1010" i="4"/>
  <c r="R1010" i="4"/>
  <c r="Q1010" i="4"/>
  <c r="G407" i="4"/>
  <c r="F407" i="4"/>
  <c r="E407" i="4"/>
  <c r="S407" i="4"/>
  <c r="R407" i="4"/>
  <c r="Q407" i="4"/>
  <c r="P407" i="4"/>
  <c r="O407" i="4"/>
  <c r="N407" i="4"/>
  <c r="M407" i="4"/>
  <c r="K407" i="4"/>
  <c r="J407" i="4"/>
  <c r="H407" i="4"/>
  <c r="L407" i="4"/>
  <c r="I407" i="4"/>
  <c r="N456" i="4"/>
  <c r="M456" i="4"/>
  <c r="L456" i="4"/>
  <c r="K456" i="4"/>
  <c r="J456" i="4"/>
  <c r="I456" i="4"/>
  <c r="H456" i="4"/>
  <c r="G456" i="4"/>
  <c r="F456" i="4"/>
  <c r="E456" i="4"/>
  <c r="S456" i="4"/>
  <c r="R456" i="4"/>
  <c r="Q456" i="4"/>
  <c r="P456" i="4"/>
  <c r="O456" i="4"/>
  <c r="H476" i="4"/>
  <c r="G476" i="4"/>
  <c r="F476" i="4"/>
  <c r="E476" i="4"/>
  <c r="S476" i="4"/>
  <c r="R476" i="4"/>
  <c r="Q476" i="4"/>
  <c r="P476" i="4"/>
  <c r="O476" i="4"/>
  <c r="N476" i="4"/>
  <c r="M476" i="4"/>
  <c r="L476" i="4"/>
  <c r="K476" i="4"/>
  <c r="J476" i="4"/>
  <c r="I476" i="4"/>
  <c r="M1176" i="4"/>
  <c r="J1176" i="4"/>
  <c r="I1176" i="4"/>
  <c r="H1176" i="4"/>
  <c r="G1176" i="4"/>
  <c r="F1176" i="4"/>
  <c r="E1176" i="4"/>
  <c r="S1176" i="4"/>
  <c r="R1176" i="4"/>
  <c r="Q1176" i="4"/>
  <c r="P1176" i="4"/>
  <c r="O1176" i="4"/>
  <c r="L1176" i="4"/>
  <c r="K1176" i="4"/>
  <c r="N1176" i="4"/>
  <c r="R143" i="4"/>
  <c r="Q143" i="4"/>
  <c r="L143" i="4"/>
  <c r="O143" i="4"/>
  <c r="N143" i="4"/>
  <c r="M143" i="4"/>
  <c r="K143" i="4"/>
  <c r="J143" i="4"/>
  <c r="I143" i="4"/>
  <c r="H143" i="4"/>
  <c r="G143" i="4"/>
  <c r="F143" i="4"/>
  <c r="E143" i="4"/>
  <c r="S143" i="4"/>
  <c r="P143" i="4"/>
  <c r="E246" i="4"/>
  <c r="S246" i="4"/>
  <c r="R246" i="4"/>
  <c r="Q246" i="4"/>
  <c r="P246" i="4"/>
  <c r="O246" i="4"/>
  <c r="N246" i="4"/>
  <c r="M246" i="4"/>
  <c r="L246" i="4"/>
  <c r="K246" i="4"/>
  <c r="J246" i="4"/>
  <c r="I246" i="4"/>
  <c r="H246" i="4"/>
  <c r="G246" i="4"/>
  <c r="F246" i="4"/>
  <c r="R727" i="4"/>
  <c r="Q727" i="4"/>
  <c r="P727" i="4"/>
  <c r="O727" i="4"/>
  <c r="N727" i="4"/>
  <c r="M727" i="4"/>
  <c r="L727" i="4"/>
  <c r="K727" i="4"/>
  <c r="J727" i="4"/>
  <c r="I727" i="4"/>
  <c r="H727" i="4"/>
  <c r="G727" i="4"/>
  <c r="S727" i="4"/>
  <c r="F727" i="4"/>
  <c r="E727" i="4"/>
  <c r="M874" i="4"/>
  <c r="L874" i="4"/>
  <c r="F874" i="4"/>
  <c r="S874" i="4"/>
  <c r="R874" i="4"/>
  <c r="Q874" i="4"/>
  <c r="P874" i="4"/>
  <c r="O874" i="4"/>
  <c r="N874" i="4"/>
  <c r="K874" i="4"/>
  <c r="J874" i="4"/>
  <c r="I874" i="4"/>
  <c r="H874" i="4"/>
  <c r="G874" i="4"/>
  <c r="E874" i="4"/>
  <c r="G168" i="4"/>
  <c r="F168" i="4"/>
  <c r="E168" i="4"/>
  <c r="S168" i="4"/>
  <c r="R168" i="4"/>
  <c r="Q168" i="4"/>
  <c r="P168" i="4"/>
  <c r="O168" i="4"/>
  <c r="N168" i="4"/>
  <c r="M168" i="4"/>
  <c r="L168" i="4"/>
  <c r="K168" i="4"/>
  <c r="J168" i="4"/>
  <c r="I168" i="4"/>
  <c r="H168" i="4"/>
  <c r="E1160" i="4"/>
  <c r="S1160" i="4"/>
  <c r="R1160" i="4"/>
  <c r="Q1160" i="4"/>
  <c r="P1160" i="4"/>
  <c r="O1160" i="4"/>
  <c r="L1160" i="4"/>
  <c r="N1160" i="4"/>
  <c r="M1160" i="4"/>
  <c r="K1160" i="4"/>
  <c r="J1160" i="4"/>
  <c r="I1160" i="4"/>
  <c r="H1160" i="4"/>
  <c r="G1160" i="4"/>
  <c r="F1160" i="4"/>
  <c r="Q1071" i="4"/>
  <c r="P1071" i="4"/>
  <c r="O1071" i="4"/>
  <c r="N1071" i="4"/>
  <c r="M1071" i="4"/>
  <c r="L1071" i="4"/>
  <c r="K1071" i="4"/>
  <c r="J1071" i="4"/>
  <c r="I1071" i="4"/>
  <c r="H1071" i="4"/>
  <c r="G1071" i="4"/>
  <c r="F1071" i="4"/>
  <c r="E1071" i="4"/>
  <c r="S1071" i="4"/>
  <c r="R1071" i="4"/>
  <c r="J247" i="4"/>
  <c r="I247" i="4"/>
  <c r="H247" i="4"/>
  <c r="G247" i="4"/>
  <c r="F247" i="4"/>
  <c r="E247" i="4"/>
  <c r="S247" i="4"/>
  <c r="R247" i="4"/>
  <c r="Q247" i="4"/>
  <c r="P247" i="4"/>
  <c r="O247" i="4"/>
  <c r="N247" i="4"/>
  <c r="M247" i="4"/>
  <c r="L247" i="4"/>
  <c r="K247" i="4"/>
  <c r="M621" i="4"/>
  <c r="L621" i="4"/>
  <c r="K621" i="4"/>
  <c r="I621" i="4"/>
  <c r="H621" i="4"/>
  <c r="S621" i="4"/>
  <c r="R621" i="4"/>
  <c r="Q621" i="4"/>
  <c r="P621" i="4"/>
  <c r="N621" i="4"/>
  <c r="J621" i="4"/>
  <c r="G621" i="4"/>
  <c r="F621" i="4"/>
  <c r="E621" i="4"/>
  <c r="O621" i="4"/>
  <c r="H369" i="4"/>
  <c r="G369" i="4"/>
  <c r="F369" i="4"/>
  <c r="E369" i="4"/>
  <c r="S369" i="4"/>
  <c r="R369" i="4"/>
  <c r="Q369" i="4"/>
  <c r="P369" i="4"/>
  <c r="O369" i="4"/>
  <c r="N369" i="4"/>
  <c r="M369" i="4"/>
  <c r="L369" i="4"/>
  <c r="K369" i="4"/>
  <c r="J369" i="4"/>
  <c r="I369" i="4"/>
  <c r="L206" i="4"/>
  <c r="K206" i="4"/>
  <c r="J206" i="4"/>
  <c r="I206" i="4"/>
  <c r="H206" i="4"/>
  <c r="Q206" i="4"/>
  <c r="O206" i="4"/>
  <c r="N206" i="4"/>
  <c r="M206" i="4"/>
  <c r="G206" i="4"/>
  <c r="F206" i="4"/>
  <c r="E206" i="4"/>
  <c r="S206" i="4"/>
  <c r="R206" i="4"/>
  <c r="P206" i="4"/>
  <c r="E987" i="4"/>
  <c r="S987" i="4"/>
  <c r="R987" i="4"/>
  <c r="Q987" i="4"/>
  <c r="P987" i="4"/>
  <c r="O987" i="4"/>
  <c r="N987" i="4"/>
  <c r="M987" i="4"/>
  <c r="L987" i="4"/>
  <c r="K987" i="4"/>
  <c r="J987" i="4"/>
  <c r="I987" i="4"/>
  <c r="H987" i="4"/>
  <c r="G987" i="4"/>
  <c r="F987" i="4"/>
  <c r="E806" i="4"/>
  <c r="R806" i="4"/>
  <c r="Q806" i="4"/>
  <c r="P806" i="4"/>
  <c r="O806" i="4"/>
  <c r="N806" i="4"/>
  <c r="M806" i="4"/>
  <c r="L806" i="4"/>
  <c r="G806" i="4"/>
  <c r="F806" i="4"/>
  <c r="S806" i="4"/>
  <c r="K806" i="4"/>
  <c r="J806" i="4"/>
  <c r="I806" i="4"/>
  <c r="H806" i="4"/>
  <c r="Q419" i="4"/>
  <c r="M419" i="4"/>
  <c r="L419" i="4"/>
  <c r="K419" i="4"/>
  <c r="J419" i="4"/>
  <c r="I419" i="4"/>
  <c r="H419" i="4"/>
  <c r="G419" i="4"/>
  <c r="F419" i="4"/>
  <c r="E419" i="4"/>
  <c r="P419" i="4"/>
  <c r="O419" i="4"/>
  <c r="N419" i="4"/>
  <c r="S419" i="4"/>
  <c r="R419" i="4"/>
  <c r="Q1167" i="4"/>
  <c r="J1167" i="4"/>
  <c r="I1167" i="4"/>
  <c r="H1167" i="4"/>
  <c r="G1167" i="4"/>
  <c r="F1167" i="4"/>
  <c r="S1167" i="4"/>
  <c r="R1167" i="4"/>
  <c r="P1167" i="4"/>
  <c r="O1167" i="4"/>
  <c r="M1167" i="4"/>
  <c r="L1167" i="4"/>
  <c r="N1167" i="4"/>
  <c r="K1167" i="4"/>
  <c r="E1167" i="4"/>
  <c r="H1057" i="4"/>
  <c r="G1057" i="4"/>
  <c r="F1057" i="4"/>
  <c r="E1057" i="4"/>
  <c r="S1057" i="4"/>
  <c r="R1057" i="4"/>
  <c r="Q1057" i="4"/>
  <c r="P1057" i="4"/>
  <c r="O1057" i="4"/>
  <c r="N1057" i="4"/>
  <c r="M1057" i="4"/>
  <c r="L1057" i="4"/>
  <c r="K1057" i="4"/>
  <c r="J1057" i="4"/>
  <c r="I1057" i="4"/>
  <c r="G507" i="4"/>
  <c r="F507" i="4"/>
  <c r="E507" i="4"/>
  <c r="S507" i="4"/>
  <c r="O507" i="4"/>
  <c r="N507" i="4"/>
  <c r="L507" i="4"/>
  <c r="K507" i="4"/>
  <c r="J507" i="4"/>
  <c r="I507" i="4"/>
  <c r="H507" i="4"/>
  <c r="R507" i="4"/>
  <c r="Q507" i="4"/>
  <c r="P507" i="4"/>
  <c r="M507" i="4"/>
  <c r="L233" i="4"/>
  <c r="K233" i="4"/>
  <c r="J233" i="4"/>
  <c r="I233" i="4"/>
  <c r="H233" i="4"/>
  <c r="G233" i="4"/>
  <c r="F233" i="4"/>
  <c r="E233" i="4"/>
  <c r="S233" i="4"/>
  <c r="R233" i="4"/>
  <c r="P233" i="4"/>
  <c r="N233" i="4"/>
  <c r="M233" i="4"/>
  <c r="Q233" i="4"/>
  <c r="O233" i="4"/>
  <c r="P314" i="4"/>
  <c r="K314" i="4"/>
  <c r="N314" i="4"/>
  <c r="I314" i="4"/>
  <c r="O314" i="4"/>
  <c r="M314" i="4"/>
  <c r="L314" i="4"/>
  <c r="J314" i="4"/>
  <c r="H314" i="4"/>
  <c r="S314" i="4"/>
  <c r="R314" i="4"/>
  <c r="G314" i="4"/>
  <c r="F314" i="4"/>
  <c r="E314" i="4"/>
  <c r="Q314" i="4"/>
  <c r="L771" i="4"/>
  <c r="K771" i="4"/>
  <c r="J771" i="4"/>
  <c r="I771" i="4"/>
  <c r="H771" i="4"/>
  <c r="G771" i="4"/>
  <c r="F771" i="4"/>
  <c r="E771" i="4"/>
  <c r="S771" i="4"/>
  <c r="R771" i="4"/>
  <c r="Q771" i="4"/>
  <c r="P771" i="4"/>
  <c r="M771" i="4"/>
  <c r="O771" i="4"/>
  <c r="N771" i="4"/>
  <c r="R1205" i="4"/>
  <c r="Q1205" i="4"/>
  <c r="N1205" i="4"/>
  <c r="J1205" i="4"/>
  <c r="I1205" i="4"/>
  <c r="H1205" i="4"/>
  <c r="G1205" i="4"/>
  <c r="F1205" i="4"/>
  <c r="S1205" i="4"/>
  <c r="P1205" i="4"/>
  <c r="O1205" i="4"/>
  <c r="M1205" i="4"/>
  <c r="L1205" i="4"/>
  <c r="K1205" i="4"/>
  <c r="E1205" i="4"/>
  <c r="M150" i="4"/>
  <c r="L150" i="4"/>
  <c r="J150" i="4"/>
  <c r="F150" i="4"/>
  <c r="E150" i="4"/>
  <c r="P150" i="4"/>
  <c r="O150" i="4"/>
  <c r="N150" i="4"/>
  <c r="K150" i="4"/>
  <c r="I150" i="4"/>
  <c r="H150" i="4"/>
  <c r="G150" i="4"/>
  <c r="S150" i="4"/>
  <c r="R150" i="4"/>
  <c r="Q150" i="4"/>
  <c r="J638" i="4"/>
  <c r="L638" i="4"/>
  <c r="I638" i="4"/>
  <c r="H638" i="4"/>
  <c r="G638" i="4"/>
  <c r="F638" i="4"/>
  <c r="E638" i="4"/>
  <c r="M638" i="4"/>
  <c r="S638" i="4"/>
  <c r="R638" i="4"/>
  <c r="Q638" i="4"/>
  <c r="P638" i="4"/>
  <c r="O638" i="4"/>
  <c r="N638" i="4"/>
  <c r="K638" i="4"/>
  <c r="J220" i="4"/>
  <c r="I220" i="4"/>
  <c r="F220" i="4"/>
  <c r="S220" i="4"/>
  <c r="R220" i="4"/>
  <c r="Q220" i="4"/>
  <c r="P220" i="4"/>
  <c r="H220" i="4"/>
  <c r="G220" i="4"/>
  <c r="E220" i="4"/>
  <c r="O220" i="4"/>
  <c r="N220" i="4"/>
  <c r="M220" i="4"/>
  <c r="L220" i="4"/>
  <c r="K220" i="4"/>
  <c r="L705" i="4"/>
  <c r="K705" i="4"/>
  <c r="J705" i="4"/>
  <c r="I705" i="4"/>
  <c r="H705" i="4"/>
  <c r="O705" i="4"/>
  <c r="N705" i="4"/>
  <c r="M705" i="4"/>
  <c r="G705" i="4"/>
  <c r="F705" i="4"/>
  <c r="E705" i="4"/>
  <c r="S705" i="4"/>
  <c r="R705" i="4"/>
  <c r="Q705" i="4"/>
  <c r="P705" i="4"/>
  <c r="O266" i="4"/>
  <c r="N266" i="4"/>
  <c r="M266" i="4"/>
  <c r="L266" i="4"/>
  <c r="K266" i="4"/>
  <c r="J266" i="4"/>
  <c r="I266" i="4"/>
  <c r="H266" i="4"/>
  <c r="G266" i="4"/>
  <c r="F266" i="4"/>
  <c r="E266" i="4"/>
  <c r="S266" i="4"/>
  <c r="R266" i="4"/>
  <c r="Q266" i="4"/>
  <c r="P266" i="4"/>
  <c r="L867" i="4"/>
  <c r="K867" i="4"/>
  <c r="J867" i="4"/>
  <c r="I867" i="4"/>
  <c r="H867" i="4"/>
  <c r="G867" i="4"/>
  <c r="F867" i="4"/>
  <c r="E867" i="4"/>
  <c r="R867" i="4"/>
  <c r="Q867" i="4"/>
  <c r="P867" i="4"/>
  <c r="S867" i="4"/>
  <c r="O867" i="4"/>
  <c r="N867" i="4"/>
  <c r="M867" i="4"/>
  <c r="R1123" i="4"/>
  <c r="Q1123" i="4"/>
  <c r="P1123" i="4"/>
  <c r="O1123" i="4"/>
  <c r="N1123" i="4"/>
  <c r="M1123" i="4"/>
  <c r="L1123" i="4"/>
  <c r="K1123" i="4"/>
  <c r="J1123" i="4"/>
  <c r="I1123" i="4"/>
  <c r="H1123" i="4"/>
  <c r="G1123" i="4"/>
  <c r="F1123" i="4"/>
  <c r="E1123" i="4"/>
  <c r="S1123" i="4"/>
  <c r="L253" i="4"/>
  <c r="K253" i="4"/>
  <c r="J253" i="4"/>
  <c r="I253" i="4"/>
  <c r="H253" i="4"/>
  <c r="G253" i="4"/>
  <c r="F253" i="4"/>
  <c r="E253" i="4"/>
  <c r="S253" i="4"/>
  <c r="R253" i="4"/>
  <c r="Q253" i="4"/>
  <c r="P253" i="4"/>
  <c r="O253" i="4"/>
  <c r="N253" i="4"/>
  <c r="M253" i="4"/>
  <c r="R1152" i="4"/>
  <c r="Q1152" i="4"/>
  <c r="P1152" i="4"/>
  <c r="K1152" i="4"/>
  <c r="J1152" i="4"/>
  <c r="I1152" i="4"/>
  <c r="G1152" i="4"/>
  <c r="O1152" i="4"/>
  <c r="N1152" i="4"/>
  <c r="M1152" i="4"/>
  <c r="L1152" i="4"/>
  <c r="H1152" i="4"/>
  <c r="F1152" i="4"/>
  <c r="E1152" i="4"/>
  <c r="S1152" i="4"/>
  <c r="J858" i="4"/>
  <c r="I858" i="4"/>
  <c r="H858" i="4"/>
  <c r="G858" i="4"/>
  <c r="F858" i="4"/>
  <c r="E858" i="4"/>
  <c r="S858" i="4"/>
  <c r="R858" i="4"/>
  <c r="Q858" i="4"/>
  <c r="P858" i="4"/>
  <c r="O858" i="4"/>
  <c r="N858" i="4"/>
  <c r="M858" i="4"/>
  <c r="L858" i="4"/>
  <c r="K858" i="4"/>
  <c r="G367" i="4"/>
  <c r="F367" i="4"/>
  <c r="E367" i="4"/>
  <c r="S367" i="4"/>
  <c r="R367" i="4"/>
  <c r="Q367" i="4"/>
  <c r="P367" i="4"/>
  <c r="O367" i="4"/>
  <c r="N367" i="4"/>
  <c r="M367" i="4"/>
  <c r="L367" i="4"/>
  <c r="K367" i="4"/>
  <c r="J367" i="4"/>
  <c r="I367" i="4"/>
  <c r="H367" i="4"/>
  <c r="E1091" i="4"/>
  <c r="S1091" i="4"/>
  <c r="P1091" i="4"/>
  <c r="R1091" i="4"/>
  <c r="Q1091" i="4"/>
  <c r="O1091" i="4"/>
  <c r="N1091" i="4"/>
  <c r="M1091" i="4"/>
  <c r="L1091" i="4"/>
  <c r="K1091" i="4"/>
  <c r="J1091" i="4"/>
  <c r="H1091" i="4"/>
  <c r="I1091" i="4"/>
  <c r="G1091" i="4"/>
  <c r="F1091" i="4"/>
  <c r="L249" i="4"/>
  <c r="K249" i="4"/>
  <c r="J249" i="4"/>
  <c r="I249" i="4"/>
  <c r="H249" i="4"/>
  <c r="G249" i="4"/>
  <c r="F249" i="4"/>
  <c r="E249" i="4"/>
  <c r="S249" i="4"/>
  <c r="R249" i="4"/>
  <c r="Q249" i="4"/>
  <c r="P249" i="4"/>
  <c r="O249" i="4"/>
  <c r="N249" i="4"/>
  <c r="M249" i="4"/>
  <c r="S422" i="4"/>
  <c r="R422" i="4"/>
  <c r="Q422" i="4"/>
  <c r="O422" i="4"/>
  <c r="N422" i="4"/>
  <c r="M422" i="4"/>
  <c r="L422" i="4"/>
  <c r="K422" i="4"/>
  <c r="J422" i="4"/>
  <c r="I422" i="4"/>
  <c r="H422" i="4"/>
  <c r="G422" i="4"/>
  <c r="F422" i="4"/>
  <c r="E422" i="4"/>
  <c r="P422" i="4"/>
  <c r="S140" i="4"/>
  <c r="R140" i="4"/>
  <c r="Q140" i="4"/>
  <c r="P140" i="4"/>
  <c r="O140" i="4"/>
  <c r="N140" i="4"/>
  <c r="M140" i="4"/>
  <c r="L140" i="4"/>
  <c r="K140" i="4"/>
  <c r="J140" i="4"/>
  <c r="H140" i="4"/>
  <c r="I140" i="4"/>
  <c r="G140" i="4"/>
  <c r="F140" i="4"/>
  <c r="E140" i="4"/>
  <c r="H458" i="4"/>
  <c r="G458" i="4"/>
  <c r="F458" i="4"/>
  <c r="E458" i="4"/>
  <c r="S458" i="4"/>
  <c r="R458" i="4"/>
  <c r="Q458" i="4"/>
  <c r="P458" i="4"/>
  <c r="O458" i="4"/>
  <c r="N458" i="4"/>
  <c r="K458" i="4"/>
  <c r="M458" i="4"/>
  <c r="L458" i="4"/>
  <c r="J458" i="4"/>
  <c r="I458" i="4"/>
  <c r="P672" i="4"/>
  <c r="O672" i="4"/>
  <c r="N672" i="4"/>
  <c r="M672" i="4"/>
  <c r="L672" i="4"/>
  <c r="K672" i="4"/>
  <c r="J672" i="4"/>
  <c r="I672" i="4"/>
  <c r="H672" i="4"/>
  <c r="G672" i="4"/>
  <c r="F672" i="4"/>
  <c r="E672" i="4"/>
  <c r="S672" i="4"/>
  <c r="R672" i="4"/>
  <c r="Q672" i="4"/>
  <c r="L479" i="4"/>
  <c r="K479" i="4"/>
  <c r="J479" i="4"/>
  <c r="I479" i="4"/>
  <c r="H479" i="4"/>
  <c r="G479" i="4"/>
  <c r="F479" i="4"/>
  <c r="E479" i="4"/>
  <c r="S479" i="4"/>
  <c r="R479" i="4"/>
  <c r="Q479" i="4"/>
  <c r="P479" i="4"/>
  <c r="O479" i="4"/>
  <c r="N479" i="4"/>
  <c r="M479" i="4"/>
  <c r="G575" i="4"/>
  <c r="F575" i="4"/>
  <c r="E575" i="4"/>
  <c r="S575" i="4"/>
  <c r="R575" i="4"/>
  <c r="Q575" i="4"/>
  <c r="P575" i="4"/>
  <c r="O575" i="4"/>
  <c r="N575" i="4"/>
  <c r="M575" i="4"/>
  <c r="L575" i="4"/>
  <c r="K575" i="4"/>
  <c r="J575" i="4"/>
  <c r="I575" i="4"/>
  <c r="H575" i="4"/>
  <c r="I1095" i="4"/>
  <c r="H1095" i="4"/>
  <c r="G1095" i="4"/>
  <c r="Q1095" i="4"/>
  <c r="P1095" i="4"/>
  <c r="O1095" i="4"/>
  <c r="N1095" i="4"/>
  <c r="L1095" i="4"/>
  <c r="F1095" i="4"/>
  <c r="E1095" i="4"/>
  <c r="S1095" i="4"/>
  <c r="R1095" i="4"/>
  <c r="M1095" i="4"/>
  <c r="K1095" i="4"/>
  <c r="J1095" i="4"/>
  <c r="R319" i="4"/>
  <c r="Q319" i="4"/>
  <c r="O319" i="4"/>
  <c r="N319" i="4"/>
  <c r="M319" i="4"/>
  <c r="I319" i="4"/>
  <c r="H319" i="4"/>
  <c r="G319" i="4"/>
  <c r="F319" i="4"/>
  <c r="E319" i="4"/>
  <c r="S319" i="4"/>
  <c r="P319" i="4"/>
  <c r="L319" i="4"/>
  <c r="K319" i="4"/>
  <c r="J319" i="4"/>
  <c r="K452" i="4"/>
  <c r="J452" i="4"/>
  <c r="H452" i="4"/>
  <c r="E452" i="4"/>
  <c r="I452" i="4"/>
  <c r="G452" i="4"/>
  <c r="F452" i="4"/>
  <c r="S452" i="4"/>
  <c r="R452" i="4"/>
  <c r="Q452" i="4"/>
  <c r="P452" i="4"/>
  <c r="O452" i="4"/>
  <c r="N452" i="4"/>
  <c r="M452" i="4"/>
  <c r="L452" i="4"/>
  <c r="G988" i="4"/>
  <c r="F988" i="4"/>
  <c r="E988" i="4"/>
  <c r="R988" i="4"/>
  <c r="Q988" i="4"/>
  <c r="P988" i="4"/>
  <c r="O988" i="4"/>
  <c r="N988" i="4"/>
  <c r="M988" i="4"/>
  <c r="S988" i="4"/>
  <c r="L988" i="4"/>
  <c r="K988" i="4"/>
  <c r="J988" i="4"/>
  <c r="I988" i="4"/>
  <c r="H988" i="4"/>
  <c r="L76" i="4"/>
  <c r="K76" i="4"/>
  <c r="J76" i="4"/>
  <c r="I76" i="4"/>
  <c r="H76" i="4"/>
  <c r="G76" i="4"/>
  <c r="F76" i="4"/>
  <c r="E76" i="4"/>
  <c r="S76" i="4"/>
  <c r="R76" i="4"/>
  <c r="Q76" i="4"/>
  <c r="P76" i="4"/>
  <c r="O76" i="4"/>
  <c r="N76" i="4"/>
  <c r="M76" i="4"/>
  <c r="O460" i="4"/>
  <c r="N460" i="4"/>
  <c r="M460" i="4"/>
  <c r="L460" i="4"/>
  <c r="K460" i="4"/>
  <c r="J460" i="4"/>
  <c r="I460" i="4"/>
  <c r="H460" i="4"/>
  <c r="G460" i="4"/>
  <c r="F460" i="4"/>
  <c r="E460" i="4"/>
  <c r="S460" i="4"/>
  <c r="R460" i="4"/>
  <c r="P460" i="4"/>
  <c r="Q460" i="4"/>
  <c r="K104" i="4"/>
  <c r="J104" i="4"/>
  <c r="I104" i="4"/>
  <c r="H104" i="4"/>
  <c r="G104" i="4"/>
  <c r="F104" i="4"/>
  <c r="E104" i="4"/>
  <c r="S104" i="4"/>
  <c r="R104" i="4"/>
  <c r="Q104" i="4"/>
  <c r="P104" i="4"/>
  <c r="O104" i="4"/>
  <c r="N104" i="4"/>
  <c r="M104" i="4"/>
  <c r="L104" i="4"/>
  <c r="Q635" i="4"/>
  <c r="P635" i="4"/>
  <c r="O635" i="4"/>
  <c r="N635" i="4"/>
  <c r="M635" i="4"/>
  <c r="L635" i="4"/>
  <c r="K635" i="4"/>
  <c r="H635" i="4"/>
  <c r="G635" i="4"/>
  <c r="S635" i="4"/>
  <c r="R635" i="4"/>
  <c r="J635" i="4"/>
  <c r="I635" i="4"/>
  <c r="F635" i="4"/>
  <c r="E635" i="4"/>
  <c r="K495" i="4"/>
  <c r="J495" i="4"/>
  <c r="I495" i="4"/>
  <c r="H495" i="4"/>
  <c r="G495" i="4"/>
  <c r="F495" i="4"/>
  <c r="E495" i="4"/>
  <c r="S495" i="4"/>
  <c r="R495" i="4"/>
  <c r="Q495" i="4"/>
  <c r="P495" i="4"/>
  <c r="O495" i="4"/>
  <c r="N495" i="4"/>
  <c r="M495" i="4"/>
  <c r="L495" i="4"/>
  <c r="E121" i="4"/>
  <c r="M121" i="4"/>
  <c r="L121" i="4"/>
  <c r="S121" i="4"/>
  <c r="R121" i="4"/>
  <c r="Q121" i="4"/>
  <c r="P121" i="4"/>
  <c r="O121" i="4"/>
  <c r="N121" i="4"/>
  <c r="K121" i="4"/>
  <c r="J121" i="4"/>
  <c r="H121" i="4"/>
  <c r="I121" i="4"/>
  <c r="G121" i="4"/>
  <c r="F121" i="4"/>
  <c r="L651" i="4"/>
  <c r="K651" i="4"/>
  <c r="J651" i="4"/>
  <c r="I651" i="4"/>
  <c r="H651" i="4"/>
  <c r="G651" i="4"/>
  <c r="F651" i="4"/>
  <c r="E651" i="4"/>
  <c r="S651" i="4"/>
  <c r="R651" i="4"/>
  <c r="Q651" i="4"/>
  <c r="P651" i="4"/>
  <c r="O651" i="4"/>
  <c r="N651" i="4"/>
  <c r="M651" i="4"/>
  <c r="I186" i="4"/>
  <c r="H186" i="4"/>
  <c r="G186" i="4"/>
  <c r="F186" i="4"/>
  <c r="E186" i="4"/>
  <c r="S186" i="4"/>
  <c r="R186" i="4"/>
  <c r="Q186" i="4"/>
  <c r="P186" i="4"/>
  <c r="O186" i="4"/>
  <c r="N186" i="4"/>
  <c r="M186" i="4"/>
  <c r="L186" i="4"/>
  <c r="K186" i="4"/>
  <c r="J186" i="4"/>
  <c r="F1278" i="4"/>
  <c r="E1278" i="4"/>
  <c r="Q1278" i="4"/>
  <c r="P1278" i="4"/>
  <c r="O1278" i="4"/>
  <c r="N1278" i="4"/>
  <c r="M1278" i="4"/>
  <c r="L1278" i="4"/>
  <c r="K1278" i="4"/>
  <c r="J1278" i="4"/>
  <c r="H1278" i="4"/>
  <c r="G1278" i="4"/>
  <c r="I1278" i="4"/>
  <c r="S1278" i="4"/>
  <c r="R1278" i="4"/>
  <c r="J487" i="4"/>
  <c r="I487" i="4"/>
  <c r="H487" i="4"/>
  <c r="G487" i="4"/>
  <c r="F487" i="4"/>
  <c r="E487" i="4"/>
  <c r="S487" i="4"/>
  <c r="R487" i="4"/>
  <c r="P487" i="4"/>
  <c r="O487" i="4"/>
  <c r="N487" i="4"/>
  <c r="Q487" i="4"/>
  <c r="M487" i="4"/>
  <c r="L487" i="4"/>
  <c r="K487" i="4"/>
  <c r="J279" i="4"/>
  <c r="I279" i="4"/>
  <c r="H279" i="4"/>
  <c r="G279" i="4"/>
  <c r="F279" i="4"/>
  <c r="E279" i="4"/>
  <c r="S279" i="4"/>
  <c r="R279" i="4"/>
  <c r="Q279" i="4"/>
  <c r="P279" i="4"/>
  <c r="N279" i="4"/>
  <c r="M279" i="4"/>
  <c r="O279" i="4"/>
  <c r="L279" i="4"/>
  <c r="K279" i="4"/>
  <c r="M580" i="4"/>
  <c r="L580" i="4"/>
  <c r="K580" i="4"/>
  <c r="J580" i="4"/>
  <c r="I580" i="4"/>
  <c r="H580" i="4"/>
  <c r="G580" i="4"/>
  <c r="F580" i="4"/>
  <c r="E580" i="4"/>
  <c r="S580" i="4"/>
  <c r="R580" i="4"/>
  <c r="Q580" i="4"/>
  <c r="P580" i="4"/>
  <c r="O580" i="4"/>
  <c r="N580" i="4"/>
  <c r="J1210" i="4"/>
  <c r="P1210" i="4"/>
  <c r="O1210" i="4"/>
  <c r="Q1210" i="4"/>
  <c r="N1210" i="4"/>
  <c r="M1210" i="4"/>
  <c r="L1210" i="4"/>
  <c r="K1210" i="4"/>
  <c r="H1210" i="4"/>
  <c r="E1210" i="4"/>
  <c r="I1210" i="4"/>
  <c r="G1210" i="4"/>
  <c r="F1210" i="4"/>
  <c r="S1210" i="4"/>
  <c r="R1210" i="4"/>
  <c r="J1285" i="4"/>
  <c r="I1285" i="4"/>
  <c r="H1285" i="4"/>
  <c r="G1285" i="4"/>
  <c r="F1285" i="4"/>
  <c r="E1285" i="4"/>
  <c r="S1285" i="4"/>
  <c r="R1285" i="4"/>
  <c r="Q1285" i="4"/>
  <c r="P1285" i="4"/>
  <c r="O1285" i="4"/>
  <c r="N1285" i="4"/>
  <c r="M1285" i="4"/>
  <c r="L1285" i="4"/>
  <c r="K1285" i="4"/>
  <c r="O1244" i="4"/>
  <c r="G1244" i="4"/>
  <c r="N1244" i="4"/>
  <c r="M1244" i="4"/>
  <c r="L1244" i="4"/>
  <c r="K1244" i="4"/>
  <c r="J1244" i="4"/>
  <c r="I1244" i="4"/>
  <c r="H1244" i="4"/>
  <c r="F1244" i="4"/>
  <c r="E1244" i="4"/>
  <c r="S1244" i="4"/>
  <c r="R1244" i="4"/>
  <c r="Q1244" i="4"/>
  <c r="P1244" i="4"/>
  <c r="H862" i="4"/>
  <c r="G862" i="4"/>
  <c r="F862" i="4"/>
  <c r="E862" i="4"/>
  <c r="S862" i="4"/>
  <c r="R862" i="4"/>
  <c r="Q862" i="4"/>
  <c r="P862" i="4"/>
  <c r="O862" i="4"/>
  <c r="N862" i="4"/>
  <c r="M862" i="4"/>
  <c r="L862" i="4"/>
  <c r="K862" i="4"/>
  <c r="J862" i="4"/>
  <c r="I862" i="4"/>
  <c r="K756" i="4"/>
  <c r="J756" i="4"/>
  <c r="I756" i="4"/>
  <c r="E756" i="4"/>
  <c r="Q756" i="4"/>
  <c r="P756" i="4"/>
  <c r="R756" i="4"/>
  <c r="O756" i="4"/>
  <c r="N756" i="4"/>
  <c r="M756" i="4"/>
  <c r="L756" i="4"/>
  <c r="H756" i="4"/>
  <c r="G756" i="4"/>
  <c r="F756" i="4"/>
  <c r="S756" i="4"/>
  <c r="H761" i="4"/>
  <c r="G761" i="4"/>
  <c r="F761" i="4"/>
  <c r="E761" i="4"/>
  <c r="S761" i="4"/>
  <c r="R761" i="4"/>
  <c r="Q761" i="4"/>
  <c r="P761" i="4"/>
  <c r="O761" i="4"/>
  <c r="N761" i="4"/>
  <c r="M761" i="4"/>
  <c r="L761" i="4"/>
  <c r="K761" i="4"/>
  <c r="J761" i="4"/>
  <c r="I761" i="4"/>
  <c r="F475" i="4"/>
  <c r="E475" i="4"/>
  <c r="S475" i="4"/>
  <c r="R475" i="4"/>
  <c r="Q475" i="4"/>
  <c r="P475" i="4"/>
  <c r="O475" i="4"/>
  <c r="N475" i="4"/>
  <c r="M475" i="4"/>
  <c r="L475" i="4"/>
  <c r="K475" i="4"/>
  <c r="J475" i="4"/>
  <c r="I475" i="4"/>
  <c r="H475" i="4"/>
  <c r="G475" i="4"/>
  <c r="J1215" i="4"/>
  <c r="I1215" i="4"/>
  <c r="G1215" i="4"/>
  <c r="F1215" i="4"/>
  <c r="E1215" i="4"/>
  <c r="O1215" i="4"/>
  <c r="N1215" i="4"/>
  <c r="L1215" i="4"/>
  <c r="H1215" i="4"/>
  <c r="S1215" i="4"/>
  <c r="R1215" i="4"/>
  <c r="K1215" i="4"/>
  <c r="Q1215" i="4"/>
  <c r="P1215" i="4"/>
  <c r="M1215" i="4"/>
  <c r="H142" i="4"/>
  <c r="G142" i="4"/>
  <c r="F142" i="4"/>
  <c r="E142" i="4"/>
  <c r="S142" i="4"/>
  <c r="R142" i="4"/>
  <c r="Q142" i="4"/>
  <c r="P142" i="4"/>
  <c r="O142" i="4"/>
  <c r="N142" i="4"/>
  <c r="M142" i="4"/>
  <c r="L142" i="4"/>
  <c r="K142" i="4"/>
  <c r="J142" i="4"/>
  <c r="I142" i="4"/>
  <c r="O1294" i="4"/>
  <c r="N1294" i="4"/>
  <c r="M1294" i="4"/>
  <c r="L1294" i="4"/>
  <c r="K1294" i="4"/>
  <c r="J1294" i="4"/>
  <c r="I1294" i="4"/>
  <c r="H1294" i="4"/>
  <c r="G1294" i="4"/>
  <c r="S1294" i="4"/>
  <c r="R1294" i="4"/>
  <c r="F1294" i="4"/>
  <c r="E1294" i="4"/>
  <c r="Q1294" i="4"/>
  <c r="P1294" i="4"/>
  <c r="J1169" i="4"/>
  <c r="I1169" i="4"/>
  <c r="H1169" i="4"/>
  <c r="E1169" i="4"/>
  <c r="P1169" i="4"/>
  <c r="O1169" i="4"/>
  <c r="N1169" i="4"/>
  <c r="M1169" i="4"/>
  <c r="G1169" i="4"/>
  <c r="F1169" i="4"/>
  <c r="S1169" i="4"/>
  <c r="R1169" i="4"/>
  <c r="Q1169" i="4"/>
  <c r="L1169" i="4"/>
  <c r="K1169" i="4"/>
  <c r="N135" i="4"/>
  <c r="M135" i="4"/>
  <c r="L135" i="4"/>
  <c r="K135" i="4"/>
  <c r="J135" i="4"/>
  <c r="I135" i="4"/>
  <c r="H135" i="4"/>
  <c r="G135" i="4"/>
  <c r="F135" i="4"/>
  <c r="E135" i="4"/>
  <c r="S135" i="4"/>
  <c r="R135" i="4"/>
  <c r="Q135" i="4"/>
  <c r="P135" i="4"/>
  <c r="O135" i="4"/>
  <c r="G323" i="4"/>
  <c r="P323" i="4"/>
  <c r="O323" i="4"/>
  <c r="N323" i="4"/>
  <c r="F323" i="4"/>
  <c r="E323" i="4"/>
  <c r="S323" i="4"/>
  <c r="R323" i="4"/>
  <c r="Q323" i="4"/>
  <c r="M323" i="4"/>
  <c r="L323" i="4"/>
  <c r="K323" i="4"/>
  <c r="J323" i="4"/>
  <c r="I323" i="4"/>
  <c r="H323" i="4"/>
  <c r="K1186" i="4"/>
  <c r="J1186" i="4"/>
  <c r="I1186" i="4"/>
  <c r="H1186" i="4"/>
  <c r="G1186" i="4"/>
  <c r="F1186" i="4"/>
  <c r="E1186" i="4"/>
  <c r="S1186" i="4"/>
  <c r="R1186" i="4"/>
  <c r="Q1186" i="4"/>
  <c r="P1186" i="4"/>
  <c r="O1186" i="4"/>
  <c r="N1186" i="4"/>
  <c r="M1186" i="4"/>
  <c r="L1186" i="4"/>
  <c r="K1051" i="4"/>
  <c r="J1051" i="4"/>
  <c r="I1051" i="4"/>
  <c r="H1051" i="4"/>
  <c r="G1051" i="4"/>
  <c r="F1051" i="4"/>
  <c r="M1051" i="4"/>
  <c r="L1051" i="4"/>
  <c r="E1051" i="4"/>
  <c r="S1051" i="4"/>
  <c r="R1051" i="4"/>
  <c r="Q1051" i="4"/>
  <c r="P1051" i="4"/>
  <c r="O1051" i="4"/>
  <c r="N1051" i="4"/>
  <c r="R1193" i="4"/>
  <c r="Q1193" i="4"/>
  <c r="P1193" i="4"/>
  <c r="O1193" i="4"/>
  <c r="I1193" i="4"/>
  <c r="H1193" i="4"/>
  <c r="N1193" i="4"/>
  <c r="M1193" i="4"/>
  <c r="L1193" i="4"/>
  <c r="K1193" i="4"/>
  <c r="J1193" i="4"/>
  <c r="G1193" i="4"/>
  <c r="F1193" i="4"/>
  <c r="E1193" i="4"/>
  <c r="S1193" i="4"/>
  <c r="K950" i="4"/>
  <c r="J950" i="4"/>
  <c r="I950" i="4"/>
  <c r="H950" i="4"/>
  <c r="G950" i="4"/>
  <c r="F950" i="4"/>
  <c r="E950" i="4"/>
  <c r="S950" i="4"/>
  <c r="R950" i="4"/>
  <c r="Q950" i="4"/>
  <c r="N950" i="4"/>
  <c r="O950" i="4"/>
  <c r="P950" i="4"/>
  <c r="M950" i="4"/>
  <c r="L950" i="4"/>
  <c r="Q528" i="4"/>
  <c r="P528" i="4"/>
  <c r="O528" i="4"/>
  <c r="N528" i="4"/>
  <c r="L528" i="4"/>
  <c r="H528" i="4"/>
  <c r="E528" i="4"/>
  <c r="S528" i="4"/>
  <c r="R528" i="4"/>
  <c r="M528" i="4"/>
  <c r="K528" i="4"/>
  <c r="J528" i="4"/>
  <c r="I528" i="4"/>
  <c r="G528" i="4"/>
  <c r="F528" i="4"/>
  <c r="I159" i="4"/>
  <c r="H159" i="4"/>
  <c r="G159" i="4"/>
  <c r="F159" i="4"/>
  <c r="E159" i="4"/>
  <c r="S159" i="4"/>
  <c r="R159" i="4"/>
  <c r="Q159" i="4"/>
  <c r="P159" i="4"/>
  <c r="O159" i="4"/>
  <c r="N159" i="4"/>
  <c r="M159" i="4"/>
  <c r="L159" i="4"/>
  <c r="K159" i="4"/>
  <c r="J159" i="4"/>
  <c r="H821" i="4"/>
  <c r="G821" i="4"/>
  <c r="F821" i="4"/>
  <c r="R821" i="4"/>
  <c r="E821" i="4"/>
  <c r="S821" i="4"/>
  <c r="Q821" i="4"/>
  <c r="P821" i="4"/>
  <c r="O821" i="4"/>
  <c r="N821" i="4"/>
  <c r="M821" i="4"/>
  <c r="L821" i="4"/>
  <c r="K821" i="4"/>
  <c r="J821" i="4"/>
  <c r="I821" i="4"/>
  <c r="N602" i="4"/>
  <c r="L602" i="4"/>
  <c r="K602" i="4"/>
  <c r="J602" i="4"/>
  <c r="I602" i="4"/>
  <c r="H602" i="4"/>
  <c r="G602" i="4"/>
  <c r="F602" i="4"/>
  <c r="E602" i="4"/>
  <c r="S602" i="4"/>
  <c r="R602" i="4"/>
  <c r="Q602" i="4"/>
  <c r="P602" i="4"/>
  <c r="O602" i="4"/>
  <c r="M602" i="4"/>
  <c r="F1147" i="4"/>
  <c r="E1147" i="4"/>
  <c r="R1147" i="4"/>
  <c r="S1147" i="4"/>
  <c r="Q1147" i="4"/>
  <c r="P1147" i="4"/>
  <c r="O1147" i="4"/>
  <c r="N1147" i="4"/>
  <c r="M1147" i="4"/>
  <c r="L1147" i="4"/>
  <c r="K1147" i="4"/>
  <c r="J1147" i="4"/>
  <c r="I1147" i="4"/>
  <c r="H1147" i="4"/>
  <c r="G1147" i="4"/>
  <c r="E788" i="4"/>
  <c r="P788" i="4"/>
  <c r="O788" i="4"/>
  <c r="N788" i="4"/>
  <c r="M788" i="4"/>
  <c r="S788" i="4"/>
  <c r="R788" i="4"/>
  <c r="Q788" i="4"/>
  <c r="L788" i="4"/>
  <c r="K788" i="4"/>
  <c r="J788" i="4"/>
  <c r="I788" i="4"/>
  <c r="H788" i="4"/>
  <c r="G788" i="4"/>
  <c r="F788" i="4"/>
  <c r="O696" i="4"/>
  <c r="N696" i="4"/>
  <c r="M696" i="4"/>
  <c r="L696" i="4"/>
  <c r="K696" i="4"/>
  <c r="J696" i="4"/>
  <c r="I696" i="4"/>
  <c r="H696" i="4"/>
  <c r="G696" i="4"/>
  <c r="F696" i="4"/>
  <c r="E696" i="4"/>
  <c r="S696" i="4"/>
  <c r="Q696" i="4"/>
  <c r="R696" i="4"/>
  <c r="P696" i="4"/>
  <c r="M325" i="4"/>
  <c r="L325" i="4"/>
  <c r="K325" i="4"/>
  <c r="J325" i="4"/>
  <c r="I325" i="4"/>
  <c r="F325" i="4"/>
  <c r="R325" i="4"/>
  <c r="Q325" i="4"/>
  <c r="P325" i="4"/>
  <c r="H325" i="4"/>
  <c r="G325" i="4"/>
  <c r="S325" i="4"/>
  <c r="O325" i="4"/>
  <c r="N325" i="4"/>
  <c r="E325" i="4"/>
  <c r="I828" i="4"/>
  <c r="H828" i="4"/>
  <c r="G828" i="4"/>
  <c r="F828" i="4"/>
  <c r="E828" i="4"/>
  <c r="S828" i="4"/>
  <c r="R828" i="4"/>
  <c r="Q828" i="4"/>
  <c r="P828" i="4"/>
  <c r="O828" i="4"/>
  <c r="N828" i="4"/>
  <c r="M828" i="4"/>
  <c r="L828" i="4"/>
  <c r="K828" i="4"/>
  <c r="J828" i="4"/>
  <c r="G861" i="4"/>
  <c r="F861" i="4"/>
  <c r="E861" i="4"/>
  <c r="S861" i="4"/>
  <c r="R861" i="4"/>
  <c r="Q861" i="4"/>
  <c r="P861" i="4"/>
  <c r="O861" i="4"/>
  <c r="N861" i="4"/>
  <c r="M861" i="4"/>
  <c r="L861" i="4"/>
  <c r="K861" i="4"/>
  <c r="J861" i="4"/>
  <c r="I861" i="4"/>
  <c r="H861" i="4"/>
  <c r="G625" i="4"/>
  <c r="F625" i="4"/>
  <c r="E625" i="4"/>
  <c r="S625" i="4"/>
  <c r="R625" i="4"/>
  <c r="Q625" i="4"/>
  <c r="N625" i="4"/>
  <c r="P625" i="4"/>
  <c r="O625" i="4"/>
  <c r="M625" i="4"/>
  <c r="L625" i="4"/>
  <c r="K625" i="4"/>
  <c r="J625" i="4"/>
  <c r="I625" i="4"/>
  <c r="H625" i="4"/>
  <c r="G406" i="4"/>
  <c r="F406" i="4"/>
  <c r="E406" i="4"/>
  <c r="S406" i="4"/>
  <c r="R406" i="4"/>
  <c r="Q406" i="4"/>
  <c r="P406" i="4"/>
  <c r="O406" i="4"/>
  <c r="N406" i="4"/>
  <c r="M406" i="4"/>
  <c r="L406" i="4"/>
  <c r="K406" i="4"/>
  <c r="J406" i="4"/>
  <c r="I406" i="4"/>
  <c r="H406" i="4"/>
  <c r="G1274" i="4"/>
  <c r="F1274" i="4"/>
  <c r="E1274" i="4"/>
  <c r="S1274" i="4"/>
  <c r="R1274" i="4"/>
  <c r="Q1274" i="4"/>
  <c r="P1274" i="4"/>
  <c r="O1274" i="4"/>
  <c r="N1274" i="4"/>
  <c r="M1274" i="4"/>
  <c r="L1274" i="4"/>
  <c r="K1274" i="4"/>
  <c r="J1274" i="4"/>
  <c r="I1274" i="4"/>
  <c r="H1274" i="4"/>
  <c r="E359" i="4"/>
  <c r="S359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E684" i="4"/>
  <c r="F684" i="4"/>
  <c r="S684" i="4"/>
  <c r="R684" i="4"/>
  <c r="Q684" i="4"/>
  <c r="P684" i="4"/>
  <c r="O684" i="4"/>
  <c r="N684" i="4"/>
  <c r="M684" i="4"/>
  <c r="L684" i="4"/>
  <c r="K684" i="4"/>
  <c r="I684" i="4"/>
  <c r="H684" i="4"/>
  <c r="J684" i="4"/>
  <c r="G684" i="4"/>
  <c r="N632" i="4"/>
  <c r="M632" i="4"/>
  <c r="L632" i="4"/>
  <c r="K632" i="4"/>
  <c r="J632" i="4"/>
  <c r="I632" i="4"/>
  <c r="H632" i="4"/>
  <c r="E632" i="4"/>
  <c r="S632" i="4"/>
  <c r="R632" i="4"/>
  <c r="Q632" i="4"/>
  <c r="P632" i="4"/>
  <c r="O632" i="4"/>
  <c r="G632" i="4"/>
  <c r="F632" i="4"/>
  <c r="I172" i="4"/>
  <c r="H172" i="4"/>
  <c r="G172" i="4"/>
  <c r="F172" i="4"/>
  <c r="E172" i="4"/>
  <c r="S172" i="4"/>
  <c r="R172" i="4"/>
  <c r="Q172" i="4"/>
  <c r="P172" i="4"/>
  <c r="O172" i="4"/>
  <c r="N172" i="4"/>
  <c r="M172" i="4"/>
  <c r="L172" i="4"/>
  <c r="K172" i="4"/>
  <c r="J172" i="4"/>
  <c r="P758" i="4"/>
  <c r="O758" i="4"/>
  <c r="N758" i="4"/>
  <c r="M758" i="4"/>
  <c r="L758" i="4"/>
  <c r="K758" i="4"/>
  <c r="J758" i="4"/>
  <c r="I758" i="4"/>
  <c r="H758" i="4"/>
  <c r="G758" i="4"/>
  <c r="F758" i="4"/>
  <c r="E758" i="4"/>
  <c r="R758" i="4"/>
  <c r="S758" i="4"/>
  <c r="Q758" i="4"/>
  <c r="L1112" i="4"/>
  <c r="K1112" i="4"/>
  <c r="J1112" i="4"/>
  <c r="I1112" i="4"/>
  <c r="H1112" i="4"/>
  <c r="G1112" i="4"/>
  <c r="E1112" i="4"/>
  <c r="S1112" i="4"/>
  <c r="M1112" i="4"/>
  <c r="F1112" i="4"/>
  <c r="R1112" i="4"/>
  <c r="Q1112" i="4"/>
  <c r="P1112" i="4"/>
  <c r="O1112" i="4"/>
  <c r="N1112" i="4"/>
  <c r="Q131" i="4"/>
  <c r="P131" i="4"/>
  <c r="O131" i="4"/>
  <c r="N131" i="4"/>
  <c r="M131" i="4"/>
  <c r="L131" i="4"/>
  <c r="K131" i="4"/>
  <c r="J131" i="4"/>
  <c r="I131" i="4"/>
  <c r="H131" i="4"/>
  <c r="G131" i="4"/>
  <c r="F131" i="4"/>
  <c r="E131" i="4"/>
  <c r="S131" i="4"/>
  <c r="R131" i="4"/>
  <c r="P177" i="4"/>
  <c r="O177" i="4"/>
  <c r="N177" i="4"/>
  <c r="M177" i="4"/>
  <c r="L177" i="4"/>
  <c r="K177" i="4"/>
  <c r="J177" i="4"/>
  <c r="I177" i="4"/>
  <c r="H177" i="4"/>
  <c r="G177" i="4"/>
  <c r="E177" i="4"/>
  <c r="S177" i="4"/>
  <c r="F177" i="4"/>
  <c r="R177" i="4"/>
  <c r="Q177" i="4"/>
  <c r="P1056" i="4"/>
  <c r="O1056" i="4"/>
  <c r="N1056" i="4"/>
  <c r="M1056" i="4"/>
  <c r="L1056" i="4"/>
  <c r="K1056" i="4"/>
  <c r="J1056" i="4"/>
  <c r="I1056" i="4"/>
  <c r="H1056" i="4"/>
  <c r="G1056" i="4"/>
  <c r="F1056" i="4"/>
  <c r="E1056" i="4"/>
  <c r="S1056" i="4"/>
  <c r="R1056" i="4"/>
  <c r="Q1056" i="4"/>
  <c r="O1220" i="4"/>
  <c r="N1220" i="4"/>
  <c r="L1220" i="4"/>
  <c r="K1220" i="4"/>
  <c r="J1220" i="4"/>
  <c r="I1220" i="4"/>
  <c r="H1220" i="4"/>
  <c r="G1220" i="4"/>
  <c r="E1220" i="4"/>
  <c r="F1220" i="4"/>
  <c r="S1220" i="4"/>
  <c r="Q1220" i="4"/>
  <c r="P1220" i="4"/>
  <c r="M1220" i="4"/>
  <c r="R1220" i="4"/>
  <c r="M371" i="4"/>
  <c r="L371" i="4"/>
  <c r="K371" i="4"/>
  <c r="J371" i="4"/>
  <c r="I371" i="4"/>
  <c r="H371" i="4"/>
  <c r="G371" i="4"/>
  <c r="F371" i="4"/>
  <c r="E371" i="4"/>
  <c r="S371" i="4"/>
  <c r="R371" i="4"/>
  <c r="Q371" i="4"/>
  <c r="P371" i="4"/>
  <c r="O371" i="4"/>
  <c r="N371" i="4"/>
  <c r="L893" i="4"/>
  <c r="K893" i="4"/>
  <c r="J893" i="4"/>
  <c r="I893" i="4"/>
  <c r="H893" i="4"/>
  <c r="E893" i="4"/>
  <c r="G893" i="4"/>
  <c r="F893" i="4"/>
  <c r="S893" i="4"/>
  <c r="R893" i="4"/>
  <c r="Q893" i="4"/>
  <c r="P893" i="4"/>
  <c r="O893" i="4"/>
  <c r="N893" i="4"/>
  <c r="M893" i="4"/>
  <c r="M616" i="4"/>
  <c r="L616" i="4"/>
  <c r="O616" i="4"/>
  <c r="K616" i="4"/>
  <c r="J616" i="4"/>
  <c r="I616" i="4"/>
  <c r="H616" i="4"/>
  <c r="G616" i="4"/>
  <c r="F616" i="4"/>
  <c r="E616" i="4"/>
  <c r="S616" i="4"/>
  <c r="R616" i="4"/>
  <c r="Q616" i="4"/>
  <c r="P616" i="4"/>
  <c r="N616" i="4"/>
  <c r="Q634" i="4"/>
  <c r="I634" i="4"/>
  <c r="H634" i="4"/>
  <c r="E634" i="4"/>
  <c r="P634" i="4"/>
  <c r="O634" i="4"/>
  <c r="N634" i="4"/>
  <c r="M634" i="4"/>
  <c r="L634" i="4"/>
  <c r="K634" i="4"/>
  <c r="J634" i="4"/>
  <c r="G634" i="4"/>
  <c r="F634" i="4"/>
  <c r="S634" i="4"/>
  <c r="R634" i="4"/>
  <c r="F881" i="4"/>
  <c r="E881" i="4"/>
  <c r="S881" i="4"/>
  <c r="M881" i="4"/>
  <c r="K881" i="4"/>
  <c r="J881" i="4"/>
  <c r="I881" i="4"/>
  <c r="R881" i="4"/>
  <c r="Q881" i="4"/>
  <c r="P881" i="4"/>
  <c r="O881" i="4"/>
  <c r="N881" i="4"/>
  <c r="L881" i="4"/>
  <c r="H881" i="4"/>
  <c r="G881" i="4"/>
  <c r="S153" i="4"/>
  <c r="R153" i="4"/>
  <c r="Q153" i="4"/>
  <c r="P153" i="4"/>
  <c r="O153" i="4"/>
  <c r="N153" i="4"/>
  <c r="M153" i="4"/>
  <c r="L153" i="4"/>
  <c r="K153" i="4"/>
  <c r="J153" i="4"/>
  <c r="I153" i="4"/>
  <c r="H153" i="4"/>
  <c r="G153" i="4"/>
  <c r="F153" i="4"/>
  <c r="E153" i="4"/>
  <c r="O357" i="4"/>
  <c r="N357" i="4"/>
  <c r="M357" i="4"/>
  <c r="L357" i="4"/>
  <c r="K357" i="4"/>
  <c r="J357" i="4"/>
  <c r="I357" i="4"/>
  <c r="H357" i="4"/>
  <c r="G357" i="4"/>
  <c r="F357" i="4"/>
  <c r="E357" i="4"/>
  <c r="S357" i="4"/>
  <c r="R357" i="4"/>
  <c r="Q357" i="4"/>
  <c r="P357" i="4"/>
  <c r="N939" i="4"/>
  <c r="M939" i="4"/>
  <c r="L939" i="4"/>
  <c r="K939" i="4"/>
  <c r="J939" i="4"/>
  <c r="H939" i="4"/>
  <c r="I939" i="4"/>
  <c r="G939" i="4"/>
  <c r="F939" i="4"/>
  <c r="E939" i="4"/>
  <c r="S939" i="4"/>
  <c r="R939" i="4"/>
  <c r="Q939" i="4"/>
  <c r="P939" i="4"/>
  <c r="O939" i="4"/>
  <c r="N70" i="4"/>
  <c r="M70" i="4"/>
  <c r="L70" i="4"/>
  <c r="K70" i="4"/>
  <c r="J70" i="4"/>
  <c r="I70" i="4"/>
  <c r="H70" i="4"/>
  <c r="G70" i="4"/>
  <c r="F70" i="4"/>
  <c r="E70" i="4"/>
  <c r="S70" i="4"/>
  <c r="R70" i="4"/>
  <c r="Q70" i="4"/>
  <c r="P70" i="4"/>
  <c r="O70" i="4"/>
  <c r="Q350" i="4"/>
  <c r="P350" i="4"/>
  <c r="O350" i="4"/>
  <c r="N350" i="4"/>
  <c r="M350" i="4"/>
  <c r="K350" i="4"/>
  <c r="L350" i="4"/>
  <c r="J350" i="4"/>
  <c r="I350" i="4"/>
  <c r="H350" i="4"/>
  <c r="G350" i="4"/>
  <c r="F350" i="4"/>
  <c r="E350" i="4"/>
  <c r="S350" i="4"/>
  <c r="R350" i="4"/>
  <c r="H116" i="4"/>
  <c r="G116" i="4"/>
  <c r="E116" i="4"/>
  <c r="O116" i="4"/>
  <c r="N116" i="4"/>
  <c r="M116" i="4"/>
  <c r="L116" i="4"/>
  <c r="K116" i="4"/>
  <c r="J116" i="4"/>
  <c r="I116" i="4"/>
  <c r="S116" i="4"/>
  <c r="R116" i="4"/>
  <c r="F116" i="4"/>
  <c r="Q116" i="4"/>
  <c r="P116" i="4"/>
  <c r="E134" i="4"/>
  <c r="R134" i="4"/>
  <c r="S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P310" i="4"/>
  <c r="O310" i="4"/>
  <c r="N310" i="4"/>
  <c r="M310" i="4"/>
  <c r="L310" i="4"/>
  <c r="J310" i="4"/>
  <c r="H310" i="4"/>
  <c r="G310" i="4"/>
  <c r="F310" i="4"/>
  <c r="E310" i="4"/>
  <c r="S310" i="4"/>
  <c r="Q310" i="4"/>
  <c r="K310" i="4"/>
  <c r="R310" i="4"/>
  <c r="I310" i="4"/>
  <c r="F818" i="4"/>
  <c r="E818" i="4"/>
  <c r="S818" i="4"/>
  <c r="R818" i="4"/>
  <c r="Q818" i="4"/>
  <c r="P818" i="4"/>
  <c r="O818" i="4"/>
  <c r="N818" i="4"/>
  <c r="M818" i="4"/>
  <c r="L818" i="4"/>
  <c r="J818" i="4"/>
  <c r="I818" i="4"/>
  <c r="G818" i="4"/>
  <c r="K818" i="4"/>
  <c r="H818" i="4"/>
  <c r="F895" i="4"/>
  <c r="S895" i="4"/>
  <c r="R895" i="4"/>
  <c r="Q895" i="4"/>
  <c r="H895" i="4"/>
  <c r="E895" i="4"/>
  <c r="P895" i="4"/>
  <c r="O895" i="4"/>
  <c r="N895" i="4"/>
  <c r="M895" i="4"/>
  <c r="L895" i="4"/>
  <c r="K895" i="4"/>
  <c r="J895" i="4"/>
  <c r="I895" i="4"/>
  <c r="G895" i="4"/>
  <c r="L646" i="4"/>
  <c r="K646" i="4"/>
  <c r="J646" i="4"/>
  <c r="I646" i="4"/>
  <c r="H646" i="4"/>
  <c r="G646" i="4"/>
  <c r="F646" i="4"/>
  <c r="E646" i="4"/>
  <c r="S646" i="4"/>
  <c r="R646" i="4"/>
  <c r="Q646" i="4"/>
  <c r="M646" i="4"/>
  <c r="P646" i="4"/>
  <c r="O646" i="4"/>
  <c r="N646" i="4"/>
  <c r="P699" i="4"/>
  <c r="O699" i="4"/>
  <c r="N699" i="4"/>
  <c r="F699" i="4"/>
  <c r="S699" i="4"/>
  <c r="M699" i="4"/>
  <c r="L699" i="4"/>
  <c r="K699" i="4"/>
  <c r="J699" i="4"/>
  <c r="I699" i="4"/>
  <c r="H699" i="4"/>
  <c r="G699" i="4"/>
  <c r="E699" i="4"/>
  <c r="R699" i="4"/>
  <c r="Q699" i="4"/>
  <c r="H525" i="4"/>
  <c r="G525" i="4"/>
  <c r="F525" i="4"/>
  <c r="N525" i="4"/>
  <c r="M525" i="4"/>
  <c r="L525" i="4"/>
  <c r="K525" i="4"/>
  <c r="I525" i="4"/>
  <c r="E525" i="4"/>
  <c r="S525" i="4"/>
  <c r="R525" i="4"/>
  <c r="Q525" i="4"/>
  <c r="P525" i="4"/>
  <c r="O525" i="4"/>
  <c r="J525" i="4"/>
  <c r="N1190" i="4"/>
  <c r="M1190" i="4"/>
  <c r="L1190" i="4"/>
  <c r="K1190" i="4"/>
  <c r="J1190" i="4"/>
  <c r="I1190" i="4"/>
  <c r="H1190" i="4"/>
  <c r="G1190" i="4"/>
  <c r="F1190" i="4"/>
  <c r="E1190" i="4"/>
  <c r="S1190" i="4"/>
  <c r="R1190" i="4"/>
  <c r="Q1190" i="4"/>
  <c r="P1190" i="4"/>
  <c r="O1190" i="4"/>
  <c r="N784" i="4"/>
  <c r="M784" i="4"/>
  <c r="I784" i="4"/>
  <c r="H784" i="4"/>
  <c r="G784" i="4"/>
  <c r="F784" i="4"/>
  <c r="E784" i="4"/>
  <c r="S784" i="4"/>
  <c r="R784" i="4"/>
  <c r="Q784" i="4"/>
  <c r="P784" i="4"/>
  <c r="L784" i="4"/>
  <c r="K784" i="4"/>
  <c r="J784" i="4"/>
  <c r="O784" i="4"/>
  <c r="P606" i="4"/>
  <c r="O606" i="4"/>
  <c r="N606" i="4"/>
  <c r="M606" i="4"/>
  <c r="L606" i="4"/>
  <c r="K606" i="4"/>
  <c r="J606" i="4"/>
  <c r="I606" i="4"/>
  <c r="H606" i="4"/>
  <c r="G606" i="4"/>
  <c r="F606" i="4"/>
  <c r="E606" i="4"/>
  <c r="R606" i="4"/>
  <c r="S606" i="4"/>
  <c r="Q606" i="4"/>
  <c r="L543" i="4"/>
  <c r="K543" i="4"/>
  <c r="J543" i="4"/>
  <c r="H543" i="4"/>
  <c r="G543" i="4"/>
  <c r="F543" i="4"/>
  <c r="S543" i="4"/>
  <c r="R543" i="4"/>
  <c r="Q543" i="4"/>
  <c r="I543" i="4"/>
  <c r="E543" i="4"/>
  <c r="P543" i="4"/>
  <c r="O543" i="4"/>
  <c r="N543" i="4"/>
  <c r="M543" i="4"/>
  <c r="P675" i="4"/>
  <c r="O675" i="4"/>
  <c r="N675" i="4"/>
  <c r="M675" i="4"/>
  <c r="L675" i="4"/>
  <c r="K675" i="4"/>
  <c r="J675" i="4"/>
  <c r="I675" i="4"/>
  <c r="H675" i="4"/>
  <c r="G675" i="4"/>
  <c r="F675" i="4"/>
  <c r="E675" i="4"/>
  <c r="S675" i="4"/>
  <c r="R675" i="4"/>
  <c r="Q675" i="4"/>
  <c r="F671" i="4"/>
  <c r="E671" i="4"/>
  <c r="S671" i="4"/>
  <c r="R671" i="4"/>
  <c r="Q671" i="4"/>
  <c r="P671" i="4"/>
  <c r="O671" i="4"/>
  <c r="N671" i="4"/>
  <c r="M671" i="4"/>
  <c r="L671" i="4"/>
  <c r="K671" i="4"/>
  <c r="J671" i="4"/>
  <c r="I671" i="4"/>
  <c r="H671" i="4"/>
  <c r="G671" i="4"/>
  <c r="R229" i="4"/>
  <c r="Q229" i="4"/>
  <c r="O229" i="4"/>
  <c r="P229" i="4"/>
  <c r="N229" i="4"/>
  <c r="M229" i="4"/>
  <c r="L229" i="4"/>
  <c r="K229" i="4"/>
  <c r="J229" i="4"/>
  <c r="I229" i="4"/>
  <c r="H229" i="4"/>
  <c r="G229" i="4"/>
  <c r="F229" i="4"/>
  <c r="E229" i="4"/>
  <c r="S229" i="4"/>
  <c r="R804" i="4"/>
  <c r="Q804" i="4"/>
  <c r="I804" i="4"/>
  <c r="H804" i="4"/>
  <c r="G804" i="4"/>
  <c r="F804" i="4"/>
  <c r="E804" i="4"/>
  <c r="P804" i="4"/>
  <c r="O804" i="4"/>
  <c r="N804" i="4"/>
  <c r="M804" i="4"/>
  <c r="L804" i="4"/>
  <c r="K804" i="4"/>
  <c r="J804" i="4"/>
  <c r="S804" i="4"/>
  <c r="H871" i="4"/>
  <c r="G871" i="4"/>
  <c r="F871" i="4"/>
  <c r="E871" i="4"/>
  <c r="J871" i="4"/>
  <c r="I871" i="4"/>
  <c r="R871" i="4"/>
  <c r="S871" i="4"/>
  <c r="Q871" i="4"/>
  <c r="P871" i="4"/>
  <c r="O871" i="4"/>
  <c r="N871" i="4"/>
  <c r="M871" i="4"/>
  <c r="L871" i="4"/>
  <c r="K871" i="4"/>
  <c r="K586" i="4"/>
  <c r="J586" i="4"/>
  <c r="I586" i="4"/>
  <c r="H586" i="4"/>
  <c r="G586" i="4"/>
  <c r="F586" i="4"/>
  <c r="E586" i="4"/>
  <c r="S586" i="4"/>
  <c r="R586" i="4"/>
  <c r="Q586" i="4"/>
  <c r="P586" i="4"/>
  <c r="N586" i="4"/>
  <c r="M586" i="4"/>
  <c r="O586" i="4"/>
  <c r="L586" i="4"/>
  <c r="G875" i="4"/>
  <c r="E875" i="4"/>
  <c r="L875" i="4"/>
  <c r="K875" i="4"/>
  <c r="J875" i="4"/>
  <c r="I875" i="4"/>
  <c r="H875" i="4"/>
  <c r="F875" i="4"/>
  <c r="S875" i="4"/>
  <c r="R875" i="4"/>
  <c r="Q875" i="4"/>
  <c r="P875" i="4"/>
  <c r="O875" i="4"/>
  <c r="N875" i="4"/>
  <c r="M875" i="4"/>
  <c r="S1116" i="4"/>
  <c r="Q1116" i="4"/>
  <c r="J1116" i="4"/>
  <c r="E1116" i="4"/>
  <c r="R1116" i="4"/>
  <c r="P1116" i="4"/>
  <c r="O1116" i="4"/>
  <c r="N1116" i="4"/>
  <c r="M1116" i="4"/>
  <c r="L1116" i="4"/>
  <c r="K1116" i="4"/>
  <c r="I1116" i="4"/>
  <c r="H1116" i="4"/>
  <c r="G1116" i="4"/>
  <c r="F1116" i="4"/>
  <c r="P37" i="4"/>
  <c r="O37" i="4"/>
  <c r="N37" i="4"/>
  <c r="M37" i="4"/>
  <c r="L37" i="4"/>
  <c r="K37" i="4"/>
  <c r="J37" i="4"/>
  <c r="I37" i="4"/>
  <c r="H37" i="4"/>
  <c r="G37" i="4"/>
  <c r="F37" i="4"/>
  <c r="E37" i="4"/>
  <c r="S37" i="4"/>
  <c r="R37" i="4"/>
  <c r="Q37" i="4"/>
  <c r="S282" i="4"/>
  <c r="R282" i="4"/>
  <c r="Q282" i="4"/>
  <c r="P282" i="4"/>
  <c r="O282" i="4"/>
  <c r="N282" i="4"/>
  <c r="M282" i="4"/>
  <c r="L282" i="4"/>
  <c r="K282" i="4"/>
  <c r="J282" i="4"/>
  <c r="I282" i="4"/>
  <c r="H282" i="4"/>
  <c r="G282" i="4"/>
  <c r="F282" i="4"/>
  <c r="E282" i="4"/>
  <c r="J368" i="4"/>
  <c r="I368" i="4"/>
  <c r="H368" i="4"/>
  <c r="G368" i="4"/>
  <c r="F368" i="4"/>
  <c r="E368" i="4"/>
  <c r="S368" i="4"/>
  <c r="R368" i="4"/>
  <c r="Q368" i="4"/>
  <c r="P368" i="4"/>
  <c r="O368" i="4"/>
  <c r="N368" i="4"/>
  <c r="M368" i="4"/>
  <c r="L368" i="4"/>
  <c r="K368" i="4"/>
  <c r="Q113" i="4"/>
  <c r="P113" i="4"/>
  <c r="O113" i="4"/>
  <c r="N113" i="4"/>
  <c r="M113" i="4"/>
  <c r="E113" i="4"/>
  <c r="L113" i="4"/>
  <c r="K113" i="4"/>
  <c r="J113" i="4"/>
  <c r="I113" i="4"/>
  <c r="H113" i="4"/>
  <c r="G113" i="4"/>
  <c r="F113" i="4"/>
  <c r="S113" i="4"/>
  <c r="R113" i="4"/>
  <c r="H966" i="4"/>
  <c r="G966" i="4"/>
  <c r="F966" i="4"/>
  <c r="E966" i="4"/>
  <c r="S966" i="4"/>
  <c r="R966" i="4"/>
  <c r="Q966" i="4"/>
  <c r="P966" i="4"/>
  <c r="O966" i="4"/>
  <c r="N966" i="4"/>
  <c r="M966" i="4"/>
  <c r="L966" i="4"/>
  <c r="K966" i="4"/>
  <c r="J966" i="4"/>
  <c r="I966" i="4"/>
  <c r="H709" i="4"/>
  <c r="G709" i="4"/>
  <c r="F709" i="4"/>
  <c r="E709" i="4"/>
  <c r="P709" i="4"/>
  <c r="O709" i="4"/>
  <c r="N709" i="4"/>
  <c r="M709" i="4"/>
  <c r="L709" i="4"/>
  <c r="K709" i="4"/>
  <c r="J709" i="4"/>
  <c r="S709" i="4"/>
  <c r="R709" i="4"/>
  <c r="Q709" i="4"/>
  <c r="I709" i="4"/>
  <c r="S817" i="4"/>
  <c r="R817" i="4"/>
  <c r="N817" i="4"/>
  <c r="Q817" i="4"/>
  <c r="P817" i="4"/>
  <c r="O817" i="4"/>
  <c r="M817" i="4"/>
  <c r="L817" i="4"/>
  <c r="K817" i="4"/>
  <c r="J817" i="4"/>
  <c r="I817" i="4"/>
  <c r="H817" i="4"/>
  <c r="G817" i="4"/>
  <c r="F817" i="4"/>
  <c r="E817" i="4"/>
  <c r="F763" i="4"/>
  <c r="E763" i="4"/>
  <c r="S763" i="4"/>
  <c r="R763" i="4"/>
  <c r="Q763" i="4"/>
  <c r="P763" i="4"/>
  <c r="O763" i="4"/>
  <c r="N763" i="4"/>
  <c r="M763" i="4"/>
  <c r="L763" i="4"/>
  <c r="K763" i="4"/>
  <c r="J763" i="4"/>
  <c r="I763" i="4"/>
  <c r="H763" i="4"/>
  <c r="G763" i="4"/>
  <c r="E948" i="4"/>
  <c r="O948" i="4"/>
  <c r="N948" i="4"/>
  <c r="M948" i="4"/>
  <c r="K948" i="4"/>
  <c r="J948" i="4"/>
  <c r="I948" i="4"/>
  <c r="H948" i="4"/>
  <c r="G948" i="4"/>
  <c r="S948" i="4"/>
  <c r="R948" i="4"/>
  <c r="Q948" i="4"/>
  <c r="P948" i="4"/>
  <c r="L948" i="4"/>
  <c r="F948" i="4"/>
  <c r="Q1192" i="4"/>
  <c r="P1192" i="4"/>
  <c r="O1192" i="4"/>
  <c r="N1192" i="4"/>
  <c r="M1192" i="4"/>
  <c r="L1192" i="4"/>
  <c r="H1192" i="4"/>
  <c r="G1192" i="4"/>
  <c r="K1192" i="4"/>
  <c r="J1192" i="4"/>
  <c r="F1192" i="4"/>
  <c r="E1192" i="4"/>
  <c r="I1192" i="4"/>
  <c r="S1192" i="4"/>
  <c r="R1192" i="4"/>
  <c r="E502" i="4"/>
  <c r="S502" i="4"/>
  <c r="R502" i="4"/>
  <c r="Q502" i="4"/>
  <c r="P502" i="4"/>
  <c r="O502" i="4"/>
  <c r="N502" i="4"/>
  <c r="M502" i="4"/>
  <c r="L502" i="4"/>
  <c r="K502" i="4"/>
  <c r="J502" i="4"/>
  <c r="I502" i="4"/>
  <c r="H502" i="4"/>
  <c r="G502" i="4"/>
  <c r="F502" i="4"/>
  <c r="O138" i="4"/>
  <c r="N138" i="4"/>
  <c r="M138" i="4"/>
  <c r="L138" i="4"/>
  <c r="K138" i="4"/>
  <c r="J138" i="4"/>
  <c r="I138" i="4"/>
  <c r="H138" i="4"/>
  <c r="F138" i="4"/>
  <c r="G138" i="4"/>
  <c r="E138" i="4"/>
  <c r="S138" i="4"/>
  <c r="R138" i="4"/>
  <c r="Q138" i="4"/>
  <c r="P138" i="4"/>
  <c r="M1323" i="4"/>
  <c r="L1323" i="4"/>
  <c r="K1323" i="4"/>
  <c r="G1323" i="4"/>
  <c r="O1323" i="4"/>
  <c r="N1323" i="4"/>
  <c r="J1323" i="4"/>
  <c r="I1323" i="4"/>
  <c r="H1323" i="4"/>
  <c r="F1323" i="4"/>
  <c r="E1323" i="4"/>
  <c r="S1323" i="4"/>
  <c r="R1323" i="4"/>
  <c r="Q1323" i="4"/>
  <c r="P1323" i="4"/>
  <c r="K901" i="4"/>
  <c r="J901" i="4"/>
  <c r="I901" i="4"/>
  <c r="H901" i="4"/>
  <c r="G901" i="4"/>
  <c r="F901" i="4"/>
  <c r="E901" i="4"/>
  <c r="S901" i="4"/>
  <c r="R901" i="4"/>
  <c r="Q901" i="4"/>
  <c r="P901" i="4"/>
  <c r="O901" i="4"/>
  <c r="N901" i="4"/>
  <c r="M901" i="4"/>
  <c r="L901" i="4"/>
  <c r="Q274" i="4"/>
  <c r="P274" i="4"/>
  <c r="O274" i="4"/>
  <c r="N274" i="4"/>
  <c r="M274" i="4"/>
  <c r="L274" i="4"/>
  <c r="K274" i="4"/>
  <c r="J274" i="4"/>
  <c r="I274" i="4"/>
  <c r="G274" i="4"/>
  <c r="F274" i="4"/>
  <c r="E274" i="4"/>
  <c r="S274" i="4"/>
  <c r="R274" i="4"/>
  <c r="H274" i="4"/>
  <c r="H174" i="4"/>
  <c r="G174" i="4"/>
  <c r="F174" i="4"/>
  <c r="E174" i="4"/>
  <c r="S174" i="4"/>
  <c r="R174" i="4"/>
  <c r="Q174" i="4"/>
  <c r="P174" i="4"/>
  <c r="O174" i="4"/>
  <c r="N174" i="4"/>
  <c r="M174" i="4"/>
  <c r="L174" i="4"/>
  <c r="K174" i="4"/>
  <c r="I174" i="4"/>
  <c r="J174" i="4"/>
  <c r="E909" i="4"/>
  <c r="S909" i="4"/>
  <c r="Q909" i="4"/>
  <c r="O909" i="4"/>
  <c r="R909" i="4"/>
  <c r="P909" i="4"/>
  <c r="N909" i="4"/>
  <c r="M909" i="4"/>
  <c r="L909" i="4"/>
  <c r="K909" i="4"/>
  <c r="I909" i="4"/>
  <c r="H909" i="4"/>
  <c r="J909" i="4"/>
  <c r="G909" i="4"/>
  <c r="F909" i="4"/>
  <c r="I764" i="4"/>
  <c r="H764" i="4"/>
  <c r="J764" i="4"/>
  <c r="G764" i="4"/>
  <c r="F764" i="4"/>
  <c r="E764" i="4"/>
  <c r="S764" i="4"/>
  <c r="R764" i="4"/>
  <c r="Q764" i="4"/>
  <c r="P764" i="4"/>
  <c r="O764" i="4"/>
  <c r="N764" i="4"/>
  <c r="M764" i="4"/>
  <c r="L764" i="4"/>
  <c r="K764" i="4"/>
  <c r="G748" i="4"/>
  <c r="F748" i="4"/>
  <c r="E748" i="4"/>
  <c r="S748" i="4"/>
  <c r="R748" i="4"/>
  <c r="Q748" i="4"/>
  <c r="P748" i="4"/>
  <c r="O748" i="4"/>
  <c r="N748" i="4"/>
  <c r="M748" i="4"/>
  <c r="L748" i="4"/>
  <c r="K748" i="4"/>
  <c r="J748" i="4"/>
  <c r="I748" i="4"/>
  <c r="H748" i="4"/>
  <c r="H73" i="4"/>
  <c r="G73" i="4"/>
  <c r="F73" i="4"/>
  <c r="E73" i="4"/>
  <c r="S73" i="4"/>
  <c r="R73" i="4"/>
  <c r="Q73" i="4"/>
  <c r="P73" i="4"/>
  <c r="O73" i="4"/>
  <c r="N73" i="4"/>
  <c r="M73" i="4"/>
  <c r="L73" i="4"/>
  <c r="K73" i="4"/>
  <c r="J73" i="4"/>
  <c r="I73" i="4"/>
  <c r="K43" i="4"/>
  <c r="J43" i="4"/>
  <c r="I43" i="4"/>
  <c r="H43" i="4"/>
  <c r="G43" i="4"/>
  <c r="F43" i="4"/>
  <c r="E43" i="4"/>
  <c r="S43" i="4"/>
  <c r="R43" i="4"/>
  <c r="Q43" i="4"/>
  <c r="P43" i="4"/>
  <c r="O43" i="4"/>
  <c r="N43" i="4"/>
  <c r="M43" i="4"/>
  <c r="L43" i="4"/>
  <c r="S270" i="4"/>
  <c r="R270" i="4"/>
  <c r="Q270" i="4"/>
  <c r="P270" i="4"/>
  <c r="O270" i="4"/>
  <c r="N270" i="4"/>
  <c r="M270" i="4"/>
  <c r="L270" i="4"/>
  <c r="K270" i="4"/>
  <c r="J270" i="4"/>
  <c r="I270" i="4"/>
  <c r="H270" i="4"/>
  <c r="G270" i="4"/>
  <c r="F270" i="4"/>
  <c r="E270" i="4"/>
  <c r="G302" i="4"/>
  <c r="F302" i="4"/>
  <c r="E302" i="4"/>
  <c r="O302" i="4"/>
  <c r="N302" i="4"/>
  <c r="M302" i="4"/>
  <c r="L302" i="4"/>
  <c r="K302" i="4"/>
  <c r="J302" i="4"/>
  <c r="I302" i="4"/>
  <c r="S302" i="4"/>
  <c r="R302" i="4"/>
  <c r="Q302" i="4"/>
  <c r="P302" i="4"/>
  <c r="H302" i="4"/>
  <c r="F264" i="4"/>
  <c r="E264" i="4"/>
  <c r="S264" i="4"/>
  <c r="R264" i="4"/>
  <c r="Q264" i="4"/>
  <c r="P264" i="4"/>
  <c r="O264" i="4"/>
  <c r="N264" i="4"/>
  <c r="M264" i="4"/>
  <c r="L264" i="4"/>
  <c r="K264" i="4"/>
  <c r="J264" i="4"/>
  <c r="I264" i="4"/>
  <c r="H264" i="4"/>
  <c r="G264" i="4"/>
  <c r="H340" i="4"/>
  <c r="G340" i="4"/>
  <c r="F340" i="4"/>
  <c r="E340" i="4"/>
  <c r="S340" i="4"/>
  <c r="R340" i="4"/>
  <c r="Q340" i="4"/>
  <c r="P340" i="4"/>
  <c r="O340" i="4"/>
  <c r="N340" i="4"/>
  <c r="M340" i="4"/>
  <c r="L340" i="4"/>
  <c r="K340" i="4"/>
  <c r="J340" i="4"/>
  <c r="I340" i="4"/>
  <c r="S908" i="4"/>
  <c r="R908" i="4"/>
  <c r="P908" i="4"/>
  <c r="Q908" i="4"/>
  <c r="O908" i="4"/>
  <c r="N908" i="4"/>
  <c r="M908" i="4"/>
  <c r="L908" i="4"/>
  <c r="K908" i="4"/>
  <c r="J908" i="4"/>
  <c r="I908" i="4"/>
  <c r="H908" i="4"/>
  <c r="G908" i="4"/>
  <c r="F908" i="4"/>
  <c r="E908" i="4"/>
  <c r="H477" i="4"/>
  <c r="G477" i="4"/>
  <c r="F477" i="4"/>
  <c r="E477" i="4"/>
  <c r="S477" i="4"/>
  <c r="R477" i="4"/>
  <c r="Q477" i="4"/>
  <c r="P477" i="4"/>
  <c r="O477" i="4"/>
  <c r="N477" i="4"/>
  <c r="M477" i="4"/>
  <c r="L477" i="4"/>
  <c r="K477" i="4"/>
  <c r="J477" i="4"/>
  <c r="I477" i="4"/>
  <c r="P714" i="4"/>
  <c r="O714" i="4"/>
  <c r="J714" i="4"/>
  <c r="I714" i="4"/>
  <c r="H714" i="4"/>
  <c r="G714" i="4"/>
  <c r="F714" i="4"/>
  <c r="N714" i="4"/>
  <c r="M714" i="4"/>
  <c r="L714" i="4"/>
  <c r="K714" i="4"/>
  <c r="E714" i="4"/>
  <c r="S714" i="4"/>
  <c r="R714" i="4"/>
  <c r="Q714" i="4"/>
  <c r="F959" i="4"/>
  <c r="S959" i="4"/>
  <c r="R959" i="4"/>
  <c r="Q959" i="4"/>
  <c r="P959" i="4"/>
  <c r="H959" i="4"/>
  <c r="E959" i="4"/>
  <c r="O959" i="4"/>
  <c r="N959" i="4"/>
  <c r="M959" i="4"/>
  <c r="L959" i="4"/>
  <c r="K959" i="4"/>
  <c r="J959" i="4"/>
  <c r="I959" i="4"/>
  <c r="G959" i="4"/>
  <c r="P1145" i="4"/>
  <c r="L1145" i="4"/>
  <c r="K1145" i="4"/>
  <c r="J1145" i="4"/>
  <c r="I1145" i="4"/>
  <c r="H1145" i="4"/>
  <c r="G1145" i="4"/>
  <c r="F1145" i="4"/>
  <c r="E1145" i="4"/>
  <c r="Q1145" i="4"/>
  <c r="O1145" i="4"/>
  <c r="N1145" i="4"/>
  <c r="M1145" i="4"/>
  <c r="S1145" i="4"/>
  <c r="R1145" i="4"/>
  <c r="N1226" i="4"/>
  <c r="L1226" i="4"/>
  <c r="K1226" i="4"/>
  <c r="J1226" i="4"/>
  <c r="I1226" i="4"/>
  <c r="G1226" i="4"/>
  <c r="F1226" i="4"/>
  <c r="S1226" i="4"/>
  <c r="M1226" i="4"/>
  <c r="H1226" i="4"/>
  <c r="E1226" i="4"/>
  <c r="R1226" i="4"/>
  <c r="Q1226" i="4"/>
  <c r="P1226" i="4"/>
  <c r="O1226" i="4"/>
  <c r="N339" i="4"/>
  <c r="M339" i="4"/>
  <c r="L339" i="4"/>
  <c r="K339" i="4"/>
  <c r="J339" i="4"/>
  <c r="I339" i="4"/>
  <c r="H339" i="4"/>
  <c r="G339" i="4"/>
  <c r="F339" i="4"/>
  <c r="E339" i="4"/>
  <c r="S339" i="4"/>
  <c r="R339" i="4"/>
  <c r="Q339" i="4"/>
  <c r="P339" i="4"/>
  <c r="O339" i="4"/>
  <c r="I690" i="4"/>
  <c r="H690" i="4"/>
  <c r="G690" i="4"/>
  <c r="F690" i="4"/>
  <c r="E690" i="4"/>
  <c r="S690" i="4"/>
  <c r="K690" i="4"/>
  <c r="R690" i="4"/>
  <c r="Q690" i="4"/>
  <c r="P690" i="4"/>
  <c r="O690" i="4"/>
  <c r="N690" i="4"/>
  <c r="M690" i="4"/>
  <c r="L690" i="4"/>
  <c r="J690" i="4"/>
  <c r="P1339" i="4"/>
  <c r="O1339" i="4"/>
  <c r="N1339" i="4"/>
  <c r="M1339" i="4"/>
  <c r="L1339" i="4"/>
  <c r="K1339" i="4"/>
  <c r="J1339" i="4"/>
  <c r="I1339" i="4"/>
  <c r="H1339" i="4"/>
  <c r="G1339" i="4"/>
  <c r="F1339" i="4"/>
  <c r="E1339" i="4"/>
  <c r="S1339" i="4"/>
  <c r="R1339" i="4"/>
  <c r="Q1339" i="4"/>
  <c r="M117" i="4"/>
  <c r="L117" i="4"/>
  <c r="K117" i="4"/>
  <c r="J117" i="4"/>
  <c r="G117" i="4"/>
  <c r="S117" i="4"/>
  <c r="R117" i="4"/>
  <c r="Q117" i="4"/>
  <c r="I117" i="4"/>
  <c r="H117" i="4"/>
  <c r="F117" i="4"/>
  <c r="E117" i="4"/>
  <c r="P117" i="4"/>
  <c r="O117" i="4"/>
  <c r="N117" i="4"/>
  <c r="R1342" i="4"/>
  <c r="Q1342" i="4"/>
  <c r="P1342" i="4"/>
  <c r="O1342" i="4"/>
  <c r="N1342" i="4"/>
  <c r="M1342" i="4"/>
  <c r="L1342" i="4"/>
  <c r="K1342" i="4"/>
  <c r="J1342" i="4"/>
  <c r="I1342" i="4"/>
  <c r="H1342" i="4"/>
  <c r="G1342" i="4"/>
  <c r="F1342" i="4"/>
  <c r="E1342" i="4"/>
  <c r="S1342" i="4"/>
  <c r="J1026" i="4"/>
  <c r="S1026" i="4"/>
  <c r="P1026" i="4"/>
  <c r="O1026" i="4"/>
  <c r="N1026" i="4"/>
  <c r="M1026" i="4"/>
  <c r="I1026" i="4"/>
  <c r="H1026" i="4"/>
  <c r="G1026" i="4"/>
  <c r="F1026" i="4"/>
  <c r="E1026" i="4"/>
  <c r="R1026" i="4"/>
  <c r="Q1026" i="4"/>
  <c r="L1026" i="4"/>
  <c r="K1026" i="4"/>
  <c r="K794" i="4"/>
  <c r="J794" i="4"/>
  <c r="I794" i="4"/>
  <c r="H794" i="4"/>
  <c r="G794" i="4"/>
  <c r="Q794" i="4"/>
  <c r="P794" i="4"/>
  <c r="O794" i="4"/>
  <c r="F794" i="4"/>
  <c r="E794" i="4"/>
  <c r="S794" i="4"/>
  <c r="R794" i="4"/>
  <c r="N794" i="4"/>
  <c r="M794" i="4"/>
  <c r="L794" i="4"/>
  <c r="F1069" i="4"/>
  <c r="E1069" i="4"/>
  <c r="S1069" i="4"/>
  <c r="R1069" i="4"/>
  <c r="P1069" i="4"/>
  <c r="O1069" i="4"/>
  <c r="Q1069" i="4"/>
  <c r="N1069" i="4"/>
  <c r="M1069" i="4"/>
  <c r="L1069" i="4"/>
  <c r="K1069" i="4"/>
  <c r="J1069" i="4"/>
  <c r="I1069" i="4"/>
  <c r="H1069" i="4"/>
  <c r="G1069" i="4"/>
  <c r="K656" i="4"/>
  <c r="J656" i="4"/>
  <c r="I656" i="4"/>
  <c r="H656" i="4"/>
  <c r="G656" i="4"/>
  <c r="F656" i="4"/>
  <c r="E656" i="4"/>
  <c r="S656" i="4"/>
  <c r="R656" i="4"/>
  <c r="Q656" i="4"/>
  <c r="P656" i="4"/>
  <c r="O656" i="4"/>
  <c r="N656" i="4"/>
  <c r="M656" i="4"/>
  <c r="L656" i="4"/>
  <c r="E797" i="4"/>
  <c r="P797" i="4"/>
  <c r="O797" i="4"/>
  <c r="N797" i="4"/>
  <c r="M797" i="4"/>
  <c r="L797" i="4"/>
  <c r="K797" i="4"/>
  <c r="J797" i="4"/>
  <c r="Q797" i="4"/>
  <c r="S797" i="4"/>
  <c r="R797" i="4"/>
  <c r="I797" i="4"/>
  <c r="H797" i="4"/>
  <c r="G797" i="4"/>
  <c r="F797" i="4"/>
  <c r="O836" i="4"/>
  <c r="N836" i="4"/>
  <c r="M836" i="4"/>
  <c r="L836" i="4"/>
  <c r="H836" i="4"/>
  <c r="G836" i="4"/>
  <c r="E836" i="4"/>
  <c r="S836" i="4"/>
  <c r="Q836" i="4"/>
  <c r="P836" i="4"/>
  <c r="K836" i="4"/>
  <c r="J836" i="4"/>
  <c r="I836" i="4"/>
  <c r="F836" i="4"/>
  <c r="R836" i="4"/>
  <c r="R418" i="4"/>
  <c r="Q418" i="4"/>
  <c r="P418" i="4"/>
  <c r="N418" i="4"/>
  <c r="L418" i="4"/>
  <c r="K418" i="4"/>
  <c r="J418" i="4"/>
  <c r="I418" i="4"/>
  <c r="H418" i="4"/>
  <c r="G418" i="4"/>
  <c r="F418" i="4"/>
  <c r="E418" i="4"/>
  <c r="S418" i="4"/>
  <c r="O418" i="4"/>
  <c r="M418" i="4"/>
  <c r="J53" i="4"/>
  <c r="I53" i="4"/>
  <c r="H53" i="4"/>
  <c r="G53" i="4"/>
  <c r="F53" i="4"/>
  <c r="E53" i="4"/>
  <c r="S53" i="4"/>
  <c r="R53" i="4"/>
  <c r="Q53" i="4"/>
  <c r="P53" i="4"/>
  <c r="N53" i="4"/>
  <c r="M53" i="4"/>
  <c r="O53" i="4"/>
  <c r="L53" i="4"/>
  <c r="K53" i="4"/>
  <c r="M1187" i="4"/>
  <c r="L1187" i="4"/>
  <c r="K1187" i="4"/>
  <c r="J1187" i="4"/>
  <c r="I1187" i="4"/>
  <c r="H1187" i="4"/>
  <c r="G1187" i="4"/>
  <c r="F1187" i="4"/>
  <c r="E1187" i="4"/>
  <c r="R1187" i="4"/>
  <c r="Q1187" i="4"/>
  <c r="S1187" i="4"/>
  <c r="P1187" i="4"/>
  <c r="O1187" i="4"/>
  <c r="N1187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S69" i="4"/>
  <c r="R69" i="4"/>
  <c r="R1134" i="4"/>
  <c r="Q1134" i="4"/>
  <c r="I1134" i="4"/>
  <c r="J1134" i="4"/>
  <c r="H1134" i="4"/>
  <c r="G1134" i="4"/>
  <c r="F1134" i="4"/>
  <c r="E1134" i="4"/>
  <c r="S1134" i="4"/>
  <c r="P1134" i="4"/>
  <c r="O1134" i="4"/>
  <c r="N1134" i="4"/>
  <c r="K1134" i="4"/>
  <c r="M1134" i="4"/>
  <c r="L1134" i="4"/>
  <c r="K1341" i="4"/>
  <c r="J1341" i="4"/>
  <c r="I1341" i="4"/>
  <c r="H1341" i="4"/>
  <c r="G1341" i="4"/>
  <c r="F1341" i="4"/>
  <c r="E1341" i="4"/>
  <c r="S1341" i="4"/>
  <c r="R1341" i="4"/>
  <c r="Q1341" i="4"/>
  <c r="P1341" i="4"/>
  <c r="O1341" i="4"/>
  <c r="N1341" i="4"/>
  <c r="M1341" i="4"/>
  <c r="L1341" i="4"/>
  <c r="Q889" i="4"/>
  <c r="S889" i="4"/>
  <c r="R889" i="4"/>
  <c r="P889" i="4"/>
  <c r="O889" i="4"/>
  <c r="N889" i="4"/>
  <c r="M889" i="4"/>
  <c r="L889" i="4"/>
  <c r="K889" i="4"/>
  <c r="J889" i="4"/>
  <c r="I889" i="4"/>
  <c r="H889" i="4"/>
  <c r="G889" i="4"/>
  <c r="F889" i="4"/>
  <c r="E889" i="4"/>
  <c r="I364" i="4"/>
  <c r="H364" i="4"/>
  <c r="G364" i="4"/>
  <c r="F364" i="4"/>
  <c r="E364" i="4"/>
  <c r="S364" i="4"/>
  <c r="R364" i="4"/>
  <c r="Q364" i="4"/>
  <c r="P364" i="4"/>
  <c r="O364" i="4"/>
  <c r="N364" i="4"/>
  <c r="M364" i="4"/>
  <c r="L364" i="4"/>
  <c r="K364" i="4"/>
  <c r="J364" i="4"/>
  <c r="Q1011" i="4"/>
  <c r="P1011" i="4"/>
  <c r="O1011" i="4"/>
  <c r="N1011" i="4"/>
  <c r="M1011" i="4"/>
  <c r="L1011" i="4"/>
  <c r="K1011" i="4"/>
  <c r="H1011" i="4"/>
  <c r="G1011" i="4"/>
  <c r="F1011" i="4"/>
  <c r="E1011" i="4"/>
  <c r="S1011" i="4"/>
  <c r="R1011" i="4"/>
  <c r="J1011" i="4"/>
  <c r="I1011" i="4"/>
  <c r="Q920" i="4"/>
  <c r="P920" i="4"/>
  <c r="O920" i="4"/>
  <c r="N920" i="4"/>
  <c r="M920" i="4"/>
  <c r="L920" i="4"/>
  <c r="K920" i="4"/>
  <c r="J920" i="4"/>
  <c r="I920" i="4"/>
  <c r="H920" i="4"/>
  <c r="G920" i="4"/>
  <c r="F920" i="4"/>
  <c r="E920" i="4"/>
  <c r="S920" i="4"/>
  <c r="R920" i="4"/>
  <c r="N1228" i="4"/>
  <c r="M1228" i="4"/>
  <c r="L1228" i="4"/>
  <c r="K1228" i="4"/>
  <c r="J1228" i="4"/>
  <c r="I1228" i="4"/>
  <c r="H1228" i="4"/>
  <c r="F1228" i="4"/>
  <c r="E1228" i="4"/>
  <c r="P1228" i="4"/>
  <c r="O1228" i="4"/>
  <c r="G1228" i="4"/>
  <c r="S1228" i="4"/>
  <c r="R1228" i="4"/>
  <c r="Q1228" i="4"/>
  <c r="Q769" i="4"/>
  <c r="P769" i="4"/>
  <c r="O769" i="4"/>
  <c r="N769" i="4"/>
  <c r="M769" i="4"/>
  <c r="L769" i="4"/>
  <c r="K769" i="4"/>
  <c r="J769" i="4"/>
  <c r="I769" i="4"/>
  <c r="H769" i="4"/>
  <c r="G769" i="4"/>
  <c r="F769" i="4"/>
  <c r="E769" i="4"/>
  <c r="S769" i="4"/>
  <c r="R769" i="4"/>
  <c r="S64" i="4"/>
  <c r="H64" i="4"/>
  <c r="R64" i="4"/>
  <c r="Q64" i="4"/>
  <c r="P64" i="4"/>
  <c r="F64" i="4"/>
  <c r="O64" i="4"/>
  <c r="N64" i="4"/>
  <c r="M64" i="4"/>
  <c r="L64" i="4"/>
  <c r="K64" i="4"/>
  <c r="J64" i="4"/>
  <c r="G64" i="4"/>
  <c r="I64" i="4"/>
  <c r="E64" i="4"/>
  <c r="R712" i="4"/>
  <c r="Q712" i="4"/>
  <c r="P712" i="4"/>
  <c r="O712" i="4"/>
  <c r="N712" i="4"/>
  <c r="M712" i="4"/>
  <c r="J712" i="4"/>
  <c r="I712" i="4"/>
  <c r="H712" i="4"/>
  <c r="G712" i="4"/>
  <c r="F712" i="4"/>
  <c r="E712" i="4"/>
  <c r="L712" i="4"/>
  <c r="K712" i="4"/>
  <c r="S712" i="4"/>
  <c r="O1094" i="4"/>
  <c r="N1094" i="4"/>
  <c r="M1094" i="4"/>
  <c r="K1094" i="4"/>
  <c r="E1094" i="4"/>
  <c r="S1094" i="4"/>
  <c r="L1094" i="4"/>
  <c r="J1094" i="4"/>
  <c r="I1094" i="4"/>
  <c r="P1094" i="4"/>
  <c r="H1094" i="4"/>
  <c r="G1094" i="4"/>
  <c r="F1094" i="4"/>
  <c r="R1094" i="4"/>
  <c r="Q1094" i="4"/>
  <c r="J401" i="4"/>
  <c r="I401" i="4"/>
  <c r="H401" i="4"/>
  <c r="G401" i="4"/>
  <c r="F401" i="4"/>
  <c r="E401" i="4"/>
  <c r="S401" i="4"/>
  <c r="R401" i="4"/>
  <c r="Q401" i="4"/>
  <c r="P401" i="4"/>
  <c r="O401" i="4"/>
  <c r="N401" i="4"/>
  <c r="M401" i="4"/>
  <c r="L401" i="4"/>
  <c r="K401" i="4"/>
  <c r="P1061" i="4"/>
  <c r="I1061" i="4"/>
  <c r="O1061" i="4"/>
  <c r="N1061" i="4"/>
  <c r="M1061" i="4"/>
  <c r="L1061" i="4"/>
  <c r="K1061" i="4"/>
  <c r="J1061" i="4"/>
  <c r="H1061" i="4"/>
  <c r="G1061" i="4"/>
  <c r="F1061" i="4"/>
  <c r="E1061" i="4"/>
  <c r="S1061" i="4"/>
  <c r="R1061" i="4"/>
  <c r="Q1061" i="4"/>
  <c r="S1042" i="4"/>
  <c r="N1042" i="4"/>
  <c r="M1042" i="4"/>
  <c r="L1042" i="4"/>
  <c r="K1042" i="4"/>
  <c r="J1042" i="4"/>
  <c r="I1042" i="4"/>
  <c r="H1042" i="4"/>
  <c r="G1042" i="4"/>
  <c r="F1042" i="4"/>
  <c r="E1042" i="4"/>
  <c r="R1042" i="4"/>
  <c r="Q1042" i="4"/>
  <c r="P1042" i="4"/>
  <c r="O1042" i="4"/>
  <c r="E752" i="4"/>
  <c r="S752" i="4"/>
  <c r="R752" i="4"/>
  <c r="Q752" i="4"/>
  <c r="P752" i="4"/>
  <c r="O752" i="4"/>
  <c r="N752" i="4"/>
  <c r="M752" i="4"/>
  <c r="L752" i="4"/>
  <c r="K752" i="4"/>
  <c r="J752" i="4"/>
  <c r="I752" i="4"/>
  <c r="H752" i="4"/>
  <c r="G752" i="4"/>
  <c r="F752" i="4"/>
  <c r="J1017" i="4"/>
  <c r="H1017" i="4"/>
  <c r="G1017" i="4"/>
  <c r="F1017" i="4"/>
  <c r="E1017" i="4"/>
  <c r="S1017" i="4"/>
  <c r="R1017" i="4"/>
  <c r="P1017" i="4"/>
  <c r="O1017" i="4"/>
  <c r="N1017" i="4"/>
  <c r="M1017" i="4"/>
  <c r="L1017" i="4"/>
  <c r="I1017" i="4"/>
  <c r="Q1017" i="4"/>
  <c r="K1017" i="4"/>
  <c r="J133" i="4"/>
  <c r="I133" i="4"/>
  <c r="H133" i="4"/>
  <c r="G133" i="4"/>
  <c r="F133" i="4"/>
  <c r="E133" i="4"/>
  <c r="S133" i="4"/>
  <c r="Q133" i="4"/>
  <c r="R133" i="4"/>
  <c r="P133" i="4"/>
  <c r="O133" i="4"/>
  <c r="N133" i="4"/>
  <c r="M133" i="4"/>
  <c r="L133" i="4"/>
  <c r="K133" i="4"/>
  <c r="Q1018" i="4"/>
  <c r="P1018" i="4"/>
  <c r="O1018" i="4"/>
  <c r="N1018" i="4"/>
  <c r="M1018" i="4"/>
  <c r="J1018" i="4"/>
  <c r="S1018" i="4"/>
  <c r="R1018" i="4"/>
  <c r="L1018" i="4"/>
  <c r="K1018" i="4"/>
  <c r="I1018" i="4"/>
  <c r="H1018" i="4"/>
  <c r="G1018" i="4"/>
  <c r="F1018" i="4"/>
  <c r="E1018" i="4"/>
  <c r="I1136" i="4"/>
  <c r="H1136" i="4"/>
  <c r="G1136" i="4"/>
  <c r="F1136" i="4"/>
  <c r="E1136" i="4"/>
  <c r="S1136" i="4"/>
  <c r="R1136" i="4"/>
  <c r="K1136" i="4"/>
  <c r="Q1136" i="4"/>
  <c r="P1136" i="4"/>
  <c r="O1136" i="4"/>
  <c r="N1136" i="4"/>
  <c r="M1136" i="4"/>
  <c r="L1136" i="4"/>
  <c r="J1136" i="4"/>
  <c r="K297" i="4"/>
  <c r="J297" i="4"/>
  <c r="I297" i="4"/>
  <c r="H297" i="4"/>
  <c r="R297" i="4"/>
  <c r="Q297" i="4"/>
  <c r="P297" i="4"/>
  <c r="G297" i="4"/>
  <c r="F297" i="4"/>
  <c r="E297" i="4"/>
  <c r="S297" i="4"/>
  <c r="O297" i="4"/>
  <c r="N297" i="4"/>
  <c r="M297" i="4"/>
  <c r="L297" i="4"/>
  <c r="J392" i="4"/>
  <c r="I392" i="4"/>
  <c r="H392" i="4"/>
  <c r="G392" i="4"/>
  <c r="F392" i="4"/>
  <c r="E392" i="4"/>
  <c r="S392" i="4"/>
  <c r="R392" i="4"/>
  <c r="Q392" i="4"/>
  <c r="P392" i="4"/>
  <c r="O392" i="4"/>
  <c r="N392" i="4"/>
  <c r="M392" i="4"/>
  <c r="L392" i="4"/>
  <c r="K392" i="4"/>
  <c r="N424" i="4"/>
  <c r="J424" i="4"/>
  <c r="I424" i="4"/>
  <c r="H424" i="4"/>
  <c r="R424" i="4"/>
  <c r="Q424" i="4"/>
  <c r="P424" i="4"/>
  <c r="O424" i="4"/>
  <c r="M424" i="4"/>
  <c r="L424" i="4"/>
  <c r="K424" i="4"/>
  <c r="G424" i="4"/>
  <c r="F424" i="4"/>
  <c r="E424" i="4"/>
  <c r="S424" i="4"/>
  <c r="N1235" i="4"/>
  <c r="H1235" i="4"/>
  <c r="G1235" i="4"/>
  <c r="F1235" i="4"/>
  <c r="E1235" i="4"/>
  <c r="S1235" i="4"/>
  <c r="R1235" i="4"/>
  <c r="Q1235" i="4"/>
  <c r="P1235" i="4"/>
  <c r="O1235" i="4"/>
  <c r="M1235" i="4"/>
  <c r="L1235" i="4"/>
  <c r="K1235" i="4"/>
  <c r="J1235" i="4"/>
  <c r="I1235" i="4"/>
  <c r="G187" i="4"/>
  <c r="F187" i="4"/>
  <c r="E187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I1097" i="4"/>
  <c r="F1097" i="4"/>
  <c r="Q1097" i="4"/>
  <c r="P1097" i="4"/>
  <c r="N1097" i="4"/>
  <c r="H1097" i="4"/>
  <c r="G1097" i="4"/>
  <c r="E1097" i="4"/>
  <c r="S1097" i="4"/>
  <c r="R1097" i="4"/>
  <c r="O1097" i="4"/>
  <c r="M1097" i="4"/>
  <c r="L1097" i="4"/>
  <c r="K1097" i="4"/>
  <c r="J1097" i="4"/>
  <c r="R1175" i="4"/>
  <c r="Q1175" i="4"/>
  <c r="P1175" i="4"/>
  <c r="O1175" i="4"/>
  <c r="N1175" i="4"/>
  <c r="K1175" i="4"/>
  <c r="J1175" i="4"/>
  <c r="I1175" i="4"/>
  <c r="H1175" i="4"/>
  <c r="G1175" i="4"/>
  <c r="F1175" i="4"/>
  <c r="E1175" i="4"/>
  <c r="S1175" i="4"/>
  <c r="M1175" i="4"/>
  <c r="L1175" i="4"/>
  <c r="O1281" i="4"/>
  <c r="N1281" i="4"/>
  <c r="M1281" i="4"/>
  <c r="L1281" i="4"/>
  <c r="K1281" i="4"/>
  <c r="J1281" i="4"/>
  <c r="H1281" i="4"/>
  <c r="G1281" i="4"/>
  <c r="F1281" i="4"/>
  <c r="E1281" i="4"/>
  <c r="I1281" i="4"/>
  <c r="S1281" i="4"/>
  <c r="R1281" i="4"/>
  <c r="Q1281" i="4"/>
  <c r="P1281" i="4"/>
  <c r="P124" i="4"/>
  <c r="O124" i="4"/>
  <c r="N124" i="4"/>
  <c r="M124" i="4"/>
  <c r="K124" i="4"/>
  <c r="J124" i="4"/>
  <c r="I124" i="4"/>
  <c r="H124" i="4"/>
  <c r="L124" i="4"/>
  <c r="G124" i="4"/>
  <c r="F124" i="4"/>
  <c r="E124" i="4"/>
  <c r="S124" i="4"/>
  <c r="R124" i="4"/>
  <c r="Q124" i="4"/>
  <c r="M777" i="4"/>
  <c r="L777" i="4"/>
  <c r="K777" i="4"/>
  <c r="S777" i="4"/>
  <c r="J777" i="4"/>
  <c r="I777" i="4"/>
  <c r="H777" i="4"/>
  <c r="G777" i="4"/>
  <c r="F777" i="4"/>
  <c r="E777" i="4"/>
  <c r="R777" i="4"/>
  <c r="Q777" i="4"/>
  <c r="P777" i="4"/>
  <c r="O777" i="4"/>
  <c r="N777" i="4"/>
  <c r="M429" i="4"/>
  <c r="G429" i="4"/>
  <c r="E429" i="4"/>
  <c r="R429" i="4"/>
  <c r="Q429" i="4"/>
  <c r="L429" i="4"/>
  <c r="K429" i="4"/>
  <c r="J429" i="4"/>
  <c r="I429" i="4"/>
  <c r="H429" i="4"/>
  <c r="F429" i="4"/>
  <c r="S429" i="4"/>
  <c r="P429" i="4"/>
  <c r="O429" i="4"/>
  <c r="N429" i="4"/>
  <c r="O1218" i="4"/>
  <c r="N1218" i="4"/>
  <c r="K1218" i="4"/>
  <c r="S1218" i="4"/>
  <c r="P1218" i="4"/>
  <c r="M1218" i="4"/>
  <c r="L1218" i="4"/>
  <c r="J1218" i="4"/>
  <c r="I1218" i="4"/>
  <c r="H1218" i="4"/>
  <c r="G1218" i="4"/>
  <c r="F1218" i="4"/>
  <c r="E1218" i="4"/>
  <c r="R1218" i="4"/>
  <c r="Q1218" i="4"/>
  <c r="S283" i="4"/>
  <c r="R283" i="4"/>
  <c r="Q283" i="4"/>
  <c r="P283" i="4"/>
  <c r="O283" i="4"/>
  <c r="N283" i="4"/>
  <c r="M283" i="4"/>
  <c r="L283" i="4"/>
  <c r="K283" i="4"/>
  <c r="J283" i="4"/>
  <c r="I283" i="4"/>
  <c r="H283" i="4"/>
  <c r="G283" i="4"/>
  <c r="F283" i="4"/>
  <c r="E283" i="4"/>
  <c r="E610" i="4"/>
  <c r="S610" i="4"/>
  <c r="R610" i="4"/>
  <c r="Q610" i="4"/>
  <c r="P610" i="4"/>
  <c r="O610" i="4"/>
  <c r="N610" i="4"/>
  <c r="M610" i="4"/>
  <c r="L610" i="4"/>
  <c r="K610" i="4"/>
  <c r="J610" i="4"/>
  <c r="F610" i="4"/>
  <c r="I610" i="4"/>
  <c r="H610" i="4"/>
  <c r="G610" i="4"/>
  <c r="K753" i="4"/>
  <c r="J753" i="4"/>
  <c r="I753" i="4"/>
  <c r="H753" i="4"/>
  <c r="G753" i="4"/>
  <c r="F753" i="4"/>
  <c r="E753" i="4"/>
  <c r="S753" i="4"/>
  <c r="R753" i="4"/>
  <c r="Q753" i="4"/>
  <c r="P753" i="4"/>
  <c r="O753" i="4"/>
  <c r="N753" i="4"/>
  <c r="M753" i="4"/>
  <c r="L753" i="4"/>
  <c r="H1194" i="4"/>
  <c r="G1194" i="4"/>
  <c r="F1194" i="4"/>
  <c r="E1194" i="4"/>
  <c r="S1194" i="4"/>
  <c r="R1194" i="4"/>
  <c r="J1194" i="4"/>
  <c r="I1194" i="4"/>
  <c r="Q1194" i="4"/>
  <c r="P1194" i="4"/>
  <c r="O1194" i="4"/>
  <c r="N1194" i="4"/>
  <c r="M1194" i="4"/>
  <c r="L1194" i="4"/>
  <c r="K1194" i="4"/>
  <c r="J1082" i="4"/>
  <c r="I1082" i="4"/>
  <c r="H1082" i="4"/>
  <c r="N1082" i="4"/>
  <c r="G1082" i="4"/>
  <c r="F1082" i="4"/>
  <c r="E1082" i="4"/>
  <c r="S1082" i="4"/>
  <c r="Q1082" i="4"/>
  <c r="P1082" i="4"/>
  <c r="O1082" i="4"/>
  <c r="R1082" i="4"/>
  <c r="M1082" i="4"/>
  <c r="L1082" i="4"/>
  <c r="K1082" i="4"/>
  <c r="L873" i="4"/>
  <c r="K873" i="4"/>
  <c r="E873" i="4"/>
  <c r="J873" i="4"/>
  <c r="I873" i="4"/>
  <c r="H873" i="4"/>
  <c r="G873" i="4"/>
  <c r="F873" i="4"/>
  <c r="S873" i="4"/>
  <c r="R873" i="4"/>
  <c r="Q873" i="4"/>
  <c r="P873" i="4"/>
  <c r="O873" i="4"/>
  <c r="N873" i="4"/>
  <c r="M873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E399" i="4"/>
  <c r="S399" i="4"/>
  <c r="K829" i="4"/>
  <c r="J829" i="4"/>
  <c r="I829" i="4"/>
  <c r="H829" i="4"/>
  <c r="G829" i="4"/>
  <c r="F829" i="4"/>
  <c r="E829" i="4"/>
  <c r="S829" i="4"/>
  <c r="R829" i="4"/>
  <c r="Q829" i="4"/>
  <c r="P829" i="4"/>
  <c r="O829" i="4"/>
  <c r="N829" i="4"/>
  <c r="M829" i="4"/>
  <c r="L829" i="4"/>
  <c r="K474" i="4"/>
  <c r="J474" i="4"/>
  <c r="I474" i="4"/>
  <c r="H474" i="4"/>
  <c r="G474" i="4"/>
  <c r="F474" i="4"/>
  <c r="E474" i="4"/>
  <c r="S474" i="4"/>
  <c r="R474" i="4"/>
  <c r="Q474" i="4"/>
  <c r="P474" i="4"/>
  <c r="O474" i="4"/>
  <c r="N474" i="4"/>
  <c r="M474" i="4"/>
  <c r="L474" i="4"/>
  <c r="K736" i="4"/>
  <c r="J736" i="4"/>
  <c r="I736" i="4"/>
  <c r="H736" i="4"/>
  <c r="G736" i="4"/>
  <c r="F736" i="4"/>
  <c r="E736" i="4"/>
  <c r="S736" i="4"/>
  <c r="R736" i="4"/>
  <c r="Q736" i="4"/>
  <c r="P736" i="4"/>
  <c r="O736" i="4"/>
  <c r="N736" i="4"/>
  <c r="M736" i="4"/>
  <c r="L736" i="4"/>
  <c r="H298" i="4"/>
  <c r="G298" i="4"/>
  <c r="F298" i="4"/>
  <c r="E298" i="4"/>
  <c r="P298" i="4"/>
  <c r="O298" i="4"/>
  <c r="N298" i="4"/>
  <c r="M298" i="4"/>
  <c r="L298" i="4"/>
  <c r="S298" i="4"/>
  <c r="R298" i="4"/>
  <c r="Q298" i="4"/>
  <c r="K298" i="4"/>
  <c r="J298" i="4"/>
  <c r="I298" i="4"/>
  <c r="S683" i="4"/>
  <c r="R683" i="4"/>
  <c r="Q683" i="4"/>
  <c r="P683" i="4"/>
  <c r="O683" i="4"/>
  <c r="N683" i="4"/>
  <c r="M683" i="4"/>
  <c r="L683" i="4"/>
  <c r="K683" i="4"/>
  <c r="J683" i="4"/>
  <c r="I683" i="4"/>
  <c r="H683" i="4"/>
  <c r="G683" i="4"/>
  <c r="F683" i="4"/>
  <c r="E683" i="4"/>
  <c r="J612" i="4"/>
  <c r="H612" i="4"/>
  <c r="R612" i="4"/>
  <c r="Q612" i="4"/>
  <c r="P612" i="4"/>
  <c r="O612" i="4"/>
  <c r="N612" i="4"/>
  <c r="M612" i="4"/>
  <c r="L612" i="4"/>
  <c r="K612" i="4"/>
  <c r="I612" i="4"/>
  <c r="G612" i="4"/>
  <c r="F612" i="4"/>
  <c r="E612" i="4"/>
  <c r="S612" i="4"/>
  <c r="Q796" i="4"/>
  <c r="P796" i="4"/>
  <c r="O796" i="4"/>
  <c r="N796" i="4"/>
  <c r="M796" i="4"/>
  <c r="L796" i="4"/>
  <c r="K796" i="4"/>
  <c r="H796" i="4"/>
  <c r="G796" i="4"/>
  <c r="F796" i="4"/>
  <c r="E796" i="4"/>
  <c r="J796" i="4"/>
  <c r="I796" i="4"/>
  <c r="S796" i="4"/>
  <c r="R796" i="4"/>
  <c r="N573" i="4"/>
  <c r="M573" i="4"/>
  <c r="L573" i="4"/>
  <c r="K573" i="4"/>
  <c r="J573" i="4"/>
  <c r="I573" i="4"/>
  <c r="H573" i="4"/>
  <c r="G573" i="4"/>
  <c r="F573" i="4"/>
  <c r="E573" i="4"/>
  <c r="S573" i="4"/>
  <c r="Q573" i="4"/>
  <c r="P573" i="4"/>
  <c r="R573" i="4"/>
  <c r="O573" i="4"/>
  <c r="E668" i="4"/>
  <c r="S668" i="4"/>
  <c r="R668" i="4"/>
  <c r="Q668" i="4"/>
  <c r="P668" i="4"/>
  <c r="O668" i="4"/>
  <c r="N668" i="4"/>
  <c r="M668" i="4"/>
  <c r="L668" i="4"/>
  <c r="K668" i="4"/>
  <c r="J668" i="4"/>
  <c r="I668" i="4"/>
  <c r="H668" i="4"/>
  <c r="G668" i="4"/>
  <c r="F668" i="4"/>
  <c r="I542" i="4"/>
  <c r="F542" i="4"/>
  <c r="S542" i="4"/>
  <c r="R542" i="4"/>
  <c r="Q542" i="4"/>
  <c r="P542" i="4"/>
  <c r="H542" i="4"/>
  <c r="G542" i="4"/>
  <c r="E542" i="4"/>
  <c r="O542" i="4"/>
  <c r="N542" i="4"/>
  <c r="M542" i="4"/>
  <c r="L542" i="4"/>
  <c r="K542" i="4"/>
  <c r="J542" i="4"/>
  <c r="Q1127" i="4"/>
  <c r="P1127" i="4"/>
  <c r="R1127" i="4"/>
  <c r="O1127" i="4"/>
  <c r="N1127" i="4"/>
  <c r="M1127" i="4"/>
  <c r="L1127" i="4"/>
  <c r="K1127" i="4"/>
  <c r="J1127" i="4"/>
  <c r="I1127" i="4"/>
  <c r="H1127" i="4"/>
  <c r="G1127" i="4"/>
  <c r="F1127" i="4"/>
  <c r="E1127" i="4"/>
  <c r="S1127" i="4"/>
  <c r="L1085" i="4"/>
  <c r="K1085" i="4"/>
  <c r="I1085" i="4"/>
  <c r="H1085" i="4"/>
  <c r="G1085" i="4"/>
  <c r="E1085" i="4"/>
  <c r="S1085" i="4"/>
  <c r="Q1085" i="4"/>
  <c r="N1085" i="4"/>
  <c r="J1085" i="4"/>
  <c r="R1085" i="4"/>
  <c r="P1085" i="4"/>
  <c r="O1085" i="4"/>
  <c r="M1085" i="4"/>
  <c r="F1085" i="4"/>
  <c r="E1119" i="4"/>
  <c r="S1119" i="4"/>
  <c r="R1119" i="4"/>
  <c r="Q1119" i="4"/>
  <c r="P1119" i="4"/>
  <c r="O1119" i="4"/>
  <c r="N1119" i="4"/>
  <c r="L1119" i="4"/>
  <c r="K1119" i="4"/>
  <c r="J1119" i="4"/>
  <c r="I1119" i="4"/>
  <c r="F1119" i="4"/>
  <c r="M1119" i="4"/>
  <c r="H1119" i="4"/>
  <c r="G1119" i="4"/>
  <c r="H522" i="4"/>
  <c r="S522" i="4"/>
  <c r="R522" i="4"/>
  <c r="Q522" i="4"/>
  <c r="P522" i="4"/>
  <c r="O522" i="4"/>
  <c r="N522" i="4"/>
  <c r="M522" i="4"/>
  <c r="L522" i="4"/>
  <c r="G522" i="4"/>
  <c r="F522" i="4"/>
  <c r="E522" i="4"/>
  <c r="K522" i="4"/>
  <c r="J522" i="4"/>
  <c r="I522" i="4"/>
  <c r="N864" i="4"/>
  <c r="M864" i="4"/>
  <c r="L864" i="4"/>
  <c r="K864" i="4"/>
  <c r="J864" i="4"/>
  <c r="I864" i="4"/>
  <c r="H864" i="4"/>
  <c r="G864" i="4"/>
  <c r="F864" i="4"/>
  <c r="E864" i="4"/>
  <c r="S864" i="4"/>
  <c r="R864" i="4"/>
  <c r="Q864" i="4"/>
  <c r="P864" i="4"/>
  <c r="O864" i="4"/>
  <c r="G1002" i="4"/>
  <c r="F1002" i="4"/>
  <c r="E1002" i="4"/>
  <c r="S1002" i="4"/>
  <c r="R1002" i="4"/>
  <c r="P1002" i="4"/>
  <c r="O1002" i="4"/>
  <c r="N1002" i="4"/>
  <c r="M1002" i="4"/>
  <c r="L1002" i="4"/>
  <c r="K1002" i="4"/>
  <c r="J1002" i="4"/>
  <c r="I1002" i="4"/>
  <c r="H1002" i="4"/>
  <c r="Q1002" i="4"/>
  <c r="L848" i="4"/>
  <c r="K848" i="4"/>
  <c r="J848" i="4"/>
  <c r="I848" i="4"/>
  <c r="H848" i="4"/>
  <c r="G848" i="4"/>
  <c r="F848" i="4"/>
  <c r="E848" i="4"/>
  <c r="S848" i="4"/>
  <c r="R848" i="4"/>
  <c r="Q848" i="4"/>
  <c r="P848" i="4"/>
  <c r="O848" i="4"/>
  <c r="N848" i="4"/>
  <c r="M848" i="4"/>
  <c r="R481" i="4"/>
  <c r="Q481" i="4"/>
  <c r="P481" i="4"/>
  <c r="O481" i="4"/>
  <c r="N481" i="4"/>
  <c r="M481" i="4"/>
  <c r="L481" i="4"/>
  <c r="K481" i="4"/>
  <c r="J481" i="4"/>
  <c r="I481" i="4"/>
  <c r="H481" i="4"/>
  <c r="G481" i="4"/>
  <c r="F481" i="4"/>
  <c r="E481" i="4"/>
  <c r="S481" i="4"/>
  <c r="L946" i="4"/>
  <c r="K946" i="4"/>
  <c r="I946" i="4"/>
  <c r="R946" i="4"/>
  <c r="Q946" i="4"/>
  <c r="P946" i="4"/>
  <c r="O946" i="4"/>
  <c r="N946" i="4"/>
  <c r="J946" i="4"/>
  <c r="H946" i="4"/>
  <c r="G946" i="4"/>
  <c r="F946" i="4"/>
  <c r="E946" i="4"/>
  <c r="S946" i="4"/>
  <c r="M946" i="4"/>
  <c r="H110" i="4"/>
  <c r="G110" i="4"/>
  <c r="F110" i="4"/>
  <c r="E110" i="4"/>
  <c r="S110" i="4"/>
  <c r="R110" i="4"/>
  <c r="Q110" i="4"/>
  <c r="P110" i="4"/>
  <c r="O110" i="4"/>
  <c r="N110" i="4"/>
  <c r="M110" i="4"/>
  <c r="L110" i="4"/>
  <c r="K110" i="4"/>
  <c r="J110" i="4"/>
  <c r="I110" i="4"/>
  <c r="P99" i="4"/>
  <c r="O99" i="4"/>
  <c r="M99" i="4"/>
  <c r="K99" i="4"/>
  <c r="I99" i="4"/>
  <c r="H99" i="4"/>
  <c r="G99" i="4"/>
  <c r="F99" i="4"/>
  <c r="N99" i="4"/>
  <c r="L99" i="4"/>
  <c r="J99" i="4"/>
  <c r="E99" i="4"/>
  <c r="S99" i="4"/>
  <c r="R99" i="4"/>
  <c r="Q99" i="4"/>
  <c r="K1124" i="4"/>
  <c r="J1124" i="4"/>
  <c r="I1124" i="4"/>
  <c r="H1124" i="4"/>
  <c r="G1124" i="4"/>
  <c r="F1124" i="4"/>
  <c r="E1124" i="4"/>
  <c r="S1124" i="4"/>
  <c r="R1124" i="4"/>
  <c r="Q1124" i="4"/>
  <c r="P1124" i="4"/>
  <c r="O1124" i="4"/>
  <c r="N1124" i="4"/>
  <c r="M1124" i="4"/>
  <c r="L1124" i="4"/>
  <c r="F720" i="4"/>
  <c r="E720" i="4"/>
  <c r="R720" i="4"/>
  <c r="S720" i="4"/>
  <c r="Q720" i="4"/>
  <c r="P720" i="4"/>
  <c r="O720" i="4"/>
  <c r="N720" i="4"/>
  <c r="M720" i="4"/>
  <c r="L720" i="4"/>
  <c r="K720" i="4"/>
  <c r="J720" i="4"/>
  <c r="I720" i="4"/>
  <c r="H720" i="4"/>
  <c r="G720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F188" i="4"/>
  <c r="E188" i="4"/>
  <c r="S188" i="4"/>
  <c r="O231" i="4"/>
  <c r="N231" i="4"/>
  <c r="M231" i="4"/>
  <c r="L231" i="4"/>
  <c r="K231" i="4"/>
  <c r="J231" i="4"/>
  <c r="I231" i="4"/>
  <c r="H231" i="4"/>
  <c r="G231" i="4"/>
  <c r="F231" i="4"/>
  <c r="E231" i="4"/>
  <c r="S231" i="4"/>
  <c r="R231" i="4"/>
  <c r="Q231" i="4"/>
  <c r="P231" i="4"/>
  <c r="Q933" i="4"/>
  <c r="F933" i="4"/>
  <c r="E933" i="4"/>
  <c r="R933" i="4"/>
  <c r="P933" i="4"/>
  <c r="O933" i="4"/>
  <c r="N933" i="4"/>
  <c r="M933" i="4"/>
  <c r="L933" i="4"/>
  <c r="K933" i="4"/>
  <c r="J933" i="4"/>
  <c r="I933" i="4"/>
  <c r="H933" i="4"/>
  <c r="G933" i="4"/>
  <c r="S933" i="4"/>
  <c r="O373" i="4"/>
  <c r="N373" i="4"/>
  <c r="M373" i="4"/>
  <c r="L373" i="4"/>
  <c r="K373" i="4"/>
  <c r="J373" i="4"/>
  <c r="I373" i="4"/>
  <c r="H373" i="4"/>
  <c r="G373" i="4"/>
  <c r="F373" i="4"/>
  <c r="E373" i="4"/>
  <c r="S373" i="4"/>
  <c r="R373" i="4"/>
  <c r="Q373" i="4"/>
  <c r="P373" i="4"/>
  <c r="H924" i="4"/>
  <c r="G924" i="4"/>
  <c r="F924" i="4"/>
  <c r="E924" i="4"/>
  <c r="S924" i="4"/>
  <c r="R924" i="4"/>
  <c r="Q924" i="4"/>
  <c r="P924" i="4"/>
  <c r="O924" i="4"/>
  <c r="N924" i="4"/>
  <c r="M924" i="4"/>
  <c r="L924" i="4"/>
  <c r="K924" i="4"/>
  <c r="J924" i="4"/>
  <c r="I924" i="4"/>
  <c r="N549" i="4"/>
  <c r="M549" i="4"/>
  <c r="L549" i="4"/>
  <c r="K549" i="4"/>
  <c r="J549" i="4"/>
  <c r="I549" i="4"/>
  <c r="H549" i="4"/>
  <c r="G549" i="4"/>
  <c r="E549" i="4"/>
  <c r="S549" i="4"/>
  <c r="R549" i="4"/>
  <c r="Q549" i="4"/>
  <c r="P549" i="4"/>
  <c r="F549" i="4"/>
  <c r="O549" i="4"/>
  <c r="S276" i="4"/>
  <c r="R276" i="4"/>
  <c r="Q276" i="4"/>
  <c r="P276" i="4"/>
  <c r="O276" i="4"/>
  <c r="N276" i="4"/>
  <c r="M276" i="4"/>
  <c r="L276" i="4"/>
  <c r="K276" i="4"/>
  <c r="J276" i="4"/>
  <c r="I276" i="4"/>
  <c r="H276" i="4"/>
  <c r="G276" i="4"/>
  <c r="F276" i="4"/>
  <c r="E276" i="4"/>
  <c r="Q816" i="4"/>
  <c r="P816" i="4"/>
  <c r="O816" i="4"/>
  <c r="N816" i="4"/>
  <c r="M816" i="4"/>
  <c r="L816" i="4"/>
  <c r="K816" i="4"/>
  <c r="J816" i="4"/>
  <c r="I816" i="4"/>
  <c r="H816" i="4"/>
  <c r="G816" i="4"/>
  <c r="F816" i="4"/>
  <c r="E816" i="4"/>
  <c r="S816" i="4"/>
  <c r="R816" i="4"/>
  <c r="I642" i="4"/>
  <c r="L642" i="4"/>
  <c r="K642" i="4"/>
  <c r="J642" i="4"/>
  <c r="H642" i="4"/>
  <c r="G642" i="4"/>
  <c r="F642" i="4"/>
  <c r="E642" i="4"/>
  <c r="S642" i="4"/>
  <c r="R642" i="4"/>
  <c r="Q642" i="4"/>
  <c r="P642" i="4"/>
  <c r="O642" i="4"/>
  <c r="N642" i="4"/>
  <c r="M642" i="4"/>
  <c r="R994" i="4"/>
  <c r="Q994" i="4"/>
  <c r="P994" i="4"/>
  <c r="O994" i="4"/>
  <c r="N994" i="4"/>
  <c r="M994" i="4"/>
  <c r="L994" i="4"/>
  <c r="K994" i="4"/>
  <c r="J994" i="4"/>
  <c r="H994" i="4"/>
  <c r="I994" i="4"/>
  <c r="G994" i="4"/>
  <c r="F994" i="4"/>
  <c r="E994" i="4"/>
  <c r="S994" i="4"/>
  <c r="I734" i="4"/>
  <c r="H734" i="4"/>
  <c r="G734" i="4"/>
  <c r="F734" i="4"/>
  <c r="E734" i="4"/>
  <c r="S734" i="4"/>
  <c r="R734" i="4"/>
  <c r="Q734" i="4"/>
  <c r="P734" i="4"/>
  <c r="O734" i="4"/>
  <c r="N734" i="4"/>
  <c r="M734" i="4"/>
  <c r="L734" i="4"/>
  <c r="K734" i="4"/>
  <c r="J734" i="4"/>
  <c r="R1166" i="4"/>
  <c r="S1166" i="4"/>
  <c r="Q1166" i="4"/>
  <c r="P1166" i="4"/>
  <c r="O1166" i="4"/>
  <c r="N1166" i="4"/>
  <c r="M1166" i="4"/>
  <c r="L1166" i="4"/>
  <c r="K1166" i="4"/>
  <c r="J1166" i="4"/>
  <c r="I1166" i="4"/>
  <c r="H1166" i="4"/>
  <c r="G1166" i="4"/>
  <c r="F1166" i="4"/>
  <c r="E1166" i="4"/>
  <c r="N1144" i="4"/>
  <c r="M1144" i="4"/>
  <c r="L1144" i="4"/>
  <c r="K1144" i="4"/>
  <c r="J1144" i="4"/>
  <c r="I1144" i="4"/>
  <c r="S1144" i="4"/>
  <c r="R1144" i="4"/>
  <c r="Q1144" i="4"/>
  <c r="H1144" i="4"/>
  <c r="G1144" i="4"/>
  <c r="F1144" i="4"/>
  <c r="E1144" i="4"/>
  <c r="P1144" i="4"/>
  <c r="O1144" i="4"/>
  <c r="P221" i="4"/>
  <c r="O221" i="4"/>
  <c r="N221" i="4"/>
  <c r="M221" i="4"/>
  <c r="L221" i="4"/>
  <c r="K221" i="4"/>
  <c r="J221" i="4"/>
  <c r="G221" i="4"/>
  <c r="H221" i="4"/>
  <c r="F221" i="4"/>
  <c r="E221" i="4"/>
  <c r="S221" i="4"/>
  <c r="R221" i="4"/>
  <c r="Q221" i="4"/>
  <c r="I221" i="4"/>
  <c r="H781" i="4"/>
  <c r="F781" i="4"/>
  <c r="E781" i="4"/>
  <c r="I781" i="4"/>
  <c r="G781" i="4"/>
  <c r="S781" i="4"/>
  <c r="R781" i="4"/>
  <c r="Q781" i="4"/>
  <c r="P781" i="4"/>
  <c r="O781" i="4"/>
  <c r="N781" i="4"/>
  <c r="M781" i="4"/>
  <c r="L781" i="4"/>
  <c r="K781" i="4"/>
  <c r="J781" i="4"/>
  <c r="F676" i="4"/>
  <c r="E676" i="4"/>
  <c r="S676" i="4"/>
  <c r="R676" i="4"/>
  <c r="J676" i="4"/>
  <c r="Q676" i="4"/>
  <c r="P676" i="4"/>
  <c r="G676" i="4"/>
  <c r="O676" i="4"/>
  <c r="N676" i="4"/>
  <c r="M676" i="4"/>
  <c r="L676" i="4"/>
  <c r="K676" i="4"/>
  <c r="I676" i="4"/>
  <c r="H676" i="4"/>
  <c r="N1146" i="4"/>
  <c r="M1146" i="4"/>
  <c r="L1146" i="4"/>
  <c r="K1146" i="4"/>
  <c r="J1146" i="4"/>
  <c r="I1146" i="4"/>
  <c r="H1146" i="4"/>
  <c r="G1146" i="4"/>
  <c r="F1146" i="4"/>
  <c r="E1146" i="4"/>
  <c r="S1146" i="4"/>
  <c r="Q1146" i="4"/>
  <c r="R1146" i="4"/>
  <c r="P1146" i="4"/>
  <c r="O1146" i="4"/>
  <c r="O722" i="4"/>
  <c r="N722" i="4"/>
  <c r="F722" i="4"/>
  <c r="M722" i="4"/>
  <c r="L722" i="4"/>
  <c r="K722" i="4"/>
  <c r="J722" i="4"/>
  <c r="I722" i="4"/>
  <c r="H722" i="4"/>
  <c r="G722" i="4"/>
  <c r="S722" i="4"/>
  <c r="E722" i="4"/>
  <c r="R722" i="4"/>
  <c r="Q722" i="4"/>
  <c r="P722" i="4"/>
  <c r="M1023" i="4"/>
  <c r="L1023" i="4"/>
  <c r="K1023" i="4"/>
  <c r="J1023" i="4"/>
  <c r="I1023" i="4"/>
  <c r="H1023" i="4"/>
  <c r="G1023" i="4"/>
  <c r="F1023" i="4"/>
  <c r="E1023" i="4"/>
  <c r="S1023" i="4"/>
  <c r="R1023" i="4"/>
  <c r="O1023" i="4"/>
  <c r="Q1023" i="4"/>
  <c r="P1023" i="4"/>
  <c r="N1023" i="4"/>
  <c r="I288" i="4"/>
  <c r="H288" i="4"/>
  <c r="G288" i="4"/>
  <c r="S288" i="4"/>
  <c r="R288" i="4"/>
  <c r="Q288" i="4"/>
  <c r="P288" i="4"/>
  <c r="O288" i="4"/>
  <c r="N288" i="4"/>
  <c r="M288" i="4"/>
  <c r="L288" i="4"/>
  <c r="K288" i="4"/>
  <c r="J288" i="4"/>
  <c r="F288" i="4"/>
  <c r="E288" i="4"/>
  <c r="N50" i="4"/>
  <c r="M50" i="4"/>
  <c r="L50" i="4"/>
  <c r="K50" i="4"/>
  <c r="J50" i="4"/>
  <c r="I50" i="4"/>
  <c r="H50" i="4"/>
  <c r="G50" i="4"/>
  <c r="F50" i="4"/>
  <c r="E50" i="4"/>
  <c r="S50" i="4"/>
  <c r="R50" i="4"/>
  <c r="Q50" i="4"/>
  <c r="P50" i="4"/>
  <c r="O50" i="4"/>
  <c r="P421" i="4"/>
  <c r="K421" i="4"/>
  <c r="J421" i="4"/>
  <c r="I421" i="4"/>
  <c r="H421" i="4"/>
  <c r="G421" i="4"/>
  <c r="F421" i="4"/>
  <c r="E421" i="4"/>
  <c r="S421" i="4"/>
  <c r="O421" i="4"/>
  <c r="N421" i="4"/>
  <c r="L421" i="4"/>
  <c r="R421" i="4"/>
  <c r="Q421" i="4"/>
  <c r="M421" i="4"/>
  <c r="O300" i="4"/>
  <c r="N300" i="4"/>
  <c r="M300" i="4"/>
  <c r="L300" i="4"/>
  <c r="K300" i="4"/>
  <c r="J300" i="4"/>
  <c r="I300" i="4"/>
  <c r="H300" i="4"/>
  <c r="G300" i="4"/>
  <c r="F300" i="4"/>
  <c r="E300" i="4"/>
  <c r="S300" i="4"/>
  <c r="R300" i="4"/>
  <c r="Q300" i="4"/>
  <c r="P300" i="4"/>
  <c r="G304" i="4"/>
  <c r="E304" i="4"/>
  <c r="S304" i="4"/>
  <c r="R304" i="4"/>
  <c r="Q304" i="4"/>
  <c r="P304" i="4"/>
  <c r="O304" i="4"/>
  <c r="N304" i="4"/>
  <c r="M304" i="4"/>
  <c r="L304" i="4"/>
  <c r="K304" i="4"/>
  <c r="F304" i="4"/>
  <c r="J304" i="4"/>
  <c r="I304" i="4"/>
  <c r="H304" i="4"/>
  <c r="J1178" i="4"/>
  <c r="I1178" i="4"/>
  <c r="H1178" i="4"/>
  <c r="G1178" i="4"/>
  <c r="F1178" i="4"/>
  <c r="E1178" i="4"/>
  <c r="S1178" i="4"/>
  <c r="R1178" i="4"/>
  <c r="Q1178" i="4"/>
  <c r="N1178" i="4"/>
  <c r="M1178" i="4"/>
  <c r="P1178" i="4"/>
  <c r="O1178" i="4"/>
  <c r="L1178" i="4"/>
  <c r="K1178" i="4"/>
  <c r="H426" i="4"/>
  <c r="G426" i="4"/>
  <c r="F426" i="4"/>
  <c r="E426" i="4"/>
  <c r="S426" i="4"/>
  <c r="P426" i="4"/>
  <c r="R426" i="4"/>
  <c r="Q426" i="4"/>
  <c r="O426" i="4"/>
  <c r="N426" i="4"/>
  <c r="M426" i="4"/>
  <c r="L426" i="4"/>
  <c r="K426" i="4"/>
  <c r="J426" i="4"/>
  <c r="I426" i="4"/>
  <c r="S213" i="4"/>
  <c r="Q213" i="4"/>
  <c r="P213" i="4"/>
  <c r="O213" i="4"/>
  <c r="H213" i="4"/>
  <c r="G213" i="4"/>
  <c r="F213" i="4"/>
  <c r="E213" i="4"/>
  <c r="R213" i="4"/>
  <c r="N213" i="4"/>
  <c r="M213" i="4"/>
  <c r="L213" i="4"/>
  <c r="K213" i="4"/>
  <c r="J213" i="4"/>
  <c r="I213" i="4"/>
  <c r="H480" i="4"/>
  <c r="G480" i="4"/>
  <c r="F480" i="4"/>
  <c r="E480" i="4"/>
  <c r="S480" i="4"/>
  <c r="P480" i="4"/>
  <c r="R480" i="4"/>
  <c r="Q480" i="4"/>
  <c r="O480" i="4"/>
  <c r="N480" i="4"/>
  <c r="I480" i="4"/>
  <c r="M480" i="4"/>
  <c r="L480" i="4"/>
  <c r="K480" i="4"/>
  <c r="J480" i="4"/>
  <c r="G1251" i="4"/>
  <c r="F1251" i="4"/>
  <c r="E1251" i="4"/>
  <c r="S1251" i="4"/>
  <c r="R1251" i="4"/>
  <c r="Q1251" i="4"/>
  <c r="P1251" i="4"/>
  <c r="O1251" i="4"/>
  <c r="N1251" i="4"/>
  <c r="M1251" i="4"/>
  <c r="L1251" i="4"/>
  <c r="K1251" i="4"/>
  <c r="J1251" i="4"/>
  <c r="I1251" i="4"/>
  <c r="H1251" i="4"/>
  <c r="M259" i="4"/>
  <c r="L259" i="4"/>
  <c r="K259" i="4"/>
  <c r="J259" i="4"/>
  <c r="I259" i="4"/>
  <c r="H259" i="4"/>
  <c r="G259" i="4"/>
  <c r="F259" i="4"/>
  <c r="E259" i="4"/>
  <c r="S259" i="4"/>
  <c r="R259" i="4"/>
  <c r="Q259" i="4"/>
  <c r="P259" i="4"/>
  <c r="O259" i="4"/>
  <c r="N259" i="4"/>
  <c r="J596" i="4"/>
  <c r="I596" i="4"/>
  <c r="H596" i="4"/>
  <c r="G596" i="4"/>
  <c r="F596" i="4"/>
  <c r="E596" i="4"/>
  <c r="S596" i="4"/>
  <c r="R596" i="4"/>
  <c r="Q596" i="4"/>
  <c r="P596" i="4"/>
  <c r="O596" i="4"/>
  <c r="N596" i="4"/>
  <c r="M596" i="4"/>
  <c r="L596" i="4"/>
  <c r="K596" i="4"/>
  <c r="H379" i="4"/>
  <c r="G379" i="4"/>
  <c r="F379" i="4"/>
  <c r="E379" i="4"/>
  <c r="S379" i="4"/>
  <c r="R379" i="4"/>
  <c r="Q379" i="4"/>
  <c r="P379" i="4"/>
  <c r="O379" i="4"/>
  <c r="N379" i="4"/>
  <c r="M379" i="4"/>
  <c r="L379" i="4"/>
  <c r="K379" i="4"/>
  <c r="J379" i="4"/>
  <c r="I379" i="4"/>
  <c r="H1255" i="4"/>
  <c r="G1255" i="4"/>
  <c r="F1255" i="4"/>
  <c r="L1255" i="4"/>
  <c r="K1255" i="4"/>
  <c r="J1255" i="4"/>
  <c r="I1255" i="4"/>
  <c r="E1255" i="4"/>
  <c r="S1255" i="4"/>
  <c r="R1255" i="4"/>
  <c r="Q1255" i="4"/>
  <c r="P1255" i="4"/>
  <c r="O1255" i="4"/>
  <c r="N1255" i="4"/>
  <c r="M1255" i="4"/>
  <c r="N388" i="4"/>
  <c r="M388" i="4"/>
  <c r="L388" i="4"/>
  <c r="K388" i="4"/>
  <c r="J388" i="4"/>
  <c r="I388" i="4"/>
  <c r="H388" i="4"/>
  <c r="G388" i="4"/>
  <c r="F388" i="4"/>
  <c r="E388" i="4"/>
  <c r="S388" i="4"/>
  <c r="R388" i="4"/>
  <c r="Q388" i="4"/>
  <c r="P388" i="4"/>
  <c r="O388" i="4"/>
  <c r="E886" i="4"/>
  <c r="S886" i="4"/>
  <c r="R886" i="4"/>
  <c r="Q886" i="4"/>
  <c r="N886" i="4"/>
  <c r="M886" i="4"/>
  <c r="L886" i="4"/>
  <c r="K886" i="4"/>
  <c r="J886" i="4"/>
  <c r="I886" i="4"/>
  <c r="H886" i="4"/>
  <c r="P886" i="4"/>
  <c r="O886" i="4"/>
  <c r="G886" i="4"/>
  <c r="F886" i="4"/>
  <c r="S729" i="4"/>
  <c r="R729" i="4"/>
  <c r="Q729" i="4"/>
  <c r="P729" i="4"/>
  <c r="O729" i="4"/>
  <c r="N729" i="4"/>
  <c r="M729" i="4"/>
  <c r="L729" i="4"/>
  <c r="K729" i="4"/>
  <c r="J729" i="4"/>
  <c r="I729" i="4"/>
  <c r="E729" i="4"/>
  <c r="H729" i="4"/>
  <c r="G729" i="4"/>
  <c r="F729" i="4"/>
  <c r="K997" i="4"/>
  <c r="J997" i="4"/>
  <c r="I997" i="4"/>
  <c r="H997" i="4"/>
  <c r="G997" i="4"/>
  <c r="F997" i="4"/>
  <c r="E997" i="4"/>
  <c r="S997" i="4"/>
  <c r="R997" i="4"/>
  <c r="Q997" i="4"/>
  <c r="P997" i="4"/>
  <c r="O997" i="4"/>
  <c r="L997" i="4"/>
  <c r="N997" i="4"/>
  <c r="M997" i="4"/>
  <c r="M1159" i="4"/>
  <c r="L1159" i="4"/>
  <c r="J1159" i="4"/>
  <c r="I1159" i="4"/>
  <c r="R1159" i="4"/>
  <c r="Q1159" i="4"/>
  <c r="P1159" i="4"/>
  <c r="O1159" i="4"/>
  <c r="N1159" i="4"/>
  <c r="K1159" i="4"/>
  <c r="H1159" i="4"/>
  <c r="G1159" i="4"/>
  <c r="F1159" i="4"/>
  <c r="E1159" i="4"/>
  <c r="S1159" i="4"/>
  <c r="S252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M679" i="4"/>
  <c r="L679" i="4"/>
  <c r="K679" i="4"/>
  <c r="J679" i="4"/>
  <c r="I679" i="4"/>
  <c r="H679" i="4"/>
  <c r="G679" i="4"/>
  <c r="F679" i="4"/>
  <c r="E679" i="4"/>
  <c r="S679" i="4"/>
  <c r="R679" i="4"/>
  <c r="Q679" i="4"/>
  <c r="P679" i="4"/>
  <c r="O679" i="4"/>
  <c r="N679" i="4"/>
  <c r="R947" i="4"/>
  <c r="Q947" i="4"/>
  <c r="P947" i="4"/>
  <c r="O947" i="4"/>
  <c r="K947" i="4"/>
  <c r="N947" i="4"/>
  <c r="M947" i="4"/>
  <c r="L947" i="4"/>
  <c r="J947" i="4"/>
  <c r="I947" i="4"/>
  <c r="H947" i="4"/>
  <c r="G947" i="4"/>
  <c r="F947" i="4"/>
  <c r="E947" i="4"/>
  <c r="S947" i="4"/>
  <c r="P1283" i="4"/>
  <c r="O1283" i="4"/>
  <c r="N1283" i="4"/>
  <c r="M1283" i="4"/>
  <c r="L1283" i="4"/>
  <c r="K1283" i="4"/>
  <c r="J1283" i="4"/>
  <c r="I1283" i="4"/>
  <c r="H1283" i="4"/>
  <c r="G1283" i="4"/>
  <c r="F1283" i="4"/>
  <c r="E1283" i="4"/>
  <c r="S1283" i="4"/>
  <c r="R1283" i="4"/>
  <c r="Q1283" i="4"/>
  <c r="P608" i="4"/>
  <c r="O608" i="4"/>
  <c r="N608" i="4"/>
  <c r="M608" i="4"/>
  <c r="L608" i="4"/>
  <c r="K608" i="4"/>
  <c r="J608" i="4"/>
  <c r="I608" i="4"/>
  <c r="H608" i="4"/>
  <c r="G608" i="4"/>
  <c r="F608" i="4"/>
  <c r="E608" i="4"/>
  <c r="S608" i="4"/>
  <c r="R608" i="4"/>
  <c r="Q608" i="4"/>
  <c r="R255" i="4"/>
  <c r="N255" i="4"/>
  <c r="Q255" i="4"/>
  <c r="P255" i="4"/>
  <c r="S255" i="4"/>
  <c r="O255" i="4"/>
  <c r="M255" i="4"/>
  <c r="L255" i="4"/>
  <c r="K255" i="4"/>
  <c r="J255" i="4"/>
  <c r="H255" i="4"/>
  <c r="I255" i="4"/>
  <c r="F255" i="4"/>
  <c r="G255" i="4"/>
  <c r="E255" i="4"/>
  <c r="O376" i="4"/>
  <c r="N376" i="4"/>
  <c r="M376" i="4"/>
  <c r="L376" i="4"/>
  <c r="K376" i="4"/>
  <c r="J376" i="4"/>
  <c r="I376" i="4"/>
  <c r="H376" i="4"/>
  <c r="G376" i="4"/>
  <c r="F376" i="4"/>
  <c r="E376" i="4"/>
  <c r="S376" i="4"/>
  <c r="R376" i="4"/>
  <c r="Q376" i="4"/>
  <c r="P376" i="4"/>
  <c r="O160" i="4"/>
  <c r="N160" i="4"/>
  <c r="J160" i="4"/>
  <c r="R160" i="4"/>
  <c r="Q160" i="4"/>
  <c r="P160" i="4"/>
  <c r="M160" i="4"/>
  <c r="L160" i="4"/>
  <c r="K160" i="4"/>
  <c r="S160" i="4"/>
  <c r="I160" i="4"/>
  <c r="H160" i="4"/>
  <c r="G160" i="4"/>
  <c r="F160" i="4"/>
  <c r="E160" i="4"/>
  <c r="N765" i="4"/>
  <c r="M765" i="4"/>
  <c r="L765" i="4"/>
  <c r="K765" i="4"/>
  <c r="J765" i="4"/>
  <c r="I765" i="4"/>
  <c r="H765" i="4"/>
  <c r="G765" i="4"/>
  <c r="F765" i="4"/>
  <c r="E765" i="4"/>
  <c r="S765" i="4"/>
  <c r="R765" i="4"/>
  <c r="Q765" i="4"/>
  <c r="P765" i="4"/>
  <c r="O765" i="4"/>
  <c r="O380" i="4"/>
  <c r="N380" i="4"/>
  <c r="M380" i="4"/>
  <c r="L380" i="4"/>
  <c r="K380" i="4"/>
  <c r="J380" i="4"/>
  <c r="I380" i="4"/>
  <c r="H380" i="4"/>
  <c r="G380" i="4"/>
  <c r="F380" i="4"/>
  <c r="E380" i="4"/>
  <c r="S380" i="4"/>
  <c r="R380" i="4"/>
  <c r="Q380" i="4"/>
  <c r="P380" i="4"/>
  <c r="H265" i="4"/>
  <c r="G265" i="4"/>
  <c r="F265" i="4"/>
  <c r="E265" i="4"/>
  <c r="S265" i="4"/>
  <c r="R265" i="4"/>
  <c r="Q265" i="4"/>
  <c r="P265" i="4"/>
  <c r="O265" i="4"/>
  <c r="N265" i="4"/>
  <c r="M265" i="4"/>
  <c r="L265" i="4"/>
  <c r="K265" i="4"/>
  <c r="J265" i="4"/>
  <c r="I265" i="4"/>
  <c r="P930" i="4"/>
  <c r="O930" i="4"/>
  <c r="N930" i="4"/>
  <c r="M930" i="4"/>
  <c r="L930" i="4"/>
  <c r="K930" i="4"/>
  <c r="J930" i="4"/>
  <c r="I930" i="4"/>
  <c r="H930" i="4"/>
  <c r="G930" i="4"/>
  <c r="F930" i="4"/>
  <c r="S930" i="4"/>
  <c r="R930" i="4"/>
  <c r="Q930" i="4"/>
  <c r="E930" i="4"/>
  <c r="M1295" i="4"/>
  <c r="L1295" i="4"/>
  <c r="K1295" i="4"/>
  <c r="J1295" i="4"/>
  <c r="I1295" i="4"/>
  <c r="H1295" i="4"/>
  <c r="E1295" i="4"/>
  <c r="S1295" i="4"/>
  <c r="G1295" i="4"/>
  <c r="F1295" i="4"/>
  <c r="R1295" i="4"/>
  <c r="Q1295" i="4"/>
  <c r="P1295" i="4"/>
  <c r="O1295" i="4"/>
  <c r="N1295" i="4"/>
  <c r="Q931" i="4"/>
  <c r="P931" i="4"/>
  <c r="O931" i="4"/>
  <c r="N931" i="4"/>
  <c r="M931" i="4"/>
  <c r="L931" i="4"/>
  <c r="K931" i="4"/>
  <c r="J931" i="4"/>
  <c r="I931" i="4"/>
  <c r="H931" i="4"/>
  <c r="G931" i="4"/>
  <c r="F931" i="4"/>
  <c r="E931" i="4"/>
  <c r="S931" i="4"/>
  <c r="R931" i="4"/>
  <c r="M539" i="4"/>
  <c r="E539" i="4"/>
  <c r="R539" i="4"/>
  <c r="L539" i="4"/>
  <c r="K539" i="4"/>
  <c r="J539" i="4"/>
  <c r="I539" i="4"/>
  <c r="H539" i="4"/>
  <c r="G539" i="4"/>
  <c r="F539" i="4"/>
  <c r="S539" i="4"/>
  <c r="Q539" i="4"/>
  <c r="P539" i="4"/>
  <c r="O539" i="4"/>
  <c r="N539" i="4"/>
  <c r="F94" i="4"/>
  <c r="I94" i="4"/>
  <c r="G94" i="4"/>
  <c r="E94" i="4"/>
  <c r="S94" i="4"/>
  <c r="R94" i="4"/>
  <c r="Q94" i="4"/>
  <c r="P94" i="4"/>
  <c r="O94" i="4"/>
  <c r="N94" i="4"/>
  <c r="M94" i="4"/>
  <c r="L94" i="4"/>
  <c r="K94" i="4"/>
  <c r="J94" i="4"/>
  <c r="H94" i="4"/>
  <c r="P89" i="4"/>
  <c r="Q89" i="4"/>
  <c r="O89" i="4"/>
  <c r="N89" i="4"/>
  <c r="M89" i="4"/>
  <c r="L89" i="4"/>
  <c r="K89" i="4"/>
  <c r="J89" i="4"/>
  <c r="I89" i="4"/>
  <c r="H89" i="4"/>
  <c r="G89" i="4"/>
  <c r="E89" i="4"/>
  <c r="S89" i="4"/>
  <c r="R89" i="4"/>
  <c r="F89" i="4"/>
  <c r="L362" i="4"/>
  <c r="K362" i="4"/>
  <c r="J362" i="4"/>
  <c r="I362" i="4"/>
  <c r="H362" i="4"/>
  <c r="G362" i="4"/>
  <c r="F362" i="4"/>
  <c r="E362" i="4"/>
  <c r="S362" i="4"/>
  <c r="R362" i="4"/>
  <c r="Q362" i="4"/>
  <c r="P362" i="4"/>
  <c r="O362" i="4"/>
  <c r="N362" i="4"/>
  <c r="M362" i="4"/>
  <c r="Q833" i="4"/>
  <c r="P833" i="4"/>
  <c r="O833" i="4"/>
  <c r="N833" i="4"/>
  <c r="M833" i="4"/>
  <c r="L833" i="4"/>
  <c r="K833" i="4"/>
  <c r="J833" i="4"/>
  <c r="I833" i="4"/>
  <c r="H833" i="4"/>
  <c r="G833" i="4"/>
  <c r="F833" i="4"/>
  <c r="E833" i="4"/>
  <c r="S833" i="4"/>
  <c r="R833" i="4"/>
  <c r="L449" i="4"/>
  <c r="K449" i="4"/>
  <c r="J449" i="4"/>
  <c r="H449" i="4"/>
  <c r="G449" i="4"/>
  <c r="E449" i="4"/>
  <c r="S449" i="4"/>
  <c r="R449" i="4"/>
  <c r="Q449" i="4"/>
  <c r="I449" i="4"/>
  <c r="F449" i="4"/>
  <c r="P449" i="4"/>
  <c r="O449" i="4"/>
  <c r="N449" i="4"/>
  <c r="M449" i="4"/>
  <c r="O755" i="4"/>
  <c r="N755" i="4"/>
  <c r="M755" i="4"/>
  <c r="L755" i="4"/>
  <c r="K755" i="4"/>
  <c r="J755" i="4"/>
  <c r="I755" i="4"/>
  <c r="H755" i="4"/>
  <c r="G755" i="4"/>
  <c r="F755" i="4"/>
  <c r="E755" i="4"/>
  <c r="S755" i="4"/>
  <c r="R755" i="4"/>
  <c r="Q755" i="4"/>
  <c r="P755" i="4"/>
  <c r="H822" i="4"/>
  <c r="G822" i="4"/>
  <c r="S822" i="4"/>
  <c r="F822" i="4"/>
  <c r="E822" i="4"/>
  <c r="R822" i="4"/>
  <c r="Q822" i="4"/>
  <c r="P822" i="4"/>
  <c r="O822" i="4"/>
  <c r="N822" i="4"/>
  <c r="M822" i="4"/>
  <c r="L822" i="4"/>
  <c r="K822" i="4"/>
  <c r="J822" i="4"/>
  <c r="I822" i="4"/>
  <c r="E913" i="4"/>
  <c r="S913" i="4"/>
  <c r="F913" i="4"/>
  <c r="R913" i="4"/>
  <c r="Q913" i="4"/>
  <c r="P913" i="4"/>
  <c r="O913" i="4"/>
  <c r="N913" i="4"/>
  <c r="M913" i="4"/>
  <c r="L913" i="4"/>
  <c r="K913" i="4"/>
  <c r="J913" i="4"/>
  <c r="I913" i="4"/>
  <c r="H913" i="4"/>
  <c r="G913" i="4"/>
  <c r="E303" i="4"/>
  <c r="I303" i="4"/>
  <c r="H303" i="4"/>
  <c r="G303" i="4"/>
  <c r="F303" i="4"/>
  <c r="S303" i="4"/>
  <c r="R303" i="4"/>
  <c r="Q303" i="4"/>
  <c r="P303" i="4"/>
  <c r="O303" i="4"/>
  <c r="M303" i="4"/>
  <c r="L303" i="4"/>
  <c r="N303" i="4"/>
  <c r="K303" i="4"/>
  <c r="J303" i="4"/>
  <c r="I59" i="4"/>
  <c r="H59" i="4"/>
  <c r="G59" i="4"/>
  <c r="F59" i="4"/>
  <c r="E59" i="4"/>
  <c r="S59" i="4"/>
  <c r="R59" i="4"/>
  <c r="Q59" i="4"/>
  <c r="P59" i="4"/>
  <c r="O59" i="4"/>
  <c r="N59" i="4"/>
  <c r="L59" i="4"/>
  <c r="K59" i="4"/>
  <c r="J59" i="4"/>
  <c r="M59" i="4"/>
  <c r="M658" i="4"/>
  <c r="L658" i="4"/>
  <c r="K658" i="4"/>
  <c r="J658" i="4"/>
  <c r="I658" i="4"/>
  <c r="H658" i="4"/>
  <c r="G658" i="4"/>
  <c r="F658" i="4"/>
  <c r="E658" i="4"/>
  <c r="S658" i="4"/>
  <c r="R658" i="4"/>
  <c r="Q658" i="4"/>
  <c r="P658" i="4"/>
  <c r="O658" i="4"/>
  <c r="N658" i="4"/>
  <c r="K275" i="4"/>
  <c r="J275" i="4"/>
  <c r="I275" i="4"/>
  <c r="H275" i="4"/>
  <c r="G275" i="4"/>
  <c r="F275" i="4"/>
  <c r="E275" i="4"/>
  <c r="S275" i="4"/>
  <c r="R275" i="4"/>
  <c r="Q275" i="4"/>
  <c r="P275" i="4"/>
  <c r="O275" i="4"/>
  <c r="N275" i="4"/>
  <c r="M275" i="4"/>
  <c r="L275" i="4"/>
  <c r="F597" i="4"/>
  <c r="E597" i="4"/>
  <c r="S597" i="4"/>
  <c r="R597" i="4"/>
  <c r="Q597" i="4"/>
  <c r="P597" i="4"/>
  <c r="O597" i="4"/>
  <c r="N597" i="4"/>
  <c r="M597" i="4"/>
  <c r="L597" i="4"/>
  <c r="K597" i="4"/>
  <c r="J597" i="4"/>
  <c r="I597" i="4"/>
  <c r="H597" i="4"/>
  <c r="G597" i="4"/>
  <c r="F870" i="4"/>
  <c r="E870" i="4"/>
  <c r="S870" i="4"/>
  <c r="R870" i="4"/>
  <c r="Q870" i="4"/>
  <c r="P870" i="4"/>
  <c r="O870" i="4"/>
  <c r="N870" i="4"/>
  <c r="M870" i="4"/>
  <c r="L870" i="4"/>
  <c r="K870" i="4"/>
  <c r="J870" i="4"/>
  <c r="I870" i="4"/>
  <c r="H870" i="4"/>
  <c r="G870" i="4"/>
  <c r="L746" i="4"/>
  <c r="K746" i="4"/>
  <c r="J746" i="4"/>
  <c r="I746" i="4"/>
  <c r="H746" i="4"/>
  <c r="G746" i="4"/>
  <c r="F746" i="4"/>
  <c r="E746" i="4"/>
  <c r="S746" i="4"/>
  <c r="R746" i="4"/>
  <c r="Q746" i="4"/>
  <c r="P746" i="4"/>
  <c r="O746" i="4"/>
  <c r="N746" i="4"/>
  <c r="M746" i="4"/>
  <c r="M1070" i="4"/>
  <c r="L1070" i="4"/>
  <c r="K1070" i="4"/>
  <c r="J1070" i="4"/>
  <c r="I1070" i="4"/>
  <c r="H1070" i="4"/>
  <c r="G1070" i="4"/>
  <c r="F1070" i="4"/>
  <c r="E1070" i="4"/>
  <c r="S1070" i="4"/>
  <c r="Q1070" i="4"/>
  <c r="R1070" i="4"/>
  <c r="P1070" i="4"/>
  <c r="O1070" i="4"/>
  <c r="N1070" i="4"/>
  <c r="J394" i="4"/>
  <c r="I394" i="4"/>
  <c r="S394" i="4"/>
  <c r="R394" i="4"/>
  <c r="Q394" i="4"/>
  <c r="P394" i="4"/>
  <c r="O394" i="4"/>
  <c r="N394" i="4"/>
  <c r="M394" i="4"/>
  <c r="L394" i="4"/>
  <c r="K394" i="4"/>
  <c r="H394" i="4"/>
  <c r="G394" i="4"/>
  <c r="F394" i="4"/>
  <c r="E394" i="4"/>
  <c r="H1009" i="4"/>
  <c r="G1009" i="4"/>
  <c r="K1009" i="4"/>
  <c r="J1009" i="4"/>
  <c r="I1009" i="4"/>
  <c r="F1009" i="4"/>
  <c r="E1009" i="4"/>
  <c r="S1009" i="4"/>
  <c r="R1009" i="4"/>
  <c r="Q1009" i="4"/>
  <c r="P1009" i="4"/>
  <c r="O1009" i="4"/>
  <c r="N1009" i="4"/>
  <c r="M1009" i="4"/>
  <c r="L1009" i="4"/>
  <c r="G853" i="4"/>
  <c r="F853" i="4"/>
  <c r="E853" i="4"/>
  <c r="S853" i="4"/>
  <c r="R853" i="4"/>
  <c r="Q853" i="4"/>
  <c r="P853" i="4"/>
  <c r="O853" i="4"/>
  <c r="M853" i="4"/>
  <c r="K853" i="4"/>
  <c r="N853" i="4"/>
  <c r="L853" i="4"/>
  <c r="J853" i="4"/>
  <c r="I853" i="4"/>
  <c r="H853" i="4"/>
  <c r="K724" i="4"/>
  <c r="J724" i="4"/>
  <c r="I724" i="4"/>
  <c r="H724" i="4"/>
  <c r="G724" i="4"/>
  <c r="F724" i="4"/>
  <c r="E724" i="4"/>
  <c r="R724" i="4"/>
  <c r="Q724" i="4"/>
  <c r="P724" i="4"/>
  <c r="S724" i="4"/>
  <c r="O724" i="4"/>
  <c r="N724" i="4"/>
  <c r="M724" i="4"/>
  <c r="L724" i="4"/>
  <c r="P986" i="4"/>
  <c r="J986" i="4"/>
  <c r="I986" i="4"/>
  <c r="E986" i="4"/>
  <c r="S986" i="4"/>
  <c r="R986" i="4"/>
  <c r="Q986" i="4"/>
  <c r="O986" i="4"/>
  <c r="N986" i="4"/>
  <c r="M986" i="4"/>
  <c r="L986" i="4"/>
  <c r="K986" i="4"/>
  <c r="H986" i="4"/>
  <c r="G986" i="4"/>
  <c r="F986" i="4"/>
  <c r="J536" i="4"/>
  <c r="I536" i="4"/>
  <c r="H536" i="4"/>
  <c r="G536" i="4"/>
  <c r="F536" i="4"/>
  <c r="E536" i="4"/>
  <c r="S536" i="4"/>
  <c r="P536" i="4"/>
  <c r="R536" i="4"/>
  <c r="Q536" i="4"/>
  <c r="O536" i="4"/>
  <c r="N536" i="4"/>
  <c r="M536" i="4"/>
  <c r="L536" i="4"/>
  <c r="K536" i="4"/>
  <c r="S744" i="4"/>
  <c r="R744" i="4"/>
  <c r="Q744" i="4"/>
  <c r="P744" i="4"/>
  <c r="O744" i="4"/>
  <c r="N744" i="4"/>
  <c r="M744" i="4"/>
  <c r="L744" i="4"/>
  <c r="K744" i="4"/>
  <c r="J744" i="4"/>
  <c r="I744" i="4"/>
  <c r="H744" i="4"/>
  <c r="G744" i="4"/>
  <c r="F744" i="4"/>
  <c r="E744" i="4"/>
  <c r="H103" i="4"/>
  <c r="G103" i="4"/>
  <c r="F103" i="4"/>
  <c r="E103" i="4"/>
  <c r="S103" i="4"/>
  <c r="M103" i="4"/>
  <c r="L103" i="4"/>
  <c r="K103" i="4"/>
  <c r="J103" i="4"/>
  <c r="I103" i="4"/>
  <c r="Q103" i="4"/>
  <c r="P103" i="4"/>
  <c r="O103" i="4"/>
  <c r="N103" i="4"/>
  <c r="R103" i="4"/>
  <c r="N517" i="4"/>
  <c r="M517" i="4"/>
  <c r="F517" i="4"/>
  <c r="S517" i="4"/>
  <c r="L517" i="4"/>
  <c r="K517" i="4"/>
  <c r="J517" i="4"/>
  <c r="I517" i="4"/>
  <c r="H517" i="4"/>
  <c r="G517" i="4"/>
  <c r="E517" i="4"/>
  <c r="R517" i="4"/>
  <c r="Q517" i="4"/>
  <c r="P517" i="4"/>
  <c r="O517" i="4"/>
  <c r="N329" i="4"/>
  <c r="M329" i="4"/>
  <c r="J329" i="4"/>
  <c r="L329" i="4"/>
  <c r="K329" i="4"/>
  <c r="I329" i="4"/>
  <c r="H329" i="4"/>
  <c r="G329" i="4"/>
  <c r="F329" i="4"/>
  <c r="E329" i="4"/>
  <c r="S329" i="4"/>
  <c r="R329" i="4"/>
  <c r="Q329" i="4"/>
  <c r="P329" i="4"/>
  <c r="O329" i="4"/>
  <c r="O1209" i="4"/>
  <c r="N1209" i="4"/>
  <c r="M1209" i="4"/>
  <c r="L1209" i="4"/>
  <c r="K1209" i="4"/>
  <c r="J1209" i="4"/>
  <c r="G1209" i="4"/>
  <c r="I1209" i="4"/>
  <c r="H1209" i="4"/>
  <c r="F1209" i="4"/>
  <c r="E1209" i="4"/>
  <c r="R1209" i="4"/>
  <c r="S1209" i="4"/>
  <c r="Q1209" i="4"/>
  <c r="P1209" i="4"/>
  <c r="R126" i="4"/>
  <c r="Q126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S126" i="4"/>
  <c r="F1014" i="4"/>
  <c r="I1014" i="4"/>
  <c r="H1014" i="4"/>
  <c r="G1014" i="4"/>
  <c r="E1014" i="4"/>
  <c r="S1014" i="4"/>
  <c r="R1014" i="4"/>
  <c r="Q1014" i="4"/>
  <c r="P1014" i="4"/>
  <c r="O1014" i="4"/>
  <c r="N1014" i="4"/>
  <c r="K1014" i="4"/>
  <c r="M1014" i="4"/>
  <c r="L1014" i="4"/>
  <c r="J1014" i="4"/>
  <c r="S1333" i="4"/>
  <c r="R1333" i="4"/>
  <c r="Q1333" i="4"/>
  <c r="P1333" i="4"/>
  <c r="O1333" i="4"/>
  <c r="N1333" i="4"/>
  <c r="M1333" i="4"/>
  <c r="L1333" i="4"/>
  <c r="K1333" i="4"/>
  <c r="J1333" i="4"/>
  <c r="I1333" i="4"/>
  <c r="H1333" i="4"/>
  <c r="G1333" i="4"/>
  <c r="F1333" i="4"/>
  <c r="E1333" i="4"/>
  <c r="J890" i="4"/>
  <c r="I890" i="4"/>
  <c r="H890" i="4"/>
  <c r="G890" i="4"/>
  <c r="F890" i="4"/>
  <c r="E890" i="4"/>
  <c r="R890" i="4"/>
  <c r="Q890" i="4"/>
  <c r="P890" i="4"/>
  <c r="O890" i="4"/>
  <c r="N890" i="4"/>
  <c r="M890" i="4"/>
  <c r="L890" i="4"/>
  <c r="S890" i="4"/>
  <c r="K890" i="4"/>
  <c r="Q226" i="4"/>
  <c r="P226" i="4"/>
  <c r="O226" i="4"/>
  <c r="N226" i="4"/>
  <c r="L226" i="4"/>
  <c r="M226" i="4"/>
  <c r="K226" i="4"/>
  <c r="J226" i="4"/>
  <c r="I226" i="4"/>
  <c r="H226" i="4"/>
  <c r="G226" i="4"/>
  <c r="F226" i="4"/>
  <c r="E226" i="4"/>
  <c r="S226" i="4"/>
  <c r="R226" i="4"/>
  <c r="I77" i="4"/>
  <c r="H77" i="4"/>
  <c r="G77" i="4"/>
  <c r="F77" i="4"/>
  <c r="E77" i="4"/>
  <c r="S77" i="4"/>
  <c r="R77" i="4"/>
  <c r="Q77" i="4"/>
  <c r="P77" i="4"/>
  <c r="O77" i="4"/>
  <c r="N77" i="4"/>
  <c r="M77" i="4"/>
  <c r="L77" i="4"/>
  <c r="K77" i="4"/>
  <c r="J77" i="4"/>
  <c r="P410" i="4"/>
  <c r="O410" i="4"/>
  <c r="N410" i="4"/>
  <c r="M410" i="4"/>
  <c r="L410" i="4"/>
  <c r="K410" i="4"/>
  <c r="J410" i="4"/>
  <c r="I410" i="4"/>
  <c r="H410" i="4"/>
  <c r="G410" i="4"/>
  <c r="F410" i="4"/>
  <c r="E410" i="4"/>
  <c r="S410" i="4"/>
  <c r="R410" i="4"/>
  <c r="Q410" i="4"/>
  <c r="I55" i="4"/>
  <c r="H55" i="4"/>
  <c r="G55" i="4"/>
  <c r="F55" i="4"/>
  <c r="E55" i="4"/>
  <c r="S55" i="4"/>
  <c r="R55" i="4"/>
  <c r="Q55" i="4"/>
  <c r="P55" i="4"/>
  <c r="O55" i="4"/>
  <c r="N55" i="4"/>
  <c r="M55" i="4"/>
  <c r="L55" i="4"/>
  <c r="K55" i="4"/>
  <c r="J55" i="4"/>
  <c r="E975" i="4"/>
  <c r="S975" i="4"/>
  <c r="R975" i="4"/>
  <c r="Q975" i="4"/>
  <c r="P975" i="4"/>
  <c r="O975" i="4"/>
  <c r="N975" i="4"/>
  <c r="M975" i="4"/>
  <c r="L975" i="4"/>
  <c r="K975" i="4"/>
  <c r="J975" i="4"/>
  <c r="I975" i="4"/>
  <c r="H975" i="4"/>
  <c r="G975" i="4"/>
  <c r="F975" i="4"/>
  <c r="G666" i="4"/>
  <c r="F666" i="4"/>
  <c r="E666" i="4"/>
  <c r="S666" i="4"/>
  <c r="R666" i="4"/>
  <c r="Q666" i="4"/>
  <c r="P666" i="4"/>
  <c r="O666" i="4"/>
  <c r="N666" i="4"/>
  <c r="M666" i="4"/>
  <c r="L666" i="4"/>
  <c r="K666" i="4"/>
  <c r="J666" i="4"/>
  <c r="I666" i="4"/>
  <c r="H666" i="4"/>
  <c r="L322" i="4"/>
  <c r="K322" i="4"/>
  <c r="J322" i="4"/>
  <c r="I322" i="4"/>
  <c r="H322" i="4"/>
  <c r="G322" i="4"/>
  <c r="F322" i="4"/>
  <c r="S322" i="4"/>
  <c r="R322" i="4"/>
  <c r="Q322" i="4"/>
  <c r="P322" i="4"/>
  <c r="O322" i="4"/>
  <c r="N322" i="4"/>
  <c r="M322" i="4"/>
  <c r="E322" i="4"/>
  <c r="M973" i="4"/>
  <c r="L973" i="4"/>
  <c r="K973" i="4"/>
  <c r="J973" i="4"/>
  <c r="I973" i="4"/>
  <c r="H973" i="4"/>
  <c r="G973" i="4"/>
  <c r="F973" i="4"/>
  <c r="E973" i="4"/>
  <c r="S973" i="4"/>
  <c r="R973" i="4"/>
  <c r="O973" i="4"/>
  <c r="N973" i="4"/>
  <c r="Q973" i="4"/>
  <c r="P973" i="4"/>
  <c r="L67" i="4"/>
  <c r="K67" i="4"/>
  <c r="J67" i="4"/>
  <c r="I67" i="4"/>
  <c r="H67" i="4"/>
  <c r="G67" i="4"/>
  <c r="F67" i="4"/>
  <c r="E67" i="4"/>
  <c r="S67" i="4"/>
  <c r="R67" i="4"/>
  <c r="Q67" i="4"/>
  <c r="P67" i="4"/>
  <c r="O67" i="4"/>
  <c r="N67" i="4"/>
  <c r="M67" i="4"/>
  <c r="F558" i="4"/>
  <c r="E558" i="4"/>
  <c r="S558" i="4"/>
  <c r="R558" i="4"/>
  <c r="Q558" i="4"/>
  <c r="P558" i="4"/>
  <c r="O558" i="4"/>
  <c r="N558" i="4"/>
  <c r="M558" i="4"/>
  <c r="L558" i="4"/>
  <c r="K558" i="4"/>
  <c r="J558" i="4"/>
  <c r="I558" i="4"/>
  <c r="H558" i="4"/>
  <c r="G558" i="4"/>
  <c r="E1066" i="4"/>
  <c r="S1066" i="4"/>
  <c r="R1066" i="4"/>
  <c r="Q1066" i="4"/>
  <c r="P1066" i="4"/>
  <c r="O1066" i="4"/>
  <c r="M1066" i="4"/>
  <c r="L1066" i="4"/>
  <c r="K1066" i="4"/>
  <c r="I1066" i="4"/>
  <c r="N1066" i="4"/>
  <c r="H1066" i="4"/>
  <c r="G1066" i="4"/>
  <c r="F1066" i="4"/>
  <c r="J1066" i="4"/>
  <c r="Q961" i="4"/>
  <c r="P961" i="4"/>
  <c r="O961" i="4"/>
  <c r="N961" i="4"/>
  <c r="M961" i="4"/>
  <c r="L961" i="4"/>
  <c r="K961" i="4"/>
  <c r="J961" i="4"/>
  <c r="I961" i="4"/>
  <c r="H961" i="4"/>
  <c r="E961" i="4"/>
  <c r="S961" i="4"/>
  <c r="R961" i="4"/>
  <c r="G961" i="4"/>
  <c r="F961" i="4"/>
  <c r="L1299" i="4"/>
  <c r="K1299" i="4"/>
  <c r="H1299" i="4"/>
  <c r="G1299" i="4"/>
  <c r="J1299" i="4"/>
  <c r="I1299" i="4"/>
  <c r="F1299" i="4"/>
  <c r="E1299" i="4"/>
  <c r="S1299" i="4"/>
  <c r="R1299" i="4"/>
  <c r="Q1299" i="4"/>
  <c r="P1299" i="4"/>
  <c r="O1299" i="4"/>
  <c r="N1299" i="4"/>
  <c r="M1299" i="4"/>
  <c r="O932" i="4"/>
  <c r="N932" i="4"/>
  <c r="M932" i="4"/>
  <c r="L932" i="4"/>
  <c r="K932" i="4"/>
  <c r="J932" i="4"/>
  <c r="I932" i="4"/>
  <c r="H932" i="4"/>
  <c r="G932" i="4"/>
  <c r="F932" i="4"/>
  <c r="E932" i="4"/>
  <c r="S932" i="4"/>
  <c r="R932" i="4"/>
  <c r="Q932" i="4"/>
  <c r="P932" i="4"/>
  <c r="G141" i="4"/>
  <c r="F141" i="4"/>
  <c r="E141" i="4"/>
  <c r="S141" i="4"/>
  <c r="R141" i="4"/>
  <c r="Q141" i="4"/>
  <c r="P141" i="4"/>
  <c r="O141" i="4"/>
  <c r="N141" i="4"/>
  <c r="M141" i="4"/>
  <c r="L141" i="4"/>
  <c r="K141" i="4"/>
  <c r="I141" i="4"/>
  <c r="J141" i="4"/>
  <c r="H141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S74" i="4"/>
  <c r="E472" i="4"/>
  <c r="S472" i="4"/>
  <c r="R472" i="4"/>
  <c r="Q472" i="4"/>
  <c r="P472" i="4"/>
  <c r="O472" i="4"/>
  <c r="N472" i="4"/>
  <c r="M472" i="4"/>
  <c r="L472" i="4"/>
  <c r="K472" i="4"/>
  <c r="J472" i="4"/>
  <c r="I472" i="4"/>
  <c r="H472" i="4"/>
  <c r="G472" i="4"/>
  <c r="F472" i="4"/>
  <c r="Q592" i="4"/>
  <c r="P592" i="4"/>
  <c r="O592" i="4"/>
  <c r="N592" i="4"/>
  <c r="M592" i="4"/>
  <c r="L592" i="4"/>
  <c r="K592" i="4"/>
  <c r="J592" i="4"/>
  <c r="I592" i="4"/>
  <c r="H592" i="4"/>
  <c r="G592" i="4"/>
  <c r="F592" i="4"/>
  <c r="E592" i="4"/>
  <c r="S592" i="4"/>
  <c r="R592" i="4"/>
  <c r="I915" i="4"/>
  <c r="G915" i="4"/>
  <c r="F915" i="4"/>
  <c r="E915" i="4"/>
  <c r="H915" i="4"/>
  <c r="S915" i="4"/>
  <c r="R915" i="4"/>
  <c r="Q915" i="4"/>
  <c r="P915" i="4"/>
  <c r="O915" i="4"/>
  <c r="N915" i="4"/>
  <c r="M915" i="4"/>
  <c r="L915" i="4"/>
  <c r="K915" i="4"/>
  <c r="J915" i="4"/>
  <c r="F1297" i="4"/>
  <c r="E1297" i="4"/>
  <c r="S1297" i="4"/>
  <c r="R1297" i="4"/>
  <c r="Q1297" i="4"/>
  <c r="P1297" i="4"/>
  <c r="O1297" i="4"/>
  <c r="N1297" i="4"/>
  <c r="M1297" i="4"/>
  <c r="L1297" i="4"/>
  <c r="K1297" i="4"/>
  <c r="J1297" i="4"/>
  <c r="I1297" i="4"/>
  <c r="H1297" i="4"/>
  <c r="G1297" i="4"/>
  <c r="P1063" i="4"/>
  <c r="O1063" i="4"/>
  <c r="N1063" i="4"/>
  <c r="M1063" i="4"/>
  <c r="L1063" i="4"/>
  <c r="J1063" i="4"/>
  <c r="I1063" i="4"/>
  <c r="H1063" i="4"/>
  <c r="G1063" i="4"/>
  <c r="F1063" i="4"/>
  <c r="E1063" i="4"/>
  <c r="K1063" i="4"/>
  <c r="S1063" i="4"/>
  <c r="R1063" i="4"/>
  <c r="Q1063" i="4"/>
  <c r="I534" i="4"/>
  <c r="H534" i="4"/>
  <c r="G534" i="4"/>
  <c r="F534" i="4"/>
  <c r="E534" i="4"/>
  <c r="S534" i="4"/>
  <c r="R534" i="4"/>
  <c r="Q534" i="4"/>
  <c r="N534" i="4"/>
  <c r="P534" i="4"/>
  <c r="O534" i="4"/>
  <c r="M534" i="4"/>
  <c r="L534" i="4"/>
  <c r="K534" i="4"/>
  <c r="J534" i="4"/>
  <c r="O906" i="4"/>
  <c r="M906" i="4"/>
  <c r="L906" i="4"/>
  <c r="K906" i="4"/>
  <c r="J906" i="4"/>
  <c r="I906" i="4"/>
  <c r="H906" i="4"/>
  <c r="G906" i="4"/>
  <c r="F906" i="4"/>
  <c r="E906" i="4"/>
  <c r="S906" i="4"/>
  <c r="R906" i="4"/>
  <c r="Q906" i="4"/>
  <c r="P906" i="4"/>
  <c r="N906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S71" i="4"/>
  <c r="L464" i="4"/>
  <c r="K464" i="4"/>
  <c r="J464" i="4"/>
  <c r="I464" i="4"/>
  <c r="H464" i="4"/>
  <c r="G464" i="4"/>
  <c r="F464" i="4"/>
  <c r="E464" i="4"/>
  <c r="S464" i="4"/>
  <c r="R464" i="4"/>
  <c r="Q464" i="4"/>
  <c r="P464" i="4"/>
  <c r="O464" i="4"/>
  <c r="N464" i="4"/>
  <c r="M464" i="4"/>
  <c r="F561" i="4"/>
  <c r="E561" i="4"/>
  <c r="H561" i="4"/>
  <c r="S561" i="4"/>
  <c r="O561" i="4"/>
  <c r="R561" i="4"/>
  <c r="Q561" i="4"/>
  <c r="P561" i="4"/>
  <c r="J561" i="4"/>
  <c r="N561" i="4"/>
  <c r="M561" i="4"/>
  <c r="G561" i="4"/>
  <c r="L561" i="4"/>
  <c r="K561" i="4"/>
  <c r="I561" i="4"/>
  <c r="L428" i="4"/>
  <c r="F428" i="4"/>
  <c r="K428" i="4"/>
  <c r="J428" i="4"/>
  <c r="I428" i="4"/>
  <c r="H428" i="4"/>
  <c r="G428" i="4"/>
  <c r="E428" i="4"/>
  <c r="R428" i="4"/>
  <c r="S428" i="4"/>
  <c r="Q428" i="4"/>
  <c r="P428" i="4"/>
  <c r="O428" i="4"/>
  <c r="N428" i="4"/>
  <c r="M428" i="4"/>
  <c r="H163" i="4"/>
  <c r="G163" i="4"/>
  <c r="F163" i="4"/>
  <c r="Q163" i="4"/>
  <c r="K163" i="4"/>
  <c r="J163" i="4"/>
  <c r="I163" i="4"/>
  <c r="E163" i="4"/>
  <c r="S163" i="4"/>
  <c r="R163" i="4"/>
  <c r="P163" i="4"/>
  <c r="O163" i="4"/>
  <c r="L163" i="4"/>
  <c r="N163" i="4"/>
  <c r="M163" i="4"/>
  <c r="E979" i="4"/>
  <c r="S979" i="4"/>
  <c r="R979" i="4"/>
  <c r="Q979" i="4"/>
  <c r="P979" i="4"/>
  <c r="O979" i="4"/>
  <c r="N979" i="4"/>
  <c r="M979" i="4"/>
  <c r="L979" i="4"/>
  <c r="K979" i="4"/>
  <c r="J979" i="4"/>
  <c r="I979" i="4"/>
  <c r="H979" i="4"/>
  <c r="G979" i="4"/>
  <c r="F979" i="4"/>
  <c r="G1110" i="4"/>
  <c r="F1110" i="4"/>
  <c r="E1110" i="4"/>
  <c r="S1110" i="4"/>
  <c r="R1110" i="4"/>
  <c r="Q1110" i="4"/>
  <c r="P1110" i="4"/>
  <c r="O1110" i="4"/>
  <c r="N1110" i="4"/>
  <c r="M1110" i="4"/>
  <c r="K1110" i="4"/>
  <c r="L1110" i="4"/>
  <c r="J1110" i="4"/>
  <c r="I1110" i="4"/>
  <c r="H1110" i="4"/>
  <c r="R155" i="4"/>
  <c r="Q155" i="4"/>
  <c r="P155" i="4"/>
  <c r="O155" i="4"/>
  <c r="N155" i="4"/>
  <c r="M155" i="4"/>
  <c r="L155" i="4"/>
  <c r="K155" i="4"/>
  <c r="J155" i="4"/>
  <c r="I155" i="4"/>
  <c r="H155" i="4"/>
  <c r="G155" i="4"/>
  <c r="F155" i="4"/>
  <c r="E155" i="4"/>
  <c r="S155" i="4"/>
  <c r="I237" i="4"/>
  <c r="H237" i="4"/>
  <c r="G237" i="4"/>
  <c r="F237" i="4"/>
  <c r="R237" i="4"/>
  <c r="Q237" i="4"/>
  <c r="E237" i="4"/>
  <c r="S237" i="4"/>
  <c r="P237" i="4"/>
  <c r="O237" i="4"/>
  <c r="N237" i="4"/>
  <c r="M237" i="4"/>
  <c r="L237" i="4"/>
  <c r="K237" i="4"/>
  <c r="J237" i="4"/>
  <c r="E1174" i="4"/>
  <c r="Q1174" i="4"/>
  <c r="P1174" i="4"/>
  <c r="O1174" i="4"/>
  <c r="N1174" i="4"/>
  <c r="M1174" i="4"/>
  <c r="J1174" i="4"/>
  <c r="I1174" i="4"/>
  <c r="S1174" i="4"/>
  <c r="R1174" i="4"/>
  <c r="L1174" i="4"/>
  <c r="K1174" i="4"/>
  <c r="H1174" i="4"/>
  <c r="G1174" i="4"/>
  <c r="F1174" i="4"/>
  <c r="I334" i="4"/>
  <c r="Q334" i="4"/>
  <c r="P334" i="4"/>
  <c r="M334" i="4"/>
  <c r="H334" i="4"/>
  <c r="G334" i="4"/>
  <c r="F334" i="4"/>
  <c r="E334" i="4"/>
  <c r="S334" i="4"/>
  <c r="R334" i="4"/>
  <c r="O334" i="4"/>
  <c r="N334" i="4"/>
  <c r="L334" i="4"/>
  <c r="K334" i="4"/>
  <c r="J334" i="4"/>
  <c r="F1012" i="4"/>
  <c r="E1012" i="4"/>
  <c r="K1012" i="4"/>
  <c r="J1012" i="4"/>
  <c r="S1012" i="4"/>
  <c r="R1012" i="4"/>
  <c r="Q1012" i="4"/>
  <c r="P1012" i="4"/>
  <c r="O1012" i="4"/>
  <c r="N1012" i="4"/>
  <c r="M1012" i="4"/>
  <c r="L1012" i="4"/>
  <c r="I1012" i="4"/>
  <c r="H1012" i="4"/>
  <c r="G10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<sst xmlns="http://schemas.openxmlformats.org/spreadsheetml/2006/main" count="4086" uniqueCount="955">
  <si>
    <t>학교</t>
    <phoneticPr fontId="3" type="noConversion"/>
  </si>
  <si>
    <t>전공</t>
    <phoneticPr fontId="3" type="noConversion"/>
  </si>
  <si>
    <t>학년도</t>
    <phoneticPr fontId="3" type="noConversion"/>
  </si>
  <si>
    <t>모집인원(명)</t>
    <phoneticPr fontId="3" type="noConversion"/>
  </si>
  <si>
    <t>지원자(명)</t>
    <phoneticPr fontId="3" type="noConversion"/>
  </si>
  <si>
    <t>경쟁률</t>
  </si>
  <si>
    <t>당시기준합격여부</t>
    <phoneticPr fontId="3" type="noConversion"/>
  </si>
  <si>
    <t>치과대학</t>
  </si>
  <si>
    <t>치과대학</t>
    <phoneticPr fontId="3" type="noConversion"/>
  </si>
  <si>
    <t>경희대학교</t>
  </si>
  <si>
    <t>경희대학교</t>
    <phoneticPr fontId="3" type="noConversion"/>
  </si>
  <si>
    <t>서울대학교</t>
  </si>
  <si>
    <t>연세대학교</t>
  </si>
  <si>
    <t>강릉원주대학교</t>
  </si>
  <si>
    <t>경북대학교</t>
  </si>
  <si>
    <t>부산대학교</t>
  </si>
  <si>
    <t>전남대학교</t>
  </si>
  <si>
    <t>조선대학교</t>
  </si>
  <si>
    <t>원광대학교</t>
  </si>
  <si>
    <t>전북대학교</t>
  </si>
  <si>
    <t>모집방법</t>
    <phoneticPr fontId="3" type="noConversion"/>
  </si>
  <si>
    <t>수시</t>
  </si>
  <si>
    <t>수시</t>
    <phoneticPr fontId="3" type="noConversion"/>
  </si>
  <si>
    <t>수능최저요건</t>
  </si>
  <si>
    <t>수능최저요건</t>
    <phoneticPr fontId="3" type="noConversion"/>
  </si>
  <si>
    <t>전형명</t>
    <phoneticPr fontId="3" type="noConversion"/>
  </si>
  <si>
    <t>전형상세</t>
  </si>
  <si>
    <t>전형상세</t>
    <phoneticPr fontId="3" type="noConversion"/>
  </si>
  <si>
    <t>전형종류</t>
  </si>
  <si>
    <t>전형종류</t>
    <phoneticPr fontId="3" type="noConversion"/>
  </si>
  <si>
    <t>코맨트</t>
    <phoneticPr fontId="3" type="noConversion"/>
  </si>
  <si>
    <t>국영수과탐</t>
    <phoneticPr fontId="3" type="noConversion"/>
  </si>
  <si>
    <t>1. 내점수 요약</t>
    <phoneticPr fontId="3" type="noConversion"/>
  </si>
  <si>
    <t>모집요강종류</t>
    <phoneticPr fontId="3" type="noConversion"/>
  </si>
  <si>
    <t>입시계획</t>
  </si>
  <si>
    <t>입시계획</t>
    <phoneticPr fontId="3" type="noConversion"/>
  </si>
  <si>
    <t>정원내</t>
  </si>
  <si>
    <t>정원내</t>
    <phoneticPr fontId="3" type="noConversion"/>
  </si>
  <si>
    <t>전형코드</t>
    <phoneticPr fontId="3" type="noConversion"/>
  </si>
  <si>
    <t>학교코드</t>
    <phoneticPr fontId="3" type="noConversion"/>
  </si>
  <si>
    <t>전공코드</t>
    <phoneticPr fontId="3" type="noConversion"/>
  </si>
  <si>
    <t>: 고등학교/졸업년도/전형세부조건 등이 각 학교마다 상이할 수 있으므로, 본인이 지원 가능한지 여부는 각 학교의 모집 요강 직접 확인 부탁드립니다.</t>
    <phoneticPr fontId="3" type="noConversion"/>
  </si>
  <si>
    <t>코드</t>
    <phoneticPr fontId="3" type="noConversion"/>
  </si>
  <si>
    <t>교과전형없음</t>
    <phoneticPr fontId="3" type="noConversion"/>
  </si>
  <si>
    <t>강원대학교</t>
  </si>
  <si>
    <t>건국대학교</t>
    <phoneticPr fontId="3" type="noConversion"/>
  </si>
  <si>
    <t>경상국립대학교</t>
  </si>
  <si>
    <t>제주대학교</t>
  </si>
  <si>
    <t>충남대학교</t>
  </si>
  <si>
    <t>충북대학교</t>
  </si>
  <si>
    <t>대전대학교</t>
  </si>
  <si>
    <t>가천대학교</t>
  </si>
  <si>
    <t>대구한의대학교</t>
  </si>
  <si>
    <t>동국대학교</t>
  </si>
  <si>
    <t>동신대학교</t>
  </si>
  <si>
    <t>동의대학교</t>
  </si>
  <si>
    <t>상지대학교</t>
  </si>
  <si>
    <t>세명대학교</t>
  </si>
  <si>
    <t>우석대학교</t>
  </si>
  <si>
    <t>덕성여자대학교</t>
  </si>
  <si>
    <t>동덕여자대학교</t>
  </si>
  <si>
    <t>삼육대학교</t>
  </si>
  <si>
    <t>숙명여자대학교</t>
  </si>
  <si>
    <t>이화여자대학교</t>
  </si>
  <si>
    <t>중앙대학교</t>
  </si>
  <si>
    <t>가톨릭대학교</t>
  </si>
  <si>
    <t>성균관대학교</t>
  </si>
  <si>
    <t>아주대학교</t>
  </si>
  <si>
    <t>차의과학대학교</t>
  </si>
  <si>
    <t>한양대학교</t>
  </si>
  <si>
    <t>교려대학교</t>
  </si>
  <si>
    <t>계명대학교</t>
  </si>
  <si>
    <t>대구가톨릭대학교</t>
  </si>
  <si>
    <t>영남대학교</t>
  </si>
  <si>
    <t>경성대학교</t>
  </si>
  <si>
    <t>인제대학교</t>
  </si>
  <si>
    <t>목포대학교</t>
  </si>
  <si>
    <t>순천대학교</t>
  </si>
  <si>
    <t>고려대학교</t>
  </si>
  <si>
    <t>인하대학교</t>
  </si>
  <si>
    <t>가톨릭관동대학교</t>
  </si>
  <si>
    <t>연세대학교(미래캠퍼스)</t>
  </si>
  <si>
    <t>한림대학교</t>
  </si>
  <si>
    <t>건양대학교</t>
  </si>
  <si>
    <t>을지대학교</t>
  </si>
  <si>
    <t>순천향대학교</t>
  </si>
  <si>
    <t>고신대학교</t>
  </si>
  <si>
    <t>동아대학교</t>
  </si>
  <si>
    <t>울산대학교</t>
  </si>
  <si>
    <t>대학교</t>
    <phoneticPr fontId="3" type="noConversion"/>
  </si>
  <si>
    <t>건국대학교(글로컬캠퍼스)</t>
  </si>
  <si>
    <t>고려대학교(세종캠퍼스)</t>
  </si>
  <si>
    <t>단국대학교(천안캠퍼스)</t>
  </si>
  <si>
    <t>동국대학교(WISE캠퍼스)</t>
  </si>
  <si>
    <t>한양대학교(ERICA캠퍼스)</t>
  </si>
  <si>
    <t>01</t>
    <phoneticPr fontId="3" type="noConversion"/>
  </si>
  <si>
    <t>02</t>
    <phoneticPr fontId="3" type="noConversion"/>
  </si>
  <si>
    <t>03</t>
  </si>
  <si>
    <t>04</t>
  </si>
  <si>
    <t>05</t>
  </si>
  <si>
    <t>06</t>
  </si>
  <si>
    <t>07</t>
  </si>
  <si>
    <t>08</t>
  </si>
  <si>
    <t>09</t>
  </si>
  <si>
    <t>지역인재여부</t>
    <phoneticPr fontId="3" type="noConversion"/>
  </si>
  <si>
    <t>교과전형없음</t>
  </si>
  <si>
    <t>X</t>
  </si>
  <si>
    <t>X</t>
    <phoneticPr fontId="3" type="noConversion"/>
  </si>
  <si>
    <t>학생부교과</t>
  </si>
  <si>
    <t>학생부종합</t>
  </si>
  <si>
    <t>학생부종합</t>
    <phoneticPr fontId="3" type="noConversion"/>
  </si>
  <si>
    <t>학교장추천필수/명칭은 교과이지만, 비교과요소일부반영</t>
  </si>
  <si>
    <t>학교장추천필수/명칭은 교과이지만, 비교과요소일부반영</t>
    <phoneticPr fontId="3" type="noConversion"/>
  </si>
  <si>
    <t>최저통과비율</t>
    <phoneticPr fontId="3" type="noConversion"/>
  </si>
  <si>
    <t>수시요강</t>
  </si>
  <si>
    <t>수시요강</t>
    <phoneticPr fontId="3" type="noConversion"/>
  </si>
  <si>
    <t>지역균형</t>
  </si>
  <si>
    <t>지역균형</t>
    <phoneticPr fontId="3" type="noConversion"/>
  </si>
  <si>
    <t>교과100</t>
  </si>
  <si>
    <t>정원내/외</t>
    <phoneticPr fontId="3" type="noConversion"/>
  </si>
  <si>
    <t>연세대학교</t>
    <phoneticPr fontId="3" type="noConversion"/>
  </si>
  <si>
    <t>기회균형</t>
    <phoneticPr fontId="3" type="noConversion"/>
  </si>
  <si>
    <t>강원도</t>
    <phoneticPr fontId="3" type="noConversion"/>
  </si>
  <si>
    <t>일반</t>
  </si>
  <si>
    <t>지역인재</t>
  </si>
  <si>
    <t>지역인재</t>
    <phoneticPr fontId="3" type="noConversion"/>
  </si>
  <si>
    <t>지역기회균형</t>
  </si>
  <si>
    <t>국어,수학(기하/미적분/확통),영어,과탐(적용시1과목) 中 3개 영역 합 6등급</t>
    <phoneticPr fontId="3" type="noConversion"/>
  </si>
  <si>
    <t>지역교과</t>
    <phoneticPr fontId="3" type="noConversion"/>
  </si>
  <si>
    <t>수시</t>
    <phoneticPr fontId="3" type="noConversion"/>
  </si>
  <si>
    <t>지역교과저소득</t>
    <phoneticPr fontId="3" type="noConversion"/>
  </si>
  <si>
    <t>국어,수학(기하/미적분/확통),영어,과탐(적용시1과목) 中 3개 영역 합 8등급</t>
    <phoneticPr fontId="3" type="noConversion"/>
  </si>
  <si>
    <t>충청북도/충청남도/대전광역시/세종시</t>
  </si>
  <si>
    <t>국어,수학,영어,과탐(적용시2과목평균절사) 中 3개 영역 합 3등급</t>
    <phoneticPr fontId="3" type="noConversion"/>
  </si>
  <si>
    <t>일반학생</t>
  </si>
  <si>
    <t>일반학생</t>
    <phoneticPr fontId="3" type="noConversion"/>
  </si>
  <si>
    <t>교과우수자</t>
    <phoneticPr fontId="3" type="noConversion"/>
  </si>
  <si>
    <t>지역인재기초생활수급자등대상자</t>
    <phoneticPr fontId="3" type="noConversion"/>
  </si>
  <si>
    <t>경상북도/대구광역시</t>
    <phoneticPr fontId="3" type="noConversion"/>
  </si>
  <si>
    <t>국어,수학(미적분/기하),영어,과탐(적용시2과목평균절사) 中 과탐 필수 포함하여 3개 영역 합 3등급</t>
    <phoneticPr fontId="3" type="noConversion"/>
  </si>
  <si>
    <t>국어,수학(미적분/기하),영어,과탐(적용시2과목평균절사) 中 과탐 필수 포함하여 3개 영역 합 4등급</t>
    <phoneticPr fontId="3" type="noConversion"/>
  </si>
  <si>
    <t>교과80+교과이수충실도20</t>
    <phoneticPr fontId="3" type="noConversion"/>
  </si>
  <si>
    <t>국어,수학(미적분/기하),영어,과탐(적용시2과목평균절사) 中 과탐 필수 포함하여 3개 영역 합 5등급</t>
    <phoneticPr fontId="3" type="noConversion"/>
  </si>
  <si>
    <t>국어,수학,영어,사/과탐(적용시2과목평균절사) 中 탐구 필수 포함하여 3개 영역 합 4등급</t>
    <phoneticPr fontId="3" type="noConversion"/>
  </si>
  <si>
    <t>국어,수학,영어,사/과탐(적용시2과목평균절사) 中 탐구 필수 포함하여 3개 영역 합 5등급</t>
    <phoneticPr fontId="3" type="noConversion"/>
  </si>
  <si>
    <t>국어,수학,영어,사/과탐(적용시2과목평균절사) 中 수학 필수 포함하여 3개 영역 합 5등급</t>
    <phoneticPr fontId="3" type="noConversion"/>
  </si>
  <si>
    <t>국어,수학,영어,사/과탐(적용시2과목평균절사) 中 수학 필수 포함하여 3개 영역 합 4등급</t>
    <phoneticPr fontId="3" type="noConversion"/>
  </si>
  <si>
    <t>학년</t>
    <phoneticPr fontId="3" type="noConversion"/>
  </si>
  <si>
    <t>학기</t>
    <phoneticPr fontId="3" type="noConversion"/>
  </si>
  <si>
    <t>과목명</t>
    <phoneticPr fontId="3" type="noConversion"/>
  </si>
  <si>
    <t>교과명</t>
    <phoneticPr fontId="3" type="noConversion"/>
  </si>
  <si>
    <t>단위수</t>
    <phoneticPr fontId="3" type="noConversion"/>
  </si>
  <si>
    <t>석차</t>
    <phoneticPr fontId="3" type="noConversion"/>
  </si>
  <si>
    <t>동석차</t>
    <phoneticPr fontId="3" type="noConversion"/>
  </si>
  <si>
    <t>재적수</t>
    <phoneticPr fontId="3" type="noConversion"/>
  </si>
  <si>
    <t>국어</t>
  </si>
  <si>
    <t>국어</t>
    <phoneticPr fontId="3" type="noConversion"/>
  </si>
  <si>
    <t>도덕</t>
  </si>
  <si>
    <t>도덕</t>
    <phoneticPr fontId="3" type="noConversion"/>
  </si>
  <si>
    <t>사회</t>
  </si>
  <si>
    <t>사회</t>
    <phoneticPr fontId="3" type="noConversion"/>
  </si>
  <si>
    <t>수학</t>
  </si>
  <si>
    <t>수학</t>
    <phoneticPr fontId="3" type="noConversion"/>
  </si>
  <si>
    <t>과학</t>
  </si>
  <si>
    <t>과학</t>
    <phoneticPr fontId="3" type="noConversion"/>
  </si>
  <si>
    <t>국사</t>
  </si>
  <si>
    <t>물리1</t>
  </si>
  <si>
    <t>생물1</t>
  </si>
  <si>
    <t>화학1</t>
  </si>
  <si>
    <t>영어1</t>
  </si>
  <si>
    <t>문학</t>
  </si>
  <si>
    <t>윤리와사상</t>
  </si>
  <si>
    <t>작문</t>
  </si>
  <si>
    <t>사회,문화</t>
  </si>
  <si>
    <t>미분과적분</t>
  </si>
  <si>
    <t>확률과통계</t>
  </si>
  <si>
    <t>생물2</t>
  </si>
  <si>
    <t>생물2</t>
    <phoneticPr fontId="3" type="noConversion"/>
  </si>
  <si>
    <t>지구과학1</t>
  </si>
  <si>
    <t>화학2</t>
  </si>
  <si>
    <t>화학2</t>
    <phoneticPr fontId="3" type="noConversion"/>
  </si>
  <si>
    <t>영어작문</t>
  </si>
  <si>
    <t>영어회화</t>
  </si>
  <si>
    <t>교과목명보정</t>
    <phoneticPr fontId="3" type="noConversion"/>
  </si>
  <si>
    <t>영어</t>
  </si>
  <si>
    <t>반영학기</t>
    <phoneticPr fontId="3" type="noConversion"/>
  </si>
  <si>
    <t>반영과목</t>
    <phoneticPr fontId="3" type="noConversion"/>
  </si>
  <si>
    <t>국영수과탐</t>
  </si>
  <si>
    <t>국영수사/과탐</t>
  </si>
  <si>
    <t>기본방식</t>
    <phoneticPr fontId="3" type="noConversion"/>
  </si>
  <si>
    <t>1. 노란색 파트만 기입 필요</t>
    <phoneticPr fontId="3" type="noConversion"/>
  </si>
  <si>
    <t>3. 동석차 항목은 석차 옆 괄호안 숫자 기입,숫자 없다면 '0' 기입</t>
    <phoneticPr fontId="3" type="noConversion"/>
  </si>
  <si>
    <t>/2식백분위</t>
  </si>
  <si>
    <t>-1식등급변환</t>
    <phoneticPr fontId="3" type="noConversion"/>
  </si>
  <si>
    <t>-1식단위*등급</t>
    <phoneticPr fontId="3" type="noConversion"/>
  </si>
  <si>
    <t>/2식등급변환</t>
    <phoneticPr fontId="3" type="noConversion"/>
  </si>
  <si>
    <t>/2식단위*등급</t>
    <phoneticPr fontId="3" type="noConversion"/>
  </si>
  <si>
    <t>-1</t>
    <phoneticPr fontId="3" type="noConversion"/>
  </si>
  <si>
    <t>/2</t>
    <phoneticPr fontId="3" type="noConversion"/>
  </si>
  <si>
    <t>영어</t>
    <phoneticPr fontId="3" type="noConversion"/>
  </si>
  <si>
    <t>백분위</t>
    <phoneticPr fontId="3" type="noConversion"/>
  </si>
  <si>
    <t>-1식</t>
    <phoneticPr fontId="3" type="noConversion"/>
  </si>
  <si>
    <t>/2식</t>
    <phoneticPr fontId="3" type="noConversion"/>
  </si>
  <si>
    <t>3-1까지</t>
  </si>
  <si>
    <t>3-1까지</t>
    <phoneticPr fontId="3" type="noConversion"/>
  </si>
  <si>
    <t>3-2까지</t>
    <phoneticPr fontId="3" type="noConversion"/>
  </si>
  <si>
    <t>가천22</t>
    <phoneticPr fontId="3" type="noConversion"/>
  </si>
  <si>
    <t>미정,-1식적용</t>
    <phoneticPr fontId="3" type="noConversion"/>
  </si>
  <si>
    <t>학교점수</t>
    <phoneticPr fontId="3" type="noConversion"/>
  </si>
  <si>
    <t>등급화</t>
    <phoneticPr fontId="3" type="noConversion"/>
  </si>
  <si>
    <t>내점수등급</t>
    <phoneticPr fontId="3" type="noConversion"/>
  </si>
  <si>
    <t>내점수학교점수</t>
    <phoneticPr fontId="3" type="noConversion"/>
  </si>
  <si>
    <t>예비충원</t>
    <phoneticPr fontId="3" type="noConversion"/>
  </si>
  <si>
    <t>가천22~27</t>
    <phoneticPr fontId="3" type="noConversion"/>
  </si>
  <si>
    <t>가천23~27</t>
    <phoneticPr fontId="3" type="noConversion"/>
  </si>
  <si>
    <t>가천대22~27</t>
    <phoneticPr fontId="3" type="noConversion"/>
  </si>
  <si>
    <t>관동22</t>
    <phoneticPr fontId="3" type="noConversion"/>
  </si>
  <si>
    <t>/2식적용</t>
    <phoneticPr fontId="3" type="noConversion"/>
  </si>
  <si>
    <t>70%컷(학교점수)</t>
    <phoneticPr fontId="3" type="noConversion"/>
  </si>
  <si>
    <t>90%컷(학교점수)</t>
    <phoneticPr fontId="3" type="noConversion"/>
  </si>
  <si>
    <t>평균(학교점수)</t>
  </si>
  <si>
    <t>80%컷(학교점수)</t>
    <phoneticPr fontId="3" type="noConversion"/>
  </si>
  <si>
    <t>평균(등급)</t>
  </si>
  <si>
    <t>70%컷(등급)</t>
    <phoneticPr fontId="3" type="noConversion"/>
  </si>
  <si>
    <t>80%컷(등급)</t>
    <phoneticPr fontId="3" type="noConversion"/>
  </si>
  <si>
    <t>90%컷(등급)</t>
    <phoneticPr fontId="3" type="noConversion"/>
  </si>
  <si>
    <t>최종컷(등급)</t>
    <phoneticPr fontId="3" type="noConversion"/>
  </si>
  <si>
    <t>최초컷(등급)</t>
  </si>
  <si>
    <t>최초컷(학교점수)</t>
  </si>
  <si>
    <t>최종컷(학교점수)</t>
    <phoneticPr fontId="3" type="noConversion"/>
  </si>
  <si>
    <t>50%컷(등급)</t>
    <phoneticPr fontId="3" type="noConversion"/>
  </si>
  <si>
    <t>50%컷(학교점수)</t>
    <phoneticPr fontId="3" type="noConversion"/>
  </si>
  <si>
    <t>컷비교기준</t>
    <phoneticPr fontId="3" type="noConversion"/>
  </si>
  <si>
    <t>가톨릭대22</t>
    <phoneticPr fontId="3" type="noConversion"/>
  </si>
  <si>
    <t>가톨릭22</t>
    <phoneticPr fontId="3" type="noConversion"/>
  </si>
  <si>
    <t>한국사</t>
  </si>
  <si>
    <t>역사</t>
  </si>
  <si>
    <t>국영수과</t>
    <phoneticPr fontId="3" type="noConversion"/>
  </si>
  <si>
    <t>국영수과사</t>
    <phoneticPr fontId="3" type="noConversion"/>
  </si>
  <si>
    <t>국영수과사도</t>
    <phoneticPr fontId="3" type="noConversion"/>
  </si>
  <si>
    <t>검산</t>
    <phoneticPr fontId="3" type="noConversion"/>
  </si>
  <si>
    <t>23~24</t>
    <phoneticPr fontId="3" type="noConversion"/>
  </si>
  <si>
    <t>가톨릭23~25</t>
    <phoneticPr fontId="3" type="noConversion"/>
  </si>
  <si>
    <t>학년학기31</t>
    <phoneticPr fontId="3" type="noConversion"/>
  </si>
  <si>
    <t>학년학기32</t>
    <phoneticPr fontId="3" type="noConversion"/>
  </si>
  <si>
    <t>-1식적용</t>
    <phoneticPr fontId="3" type="noConversion"/>
  </si>
  <si>
    <t>강릉원주</t>
    <phoneticPr fontId="3" type="noConversion"/>
  </si>
  <si>
    <t>가톨릭대23~27</t>
    <phoneticPr fontId="3" type="noConversion"/>
  </si>
  <si>
    <t>22~24</t>
    <phoneticPr fontId="3" type="noConversion"/>
  </si>
  <si>
    <t>자료없음</t>
    <phoneticPr fontId="3" type="noConversion"/>
  </si>
  <si>
    <t>22~26</t>
    <phoneticPr fontId="3" type="noConversion"/>
  </si>
  <si>
    <t>강릉원주22~27</t>
    <phoneticPr fontId="3" type="noConversion"/>
  </si>
  <si>
    <t>강원</t>
    <phoneticPr fontId="3" type="noConversion"/>
  </si>
  <si>
    <t>국영수과사한</t>
    <phoneticPr fontId="3" type="noConversion"/>
  </si>
  <si>
    <t>가산점</t>
    <phoneticPr fontId="3" type="noConversion"/>
  </si>
  <si>
    <t>25~27</t>
    <phoneticPr fontId="3" type="noConversion"/>
  </si>
  <si>
    <t>강원22~27</t>
    <phoneticPr fontId="3" type="noConversion"/>
  </si>
  <si>
    <t>건국22</t>
    <phoneticPr fontId="3" type="noConversion"/>
  </si>
  <si>
    <t>건국</t>
    <phoneticPr fontId="3" type="noConversion"/>
  </si>
  <si>
    <t xml:space="preserve"> </t>
    <phoneticPr fontId="3" type="noConversion"/>
  </si>
  <si>
    <t>등급</t>
    <phoneticPr fontId="3" type="noConversion"/>
  </si>
  <si>
    <t>백분위</t>
  </si>
  <si>
    <t>단위*등급</t>
    <phoneticPr fontId="3" type="noConversion"/>
  </si>
  <si>
    <t>건공</t>
  </si>
  <si>
    <t>건글</t>
    <phoneticPr fontId="3" type="noConversion"/>
  </si>
  <si>
    <t>건대식적용</t>
    <phoneticPr fontId="3" type="noConversion"/>
  </si>
  <si>
    <t>국어1</t>
  </si>
  <si>
    <t>국어2</t>
  </si>
  <si>
    <t>국어생활</t>
  </si>
  <si>
    <t>기초수학</t>
  </si>
  <si>
    <t>수학1</t>
  </si>
  <si>
    <t>수학2</t>
  </si>
  <si>
    <t>수학10-가</t>
  </si>
  <si>
    <t>수학10-나</t>
  </si>
  <si>
    <t>실용수학</t>
  </si>
  <si>
    <t>공통영어</t>
  </si>
  <si>
    <t>기초영어</t>
  </si>
  <si>
    <t>실용영어1</t>
  </si>
  <si>
    <t>영어10-a</t>
  </si>
  <si>
    <t>영어10-b</t>
  </si>
  <si>
    <t>공통사회</t>
  </si>
  <si>
    <t>인간사회와환경</t>
  </si>
  <si>
    <t>공통과학</t>
  </si>
  <si>
    <t>과학1</t>
  </si>
  <si>
    <t>생활과과학</t>
  </si>
  <si>
    <t>독서</t>
  </si>
  <si>
    <t>화법과작문</t>
  </si>
  <si>
    <t>독서와문법</t>
  </si>
  <si>
    <t>독서와문법1</t>
  </si>
  <si>
    <t>독서와문법2</t>
  </si>
  <si>
    <t>문법</t>
  </si>
  <si>
    <t>문학1</t>
  </si>
  <si>
    <t>문학2</t>
  </si>
  <si>
    <t>화법</t>
  </si>
  <si>
    <t>화법과작문1</t>
  </si>
  <si>
    <t>화법과작문2</t>
  </si>
  <si>
    <t>미적분</t>
  </si>
  <si>
    <t>미적분1</t>
  </si>
  <si>
    <t>미적분2</t>
  </si>
  <si>
    <t>미적분과통계기본</t>
  </si>
  <si>
    <t>수학연습1</t>
  </si>
  <si>
    <t>적분과통계</t>
  </si>
  <si>
    <t>통계</t>
  </si>
  <si>
    <t>영어2</t>
  </si>
  <si>
    <t>영어독해와작문</t>
  </si>
  <si>
    <t>실용영어</t>
  </si>
  <si>
    <t>실용영어2</t>
  </si>
  <si>
    <t>실용영어독해와작문</t>
  </si>
  <si>
    <t>실용영어회화</t>
  </si>
  <si>
    <t>영어기본2</t>
  </si>
  <si>
    <t>영어독해</t>
  </si>
  <si>
    <t>영어독해1</t>
  </si>
  <si>
    <t>영어독해2</t>
  </si>
  <si>
    <t>영어문법</t>
  </si>
  <si>
    <t>영어문법1</t>
  </si>
  <si>
    <t>영어문법2</t>
  </si>
  <si>
    <t>영어작문1</t>
  </si>
  <si>
    <t>영어작문2</t>
  </si>
  <si>
    <t>영어회화1</t>
  </si>
  <si>
    <t>경제</t>
  </si>
  <si>
    <t>동아시아사</t>
  </si>
  <si>
    <t>생활과윤리</t>
  </si>
  <si>
    <t>세계사</t>
  </si>
  <si>
    <t>세계지리</t>
  </si>
  <si>
    <t>정치</t>
  </si>
  <si>
    <t>지리</t>
  </si>
  <si>
    <t>한국근현대사</t>
  </si>
  <si>
    <t>사회문화</t>
  </si>
  <si>
    <t>한국지리</t>
  </si>
  <si>
    <t>생명과학1</t>
  </si>
  <si>
    <t>물리</t>
  </si>
  <si>
    <t>생물</t>
  </si>
  <si>
    <t>지구과학</t>
  </si>
  <si>
    <t>화학</t>
  </si>
  <si>
    <t>경제지리</t>
  </si>
  <si>
    <t>법과사회</t>
  </si>
  <si>
    <t>법과정치</t>
  </si>
  <si>
    <t>사회역사도덕</t>
  </si>
  <si>
    <t>사회역사도덕</t>
    <phoneticPr fontId="3" type="noConversion"/>
  </si>
  <si>
    <t>영어회화2</t>
  </si>
  <si>
    <t>건일선</t>
  </si>
  <si>
    <t>고전</t>
  </si>
  <si>
    <t>고전</t>
    <phoneticPr fontId="3" type="noConversion"/>
  </si>
  <si>
    <t>글쓰기</t>
  </si>
  <si>
    <t>글쓰기</t>
    <phoneticPr fontId="3" type="noConversion"/>
  </si>
  <si>
    <t>논술</t>
  </si>
  <si>
    <t>논술</t>
    <phoneticPr fontId="3" type="noConversion"/>
  </si>
  <si>
    <t>독서논술</t>
  </si>
  <si>
    <t>독서논술</t>
    <phoneticPr fontId="3" type="noConversion"/>
  </si>
  <si>
    <t>독서토론</t>
  </si>
  <si>
    <t>독서토론</t>
    <phoneticPr fontId="3" type="noConversion"/>
  </si>
  <si>
    <t>문학의이해</t>
  </si>
  <si>
    <t>문학의이해</t>
    <phoneticPr fontId="3" type="noConversion"/>
  </si>
  <si>
    <t>실용국어</t>
  </si>
  <si>
    <t>실용국어</t>
    <phoneticPr fontId="3" type="noConversion"/>
  </si>
  <si>
    <t>언어논술</t>
  </si>
  <si>
    <t>언어논술</t>
    <phoneticPr fontId="3" type="noConversion"/>
  </si>
  <si>
    <t>인문학</t>
  </si>
  <si>
    <t>인문학</t>
    <phoneticPr fontId="3" type="noConversion"/>
  </si>
  <si>
    <t>통합국어1</t>
  </si>
  <si>
    <t>통합국어1</t>
    <phoneticPr fontId="3" type="noConversion"/>
  </si>
  <si>
    <t>통합국어2</t>
  </si>
  <si>
    <t>통합국어2</t>
    <phoneticPr fontId="3" type="noConversion"/>
  </si>
  <si>
    <t>한국어</t>
  </si>
  <si>
    <t>한국어</t>
    <phoneticPr fontId="3" type="noConversion"/>
  </si>
  <si>
    <t>현대문학</t>
  </si>
  <si>
    <t>현대문학</t>
    <phoneticPr fontId="3" type="noConversion"/>
  </si>
  <si>
    <t>고급수학</t>
  </si>
  <si>
    <t>고급수학</t>
    <phoneticPr fontId="3" type="noConversion"/>
  </si>
  <si>
    <t>고급수학1</t>
  </si>
  <si>
    <t>고급수학1</t>
    <phoneticPr fontId="3" type="noConversion"/>
  </si>
  <si>
    <t>기하와벡터</t>
  </si>
  <si>
    <t>기하와벡터</t>
    <phoneticPr fontId="3" type="noConversion"/>
  </si>
  <si>
    <t>수학과제연구</t>
  </si>
  <si>
    <t>수학과제연구</t>
    <phoneticPr fontId="3" type="noConversion"/>
  </si>
  <si>
    <t>수학연습2</t>
  </si>
  <si>
    <t>수학연습2</t>
    <phoneticPr fontId="3" type="noConversion"/>
  </si>
  <si>
    <t>수학의활용</t>
  </si>
  <si>
    <t>수학의활용</t>
    <phoneticPr fontId="3" type="noConversion"/>
  </si>
  <si>
    <t>심화수학</t>
  </si>
  <si>
    <t>심화수학</t>
    <phoneticPr fontId="3" type="noConversion"/>
  </si>
  <si>
    <t>이산수학</t>
  </si>
  <si>
    <t>이산수학</t>
    <phoneticPr fontId="3" type="noConversion"/>
  </si>
  <si>
    <t>인문수학</t>
  </si>
  <si>
    <t>인문수학</t>
    <phoneticPr fontId="3" type="noConversion"/>
  </si>
  <si>
    <t>인문통합수학</t>
  </si>
  <si>
    <t>인문통합수학</t>
    <phoneticPr fontId="3" type="noConversion"/>
  </si>
  <si>
    <t>자연수학</t>
  </si>
  <si>
    <t>자연수학</t>
    <phoneticPr fontId="3" type="noConversion"/>
  </si>
  <si>
    <t>자연통합수학</t>
  </si>
  <si>
    <t>자연통합수학</t>
    <phoneticPr fontId="3" type="noConversion"/>
  </si>
  <si>
    <t>심화영어</t>
  </si>
  <si>
    <t>심화영어</t>
    <phoneticPr fontId="3" type="noConversion"/>
  </si>
  <si>
    <t>심화영어독해1</t>
  </si>
  <si>
    <t>심화영어독해1</t>
    <phoneticPr fontId="3" type="noConversion"/>
  </si>
  <si>
    <t>심화영어독해2</t>
  </si>
  <si>
    <t>심화영어독해2</t>
    <phoneticPr fontId="3" type="noConversion"/>
  </si>
  <si>
    <t>심화영어독해와작문</t>
  </si>
  <si>
    <t>심화영어독해와작문</t>
    <phoneticPr fontId="3" type="noConversion"/>
  </si>
  <si>
    <t>심화영어작문</t>
  </si>
  <si>
    <t>심화영어작문</t>
    <phoneticPr fontId="3" type="noConversion"/>
  </si>
  <si>
    <t>영문학</t>
  </si>
  <si>
    <t>영문학</t>
    <phoneticPr fontId="3" type="noConversion"/>
  </si>
  <si>
    <t>영문학기초</t>
  </si>
  <si>
    <t>영문학기초</t>
    <phoneticPr fontId="3" type="noConversion"/>
  </si>
  <si>
    <t>영미문학</t>
  </si>
  <si>
    <t>영미문학</t>
    <phoneticPr fontId="3" type="noConversion"/>
  </si>
  <si>
    <t>영미문학1</t>
  </si>
  <si>
    <t>영미문학1</t>
    <phoneticPr fontId="3" type="noConversion"/>
  </si>
  <si>
    <t>영미문학2</t>
  </si>
  <si>
    <t>영미문학2</t>
    <phoneticPr fontId="3" type="noConversion"/>
  </si>
  <si>
    <t>영미문화1</t>
  </si>
  <si>
    <t>영미문화1</t>
    <phoneticPr fontId="3" type="noConversion"/>
  </si>
  <si>
    <t>국제경제</t>
  </si>
  <si>
    <t>국제경제</t>
    <phoneticPr fontId="3" type="noConversion"/>
  </si>
  <si>
    <t>국제관계와국제기구</t>
  </si>
  <si>
    <t>국제관계와국제기구</t>
    <phoneticPr fontId="3" type="noConversion"/>
  </si>
  <si>
    <t>국제문제</t>
  </si>
  <si>
    <t>국제문제</t>
    <phoneticPr fontId="3" type="noConversion"/>
  </si>
  <si>
    <t>국제사회의이해</t>
  </si>
  <si>
    <t>국제사회의이해</t>
    <phoneticPr fontId="3" type="noConversion"/>
  </si>
  <si>
    <t>국제법</t>
  </si>
  <si>
    <t>국제법</t>
    <phoneticPr fontId="3" type="noConversion"/>
  </si>
  <si>
    <t>국제정치</t>
  </si>
  <si>
    <t>국제정치</t>
    <phoneticPr fontId="3" type="noConversion"/>
  </si>
  <si>
    <t>과제연구</t>
  </si>
  <si>
    <t>과제연구</t>
    <phoneticPr fontId="3" type="noConversion"/>
  </si>
  <si>
    <t>동아시아근현대사</t>
  </si>
  <si>
    <t>동아시아근현대사</t>
    <phoneticPr fontId="3" type="noConversion"/>
  </si>
  <si>
    <t>비교문화</t>
  </si>
  <si>
    <t>비교문화</t>
    <phoneticPr fontId="3" type="noConversion"/>
  </si>
  <si>
    <t>사회과학방법론</t>
  </si>
  <si>
    <t>사회과학방법론</t>
    <phoneticPr fontId="3" type="noConversion"/>
  </si>
  <si>
    <t>세계문제</t>
  </si>
  <si>
    <t>세계문제</t>
    <phoneticPr fontId="3" type="noConversion"/>
  </si>
  <si>
    <t>인류의미래사회</t>
  </si>
  <si>
    <t>인류의미래사회</t>
    <phoneticPr fontId="3" type="noConversion"/>
  </si>
  <si>
    <t>사회탐구</t>
  </si>
  <si>
    <t>사회탐구</t>
    <phoneticPr fontId="3" type="noConversion"/>
  </si>
  <si>
    <t>지역이해</t>
  </si>
  <si>
    <t>지역이해</t>
    <phoneticPr fontId="3" type="noConversion"/>
  </si>
  <si>
    <t>한국의사회와문화</t>
  </si>
  <si>
    <t>한국의사회와문화</t>
    <phoneticPr fontId="3" type="noConversion"/>
  </si>
  <si>
    <t>한국의현대사회</t>
  </si>
  <si>
    <t>한국의현대사회</t>
    <phoneticPr fontId="3" type="noConversion"/>
  </si>
  <si>
    <t>고급물리</t>
  </si>
  <si>
    <t>고급물리</t>
    <phoneticPr fontId="3" type="noConversion"/>
  </si>
  <si>
    <t>물리2</t>
  </si>
  <si>
    <t>물리2</t>
    <phoneticPr fontId="3" type="noConversion"/>
  </si>
  <si>
    <t>물리실험</t>
  </si>
  <si>
    <t>물리실험</t>
    <phoneticPr fontId="3" type="noConversion"/>
  </si>
  <si>
    <t>고급생명과학</t>
  </si>
  <si>
    <t>고급생명과학</t>
    <phoneticPr fontId="3" type="noConversion"/>
  </si>
  <si>
    <t>고급지구과학</t>
  </si>
  <si>
    <t>고급지구과학</t>
    <phoneticPr fontId="3" type="noConversion"/>
  </si>
  <si>
    <t>과학사및과학철학</t>
  </si>
  <si>
    <t>과학사및과학철학</t>
    <phoneticPr fontId="3" type="noConversion"/>
  </si>
  <si>
    <t>과학실험</t>
  </si>
  <si>
    <t>과학실험</t>
    <phoneticPr fontId="3" type="noConversion"/>
  </si>
  <si>
    <t>생명과학2</t>
  </si>
  <si>
    <t>생명과학2</t>
    <phoneticPr fontId="3" type="noConversion"/>
  </si>
  <si>
    <t>지구과학2</t>
  </si>
  <si>
    <t>지구과학2</t>
    <phoneticPr fontId="3" type="noConversion"/>
  </si>
  <si>
    <t>생명과학실험</t>
  </si>
  <si>
    <t>생명과학실험</t>
    <phoneticPr fontId="3" type="noConversion"/>
  </si>
  <si>
    <t>정보과학</t>
  </si>
  <si>
    <t>정보과학</t>
    <phoneticPr fontId="3" type="noConversion"/>
  </si>
  <si>
    <t>지구과학실험</t>
  </si>
  <si>
    <t>지구과학실험</t>
    <phoneticPr fontId="3" type="noConversion"/>
  </si>
  <si>
    <t>화학실험</t>
  </si>
  <si>
    <t>화학실험</t>
    <phoneticPr fontId="3" type="noConversion"/>
  </si>
  <si>
    <t>환경과학</t>
  </si>
  <si>
    <t>환경과학</t>
    <phoneticPr fontId="3" type="noConversion"/>
  </si>
  <si>
    <t>건진선</t>
  </si>
  <si>
    <t>건진선</t>
    <phoneticPr fontId="3" type="noConversion"/>
  </si>
  <si>
    <t>고급수학2</t>
  </si>
  <si>
    <t>고급수학2</t>
    <phoneticPr fontId="3" type="noConversion"/>
  </si>
  <si>
    <t>심화영어회화</t>
  </si>
  <si>
    <t>심화영어회화</t>
    <phoneticPr fontId="3" type="noConversion"/>
  </si>
  <si>
    <t>심화영어회화1</t>
  </si>
  <si>
    <t>심화영어회화1</t>
    <phoneticPr fontId="3" type="noConversion"/>
  </si>
  <si>
    <t>심화영어회화2</t>
  </si>
  <si>
    <t>심화영어회화2</t>
    <phoneticPr fontId="3" type="noConversion"/>
  </si>
  <si>
    <t>과목명</t>
  </si>
  <si>
    <t>교과분류</t>
  </si>
  <si>
    <t>교과분류</t>
    <phoneticPr fontId="3" type="noConversion"/>
  </si>
  <si>
    <t>선택분류</t>
  </si>
  <si>
    <t>선택분류</t>
    <phoneticPr fontId="3" type="noConversion"/>
  </si>
  <si>
    <t>단위수</t>
  </si>
  <si>
    <t>석차</t>
  </si>
  <si>
    <t>동석차</t>
  </si>
  <si>
    <t>재적수</t>
  </si>
  <si>
    <t>자료유무</t>
    <phoneticPr fontId="3" type="noConversion"/>
  </si>
  <si>
    <t>학기</t>
  </si>
  <si>
    <t>과목카운팅</t>
  </si>
  <si>
    <t>과목카운팅</t>
    <phoneticPr fontId="3" type="noConversion"/>
  </si>
  <si>
    <t>-2</t>
    <phoneticPr fontId="3" type="noConversion"/>
  </si>
  <si>
    <t>카운팅</t>
    <phoneticPr fontId="3" type="noConversion"/>
  </si>
  <si>
    <t>32제외</t>
    <phoneticPr fontId="3" type="noConversion"/>
  </si>
  <si>
    <t>좌2개통합</t>
    <phoneticPr fontId="3" type="noConversion"/>
  </si>
  <si>
    <t>건글분류</t>
    <phoneticPr fontId="3" type="noConversion"/>
  </si>
  <si>
    <t>국영수과한</t>
  </si>
  <si>
    <t>국영수과한</t>
    <phoneticPr fontId="3" type="noConversion"/>
  </si>
  <si>
    <t>등급화</t>
  </si>
  <si>
    <t>24~25</t>
    <phoneticPr fontId="3" type="noConversion"/>
  </si>
  <si>
    <t>26~27</t>
    <phoneticPr fontId="3" type="noConversion"/>
  </si>
  <si>
    <t>건양</t>
    <phoneticPr fontId="3" type="noConversion"/>
  </si>
  <si>
    <t>미정,-1식적용</t>
  </si>
  <si>
    <t>학교점수</t>
  </si>
  <si>
    <t>-1식단위*등급</t>
  </si>
  <si>
    <t>-1등급식솔팅</t>
    <phoneticPr fontId="3" type="noConversion"/>
  </si>
  <si>
    <t>학년</t>
  </si>
  <si>
    <t>교과명</t>
  </si>
  <si>
    <t>교과목명보정</t>
  </si>
  <si>
    <t>국영수과</t>
  </si>
  <si>
    <t>국영수과사</t>
  </si>
  <si>
    <t>국영수과사한</t>
  </si>
  <si>
    <t>국영수과사도</t>
  </si>
  <si>
    <t>-1식등급변환</t>
  </si>
  <si>
    <t>순위</t>
    <phoneticPr fontId="3" type="noConversion"/>
  </si>
  <si>
    <t>과학상위8</t>
    <phoneticPr fontId="3" type="noConversion"/>
  </si>
  <si>
    <t>국영수</t>
  </si>
  <si>
    <t>국영수</t>
    <phoneticPr fontId="3" type="noConversion"/>
  </si>
  <si>
    <t>등급*단위수</t>
    <phoneticPr fontId="3" type="noConversion"/>
  </si>
  <si>
    <t>학교점수*단위수</t>
    <phoneticPr fontId="3" type="noConversion"/>
  </si>
  <si>
    <t>최종컷기준</t>
    <phoneticPr fontId="3" type="noConversion"/>
  </si>
  <si>
    <t>23~27</t>
    <phoneticPr fontId="3" type="noConversion"/>
  </si>
  <si>
    <t>건양22~27</t>
    <phoneticPr fontId="3" type="noConversion"/>
  </si>
  <si>
    <t>85%컷(등급)</t>
    <phoneticPr fontId="3" type="noConversion"/>
  </si>
  <si>
    <t>경북의예</t>
    <phoneticPr fontId="3" type="noConversion"/>
  </si>
  <si>
    <t>경북치약수</t>
    <phoneticPr fontId="3" type="noConversion"/>
  </si>
  <si>
    <t>85%컷(학교점수)</t>
    <phoneticPr fontId="3" type="noConversion"/>
  </si>
  <si>
    <t>85%컷기준</t>
    <phoneticPr fontId="3" type="noConversion"/>
  </si>
  <si>
    <t>입시결과자료 없음</t>
    <phoneticPr fontId="3" type="noConversion"/>
  </si>
  <si>
    <t>경북</t>
    <phoneticPr fontId="3" type="noConversion"/>
  </si>
  <si>
    <t>경북의22~23</t>
    <phoneticPr fontId="3" type="noConversion"/>
  </si>
  <si>
    <t>경북나머지22~23</t>
    <phoneticPr fontId="3" type="noConversion"/>
  </si>
  <si>
    <t>22~23</t>
    <phoneticPr fontId="3" type="noConversion"/>
  </si>
  <si>
    <t>교육이수충실도 100점 만점 가정</t>
  </si>
  <si>
    <t>교육이수충실도 100점 만점 가정</t>
    <phoneticPr fontId="3" type="noConversion"/>
  </si>
  <si>
    <t>입시결과자료 없음, 교육이수충실도 100점 만점 가정</t>
    <phoneticPr fontId="3" type="noConversion"/>
  </si>
  <si>
    <t>입시결과자료 없음, 교육이수충실도 100점 만점 가정</t>
    <phoneticPr fontId="3" type="noConversion"/>
  </si>
  <si>
    <t>경북24~27</t>
    <phoneticPr fontId="3" type="noConversion"/>
  </si>
  <si>
    <t>24~27</t>
    <phoneticPr fontId="3" type="noConversion"/>
  </si>
  <si>
    <t>경상남도/부산광역시/울산광역시</t>
  </si>
  <si>
    <t>경상</t>
    <phoneticPr fontId="3" type="noConversion"/>
  </si>
  <si>
    <t>심화국어</t>
  </si>
  <si>
    <t>심화국어</t>
    <phoneticPr fontId="3" type="noConversion"/>
  </si>
  <si>
    <t>고전읽기</t>
  </si>
  <si>
    <t>고전읽기</t>
    <phoneticPr fontId="3" type="noConversion"/>
  </si>
  <si>
    <t>실용영어</t>
    <phoneticPr fontId="3" type="noConversion"/>
  </si>
  <si>
    <t>영미문학읽기</t>
  </si>
  <si>
    <t>영미문학읽기</t>
    <phoneticPr fontId="3" type="noConversion"/>
  </si>
  <si>
    <t>진로영어</t>
  </si>
  <si>
    <t>진로영어</t>
    <phoneticPr fontId="3" type="noConversion"/>
  </si>
  <si>
    <t>영어권문화</t>
  </si>
  <si>
    <t>영어권문화</t>
    <phoneticPr fontId="3" type="noConversion"/>
  </si>
  <si>
    <t>수학과제탐구</t>
  </si>
  <si>
    <t>수학과제탐구</t>
    <phoneticPr fontId="3" type="noConversion"/>
  </si>
  <si>
    <t>경제수학</t>
  </si>
  <si>
    <t>경제수학</t>
    <phoneticPr fontId="3" type="noConversion"/>
  </si>
  <si>
    <t>기하</t>
  </si>
  <si>
    <t>기하</t>
    <phoneticPr fontId="3" type="noConversion"/>
  </si>
  <si>
    <t>실용수학</t>
    <phoneticPr fontId="3" type="noConversion"/>
  </si>
  <si>
    <t>사회문제탐구</t>
  </si>
  <si>
    <t>사회문제탐구</t>
    <phoneticPr fontId="3" type="noConversion"/>
  </si>
  <si>
    <t>여행지리</t>
  </si>
  <si>
    <t>여행지리</t>
    <phoneticPr fontId="3" type="noConversion"/>
  </si>
  <si>
    <t>고전과윤리</t>
  </si>
  <si>
    <t>고전과윤리</t>
    <phoneticPr fontId="3" type="noConversion"/>
  </si>
  <si>
    <t>물리학2</t>
  </si>
  <si>
    <t>물리학2</t>
    <phoneticPr fontId="3" type="noConversion"/>
  </si>
  <si>
    <t>융합과학</t>
  </si>
  <si>
    <t>융합과학</t>
    <phoneticPr fontId="3" type="noConversion"/>
  </si>
  <si>
    <t>생활과과학</t>
    <phoneticPr fontId="3" type="noConversion"/>
  </si>
  <si>
    <t>과학사</t>
  </si>
  <si>
    <t>과학사</t>
    <phoneticPr fontId="3" type="noConversion"/>
  </si>
  <si>
    <t>교과</t>
  </si>
  <si>
    <t>교과</t>
    <phoneticPr fontId="3" type="noConversion"/>
  </si>
  <si>
    <t>과목카운팅포함</t>
  </si>
  <si>
    <t>과목카운팅포함</t>
    <phoneticPr fontId="3" type="noConversion"/>
  </si>
  <si>
    <t>-1식등급</t>
  </si>
  <si>
    <t>-1식등급</t>
    <phoneticPr fontId="3" type="noConversion"/>
  </si>
  <si>
    <t>과목</t>
  </si>
  <si>
    <t>과목</t>
    <phoneticPr fontId="3" type="noConversion"/>
  </si>
  <si>
    <t>진로선택가잔점</t>
    <phoneticPr fontId="3" type="noConversion"/>
  </si>
  <si>
    <t>기본점수</t>
    <phoneticPr fontId="3" type="noConversion"/>
  </si>
  <si>
    <t>수시요강</t>
    <phoneticPr fontId="3" type="noConversion"/>
  </si>
  <si>
    <t>점수화22</t>
    <phoneticPr fontId="3" type="noConversion"/>
  </si>
  <si>
    <t>점수화23</t>
    <phoneticPr fontId="3" type="noConversion"/>
  </si>
  <si>
    <t>80%컷기준</t>
    <phoneticPr fontId="3" type="noConversion"/>
  </si>
  <si>
    <t>점수화24</t>
    <phoneticPr fontId="3" type="noConversion"/>
  </si>
  <si>
    <t>경상22~27</t>
    <phoneticPr fontId="3" type="noConversion"/>
  </si>
  <si>
    <t>단위</t>
    <phoneticPr fontId="3" type="noConversion"/>
  </si>
  <si>
    <t>경성</t>
    <phoneticPr fontId="3" type="noConversion"/>
  </si>
  <si>
    <t>국어,수학(미적분/기하),영어,과탐(적용시1과목) 中 3개 영역 합 5등급</t>
  </si>
  <si>
    <t>경성22~23</t>
    <phoneticPr fontId="3" type="noConversion"/>
  </si>
  <si>
    <t>국어,수학(미적분/기하),영어,과탐(적용시1과목) 中 3개 영역 합 7등급</t>
  </si>
  <si>
    <t>23,26~27</t>
    <phoneticPr fontId="3" type="noConversion"/>
  </si>
  <si>
    <t>학과</t>
    <phoneticPr fontId="3" type="noConversion"/>
  </si>
  <si>
    <t>치의학과</t>
  </si>
  <si>
    <t>치의학과</t>
    <phoneticPr fontId="3" type="noConversion"/>
  </si>
  <si>
    <t>계명</t>
    <phoneticPr fontId="3" type="noConversion"/>
  </si>
  <si>
    <t>국어,수학(미적분/기하),영어,과탐(적용시1과목) 中 3개 영역 합 6등급</t>
  </si>
  <si>
    <t>계명22~23</t>
    <phoneticPr fontId="3" type="noConversion"/>
  </si>
  <si>
    <t>계명24~27</t>
    <phoneticPr fontId="3" type="noConversion"/>
  </si>
  <si>
    <t>경상남도/부산광역시/울산광역시</t>
    <phoneticPr fontId="3" type="noConversion"/>
  </si>
  <si>
    <t>고신</t>
    <phoneticPr fontId="3" type="noConversion"/>
  </si>
  <si>
    <t>고신22~23</t>
    <phoneticPr fontId="3" type="noConversion"/>
  </si>
  <si>
    <t>70%컷기준</t>
    <phoneticPr fontId="3" type="noConversion"/>
  </si>
  <si>
    <t>지역인재기회균형</t>
    <phoneticPr fontId="3" type="noConversion"/>
  </si>
  <si>
    <t>고신24~27</t>
    <phoneticPr fontId="3" type="noConversion"/>
  </si>
  <si>
    <t>-1식</t>
  </si>
  <si>
    <t>건글22~27</t>
    <phoneticPr fontId="3" type="noConversion"/>
  </si>
  <si>
    <t>건글식적용</t>
  </si>
  <si>
    <t>교과전형없음</t>
    <phoneticPr fontId="3" type="noConversion"/>
  </si>
  <si>
    <t>지역메디바이오인재</t>
  </si>
  <si>
    <t>지역메디바이오인재</t>
    <phoneticPr fontId="3" type="noConversion"/>
  </si>
  <si>
    <t>충청북도/충청남도/대전광역시/세종시</t>
    <phoneticPr fontId="3" type="noConversion"/>
  </si>
  <si>
    <t>교과100</t>
    <phoneticPr fontId="3" type="noConversion"/>
  </si>
  <si>
    <t>국어,수학(미적분/기하),영어,과탐(적용시2과목평균) 中 3개 영역 합 5등급</t>
  </si>
  <si>
    <t>국어,수학(미적분/기하),영어,과탐(적용시2과목평균) 中 3개 영역 합 5등급</t>
    <phoneticPr fontId="3" type="noConversion"/>
  </si>
  <si>
    <t>단국</t>
    <phoneticPr fontId="3" type="noConversion"/>
  </si>
  <si>
    <t>교과95+출결5</t>
    <phoneticPr fontId="3" type="noConversion"/>
  </si>
  <si>
    <t>단국26~27</t>
    <phoneticPr fontId="3" type="noConversion"/>
  </si>
  <si>
    <t>출결점수 기준 입시계획에 안나와 있으므로 점수에 반영하지 않음</t>
    <phoneticPr fontId="3" type="noConversion"/>
  </si>
  <si>
    <t>대가대점수</t>
    <phoneticPr fontId="3" type="noConversion"/>
  </si>
  <si>
    <t>대가</t>
    <phoneticPr fontId="3" type="noConversion"/>
  </si>
  <si>
    <t>대가식적용</t>
    <phoneticPr fontId="3" type="noConversion"/>
  </si>
  <si>
    <t>가산점</t>
  </si>
  <si>
    <t>출결점수</t>
  </si>
  <si>
    <t>출결점수</t>
    <phoneticPr fontId="3" type="noConversion"/>
  </si>
  <si>
    <t>대가대점수*단위</t>
    <phoneticPr fontId="3" type="noConversion"/>
  </si>
  <si>
    <t>대가22~27</t>
    <phoneticPr fontId="3" type="noConversion"/>
  </si>
  <si>
    <t>2015교육과정 이전 교육과정 자연계생들을 위한 자료임!(20학년도 수능을 치뤘던 사람까지 포함 기준)</t>
    <phoneticPr fontId="3" type="noConversion"/>
  </si>
  <si>
    <t>대구한</t>
    <phoneticPr fontId="3" type="noConversion"/>
  </si>
  <si>
    <t>점수계산</t>
    <phoneticPr fontId="3" type="noConversion"/>
  </si>
  <si>
    <t>면접전형</t>
    <phoneticPr fontId="3" type="noConversion"/>
  </si>
  <si>
    <t>대구한22~26</t>
    <phoneticPr fontId="3" type="noConversion"/>
  </si>
  <si>
    <t>23~26</t>
    <phoneticPr fontId="3" type="noConversion"/>
  </si>
  <si>
    <t>교과면접</t>
    <phoneticPr fontId="3" type="noConversion"/>
  </si>
  <si>
    <t>교과중점</t>
    <phoneticPr fontId="3" type="noConversion"/>
  </si>
  <si>
    <t>대전</t>
    <phoneticPr fontId="3" type="noConversion"/>
  </si>
  <si>
    <t>예체능제외</t>
    <phoneticPr fontId="3" type="noConversion"/>
  </si>
  <si>
    <t>비율</t>
    <phoneticPr fontId="3" type="noConversion"/>
  </si>
  <si>
    <t>학년1</t>
    <phoneticPr fontId="3" type="noConversion"/>
  </si>
  <si>
    <t>학년2</t>
    <phoneticPr fontId="3" type="noConversion"/>
  </si>
  <si>
    <t>최종점수</t>
    <phoneticPr fontId="3" type="noConversion"/>
  </si>
  <si>
    <t>등급산출</t>
  </si>
  <si>
    <t>최종등급</t>
    <phoneticPr fontId="3" type="noConversion"/>
  </si>
  <si>
    <t>교과면접</t>
    <phoneticPr fontId="3" type="noConversion"/>
  </si>
  <si>
    <t>교과중점</t>
    <phoneticPr fontId="3" type="noConversion"/>
  </si>
  <si>
    <t>24~26</t>
    <phoneticPr fontId="3" type="noConversion"/>
  </si>
  <si>
    <t>입시계획부정확</t>
    <phoneticPr fontId="3" type="noConversion"/>
  </si>
  <si>
    <t>- 덕성여대 약대 25학년도 성적자료 미개시(25/6/9 기준)</t>
    <phoneticPr fontId="3" type="noConversion"/>
  </si>
  <si>
    <t>동국대경주</t>
    <phoneticPr fontId="3" type="noConversion"/>
  </si>
  <si>
    <t>점수</t>
    <phoneticPr fontId="3" type="noConversion"/>
  </si>
  <si>
    <t>동국경주22~26</t>
    <phoneticPr fontId="3" type="noConversion"/>
  </si>
  <si>
    <t>동국경주27</t>
    <phoneticPr fontId="3" type="noConversion"/>
  </si>
  <si>
    <t>전라남도/전라북도/광주광역시</t>
    <phoneticPr fontId="3" type="noConversion"/>
  </si>
  <si>
    <t>동신</t>
    <phoneticPr fontId="3" type="noConversion"/>
  </si>
  <si>
    <t>국영수과사(역도)</t>
    <phoneticPr fontId="3" type="noConversion"/>
  </si>
  <si>
    <t>국영수사과역도</t>
    <phoneticPr fontId="3" type="noConversion"/>
  </si>
  <si>
    <t>전라남도/전라북도/광주광역시</t>
  </si>
  <si>
    <t>국영수과사한(역도)</t>
    <phoneticPr fontId="3" type="noConversion"/>
  </si>
  <si>
    <t>국영수사과한역도</t>
    <phoneticPr fontId="3" type="noConversion"/>
  </si>
  <si>
    <t>일반/지역/지기균</t>
    <phoneticPr fontId="3" type="noConversion"/>
  </si>
  <si>
    <t>동신22~27</t>
    <phoneticPr fontId="3" type="noConversion"/>
  </si>
  <si>
    <t>국영수사과한역도(한문까지)</t>
    <phoneticPr fontId="3" type="noConversion"/>
  </si>
  <si>
    <t>국영수사과역도(한문까지)</t>
    <phoneticPr fontId="3" type="noConversion"/>
  </si>
  <si>
    <t>국영수과사역도(한문)</t>
    <phoneticPr fontId="3" type="noConversion"/>
  </si>
  <si>
    <t>동의</t>
    <phoneticPr fontId="3" type="noConversion"/>
  </si>
  <si>
    <t>국영수과사한역도(한문)</t>
    <phoneticPr fontId="3" type="noConversion"/>
  </si>
  <si>
    <t>동의22~27</t>
    <phoneticPr fontId="3" type="noConversion"/>
  </si>
  <si>
    <t>추천형</t>
  </si>
  <si>
    <t>추천형</t>
    <phoneticPr fontId="3" type="noConversion"/>
  </si>
  <si>
    <t>학생부교과</t>
    <phoneticPr fontId="3" type="noConversion"/>
  </si>
  <si>
    <t>당해 고3만 지원가능하므로 기록하지 않음</t>
  </si>
  <si>
    <t>당해 고3만 지원가능하므로 기록하지 않음</t>
    <phoneticPr fontId="3" type="noConversion"/>
  </si>
  <si>
    <t>교과90%+출석10%</t>
  </si>
  <si>
    <t>목포대</t>
    <phoneticPr fontId="3" type="noConversion"/>
  </si>
  <si>
    <t>국영수사역도</t>
    <phoneticPr fontId="3" type="noConversion"/>
  </si>
  <si>
    <t>23/27</t>
    <phoneticPr fontId="3" type="noConversion"/>
  </si>
  <si>
    <t>26/27학년도에 학생부교과로 뽑는 전형이 없으므로 기록하지 않음</t>
    <phoneticPr fontId="3" type="noConversion"/>
  </si>
  <si>
    <t>명칭은 학생부 교과지만 서류 일부 반영(교과80%+학업역량20%)</t>
  </si>
  <si>
    <t>명칭은 학생부 교과지만 서류 일부 반영(교과80%+학업역량20%)</t>
    <phoneticPr fontId="3" type="noConversion"/>
  </si>
  <si>
    <t>미정, -1식</t>
    <phoneticPr fontId="3" type="noConversion"/>
  </si>
  <si>
    <t>삼육</t>
    <phoneticPr fontId="3" type="noConversion"/>
  </si>
  <si>
    <t>국영수과사역도한</t>
    <phoneticPr fontId="3" type="noConversion"/>
  </si>
  <si>
    <t>삼육23~26</t>
    <phoneticPr fontId="3" type="noConversion"/>
  </si>
  <si>
    <t>삼육22~26</t>
    <phoneticPr fontId="3" type="noConversion"/>
  </si>
  <si>
    <t>교과 100%</t>
  </si>
  <si>
    <t>-</t>
  </si>
  <si>
    <t>-</t>
    <phoneticPr fontId="3" type="noConversion"/>
  </si>
  <si>
    <t>카운트</t>
    <phoneticPr fontId="3" type="noConversion"/>
  </si>
  <si>
    <t>한국사</t>
    <phoneticPr fontId="3" type="noConversion"/>
  </si>
  <si>
    <t>역사</t>
    <phoneticPr fontId="3" type="noConversion"/>
  </si>
  <si>
    <t>11국어</t>
  </si>
  <si>
    <t>11수학</t>
  </si>
  <si>
    <t>11영어</t>
  </si>
  <si>
    <t>11과학</t>
  </si>
  <si>
    <t>11사회</t>
    <phoneticPr fontId="3" type="noConversion"/>
  </si>
  <si>
    <t>12국어</t>
  </si>
  <si>
    <t>12수학</t>
  </si>
  <si>
    <t>12영어</t>
  </si>
  <si>
    <t>12과학</t>
  </si>
  <si>
    <t>12사회</t>
  </si>
  <si>
    <t>21국어</t>
  </si>
  <si>
    <t>21수학</t>
  </si>
  <si>
    <t>21영어</t>
  </si>
  <si>
    <t>21과학</t>
  </si>
  <si>
    <t>22사회</t>
    <phoneticPr fontId="3" type="noConversion"/>
  </si>
  <si>
    <t>21사회</t>
    <phoneticPr fontId="3" type="noConversion"/>
  </si>
  <si>
    <t>22국어</t>
  </si>
  <si>
    <t>22수학</t>
  </si>
  <si>
    <t>22영어</t>
  </si>
  <si>
    <t>22과학</t>
  </si>
  <si>
    <t>31국어</t>
  </si>
  <si>
    <t>31수학</t>
  </si>
  <si>
    <t>31영어</t>
  </si>
  <si>
    <t>31과학</t>
  </si>
  <si>
    <t>31사회</t>
    <phoneticPr fontId="3" type="noConversion"/>
  </si>
  <si>
    <t>32국어</t>
  </si>
  <si>
    <t>32수학</t>
  </si>
  <si>
    <t>32영어</t>
  </si>
  <si>
    <t>32과학</t>
  </si>
  <si>
    <t>32사회</t>
  </si>
  <si>
    <t>덕성26~27</t>
    <phoneticPr fontId="3" type="noConversion"/>
  </si>
  <si>
    <t>덕성</t>
    <phoneticPr fontId="3" type="noConversion"/>
  </si>
  <si>
    <t>국영수과사역도한</t>
  </si>
  <si>
    <t>점수</t>
  </si>
  <si>
    <t>가점</t>
    <phoneticPr fontId="3" type="noConversion"/>
  </si>
  <si>
    <t>등급</t>
  </si>
  <si>
    <t>순천</t>
    <phoneticPr fontId="3" type="noConversion"/>
  </si>
  <si>
    <t>숙대22~27</t>
    <phoneticPr fontId="3" type="noConversion"/>
  </si>
  <si>
    <t>국영수사과도</t>
    <phoneticPr fontId="3" type="noConversion"/>
  </si>
  <si>
    <t>교과100, 저소득층(기초생활수급자및차상위계층등)지원 가능</t>
    <phoneticPr fontId="3" type="noConversion"/>
  </si>
  <si>
    <t>교과100, 저소득층(기초생활수급자및차상위계층등)/농어촌/국가보훈/서해5도 등 지원 가능</t>
    <phoneticPr fontId="3" type="noConversion"/>
  </si>
  <si>
    <t>교과100, 저소득층(기초생활수급자및차상위계층등) 지원가능</t>
    <phoneticPr fontId="3" type="noConversion"/>
  </si>
  <si>
    <t>교과80+교과이수충실도20, 저소득층(기초생활수급자및차상위계층등) 지원가능</t>
    <phoneticPr fontId="3" type="noConversion"/>
  </si>
  <si>
    <t>순천향</t>
    <phoneticPr fontId="3" type="noConversion"/>
  </si>
  <si>
    <t>사(역도한)</t>
    <phoneticPr fontId="3" type="noConversion"/>
  </si>
  <si>
    <t>점수합</t>
    <phoneticPr fontId="3" type="noConversion"/>
  </si>
  <si>
    <t>등급합</t>
    <phoneticPr fontId="3" type="noConversion"/>
  </si>
  <si>
    <t>단위합</t>
    <phoneticPr fontId="3" type="noConversion"/>
  </si>
  <si>
    <t>점수순위</t>
    <phoneticPr fontId="3" type="noConversion"/>
  </si>
  <si>
    <t>순천향22~27</t>
    <phoneticPr fontId="3" type="noConversion"/>
  </si>
  <si>
    <t>영남</t>
    <phoneticPr fontId="3" type="noConversion"/>
  </si>
  <si>
    <t>국수영과사역도한</t>
    <phoneticPr fontId="3" type="noConversion"/>
  </si>
  <si>
    <t>국수영과한</t>
    <phoneticPr fontId="3" type="noConversion"/>
  </si>
  <si>
    <t>공통등급합</t>
    <phoneticPr fontId="3" type="noConversion"/>
  </si>
  <si>
    <t>공통단위합</t>
    <phoneticPr fontId="3" type="noConversion"/>
  </si>
  <si>
    <t>일반/지역</t>
    <phoneticPr fontId="3" type="noConversion"/>
  </si>
  <si>
    <t>의학창의</t>
    <phoneticPr fontId="3" type="noConversion"/>
  </si>
  <si>
    <t>대가대/영남대석차</t>
    <phoneticPr fontId="3" type="noConversion"/>
  </si>
  <si>
    <t>대가/영남단위수*등급</t>
    <phoneticPr fontId="3" type="noConversion"/>
  </si>
  <si>
    <t>출결</t>
    <phoneticPr fontId="3" type="noConversion"/>
  </si>
  <si>
    <t>점수*단위</t>
    <phoneticPr fontId="3" type="noConversion"/>
  </si>
  <si>
    <t>점수화</t>
    <phoneticPr fontId="3" type="noConversion"/>
  </si>
  <si>
    <t>교과중심</t>
  </si>
  <si>
    <t>교과중심</t>
    <phoneticPr fontId="3" type="noConversion"/>
  </si>
  <si>
    <t>22~27</t>
    <phoneticPr fontId="3" type="noConversion"/>
  </si>
  <si>
    <t>국수영과사도역한</t>
    <phoneticPr fontId="3" type="noConversion"/>
  </si>
  <si>
    <t>우석22~27</t>
    <phoneticPr fontId="3" type="noConversion"/>
  </si>
  <si>
    <t>학생부교과전형없음</t>
    <phoneticPr fontId="3" type="noConversion"/>
  </si>
  <si>
    <t>교과전형없음</t>
    <phoneticPr fontId="3" type="noConversion"/>
  </si>
  <si>
    <t>학생부교과</t>
    <phoneticPr fontId="3" type="noConversion"/>
  </si>
  <si>
    <t>울산</t>
    <phoneticPr fontId="3" type="noConversion"/>
  </si>
  <si>
    <t>공통</t>
    <phoneticPr fontId="3" type="noConversion"/>
  </si>
  <si>
    <t>합계</t>
    <phoneticPr fontId="3" type="noConversion"/>
  </si>
  <si>
    <t>진로가산</t>
    <phoneticPr fontId="3" type="noConversion"/>
  </si>
  <si>
    <t>-1식, 31</t>
    <phoneticPr fontId="3" type="noConversion"/>
  </si>
  <si>
    <t>지역인재(전북)</t>
    <phoneticPr fontId="3" type="noConversion"/>
  </si>
  <si>
    <t>지역인재(호남)</t>
    <phoneticPr fontId="3" type="noConversion"/>
  </si>
  <si>
    <t>전라북도</t>
  </si>
  <si>
    <t>전라북도</t>
    <phoneticPr fontId="3" type="noConversion"/>
  </si>
  <si>
    <t>국어.수학,영어,과탐(적용시1과목) 中 수학 필수 포함 3개 영역 등급 합이 5</t>
  </si>
  <si>
    <t>교과 90%+ 출결 10%</t>
    <phoneticPr fontId="3" type="noConversion"/>
  </si>
  <si>
    <t>원광</t>
    <phoneticPr fontId="3" type="noConversion"/>
  </si>
  <si>
    <t>국수영과사한</t>
    <phoneticPr fontId="3" type="noConversion"/>
  </si>
  <si>
    <t>출결점수 10점 만점으로 계산</t>
    <phoneticPr fontId="3" type="noConversion"/>
  </si>
  <si>
    <t>대학 통합 이슈로 미개시(25/6/15기준)</t>
    <phoneticPr fontId="3" type="noConversion"/>
  </si>
  <si>
    <t>지역인재</t>
    <phoneticPr fontId="3" type="noConversion"/>
  </si>
  <si>
    <t>X</t>
    <phoneticPr fontId="3" type="noConversion"/>
  </si>
  <si>
    <t>을지</t>
    <phoneticPr fontId="3" type="noConversion"/>
  </si>
  <si>
    <t>국영수사과한</t>
    <phoneticPr fontId="3" type="noConversion"/>
  </si>
  <si>
    <t>-1식, 32</t>
    <phoneticPr fontId="3" type="noConversion"/>
  </si>
  <si>
    <t>미개시</t>
    <phoneticPr fontId="3" type="noConversion"/>
  </si>
  <si>
    <t>입시결과 없음</t>
  </si>
  <si>
    <t>입시결과 없음</t>
    <phoneticPr fontId="3" type="noConversion"/>
  </si>
  <si>
    <t>을지22~27</t>
    <phoneticPr fontId="3" type="noConversion"/>
  </si>
  <si>
    <t>국어,수학(미적분/기하),영어,과탐(적용시1과목) 4개 영역 합 7등급</t>
    <phoneticPr fontId="3" type="noConversion"/>
  </si>
  <si>
    <t>학기카운팅</t>
    <phoneticPr fontId="3" type="noConversion"/>
  </si>
  <si>
    <t>학기시리얼</t>
    <phoneticPr fontId="3" type="noConversion"/>
  </si>
  <si>
    <t>11-과학-1</t>
  </si>
  <si>
    <t>11-과학-2</t>
  </si>
  <si>
    <t>11-과학-3</t>
  </si>
  <si>
    <t>11-과학-4</t>
  </si>
  <si>
    <t>11-과학-5</t>
  </si>
  <si>
    <t>12-과학-1</t>
  </si>
  <si>
    <t>12-과학-2</t>
  </si>
  <si>
    <t>12-과학-3</t>
  </si>
  <si>
    <t>12-과학-4</t>
  </si>
  <si>
    <t>12-과학-5</t>
  </si>
  <si>
    <t>21-과학-1</t>
  </si>
  <si>
    <t>21-과학-2</t>
  </si>
  <si>
    <t>21-과학-3</t>
  </si>
  <si>
    <t>21-과학-4</t>
  </si>
  <si>
    <t>21-과학-5</t>
  </si>
  <si>
    <t>22-과학-1</t>
  </si>
  <si>
    <t>22-과학-2</t>
  </si>
  <si>
    <t>22-과학-3</t>
  </si>
  <si>
    <t>22-과학-4</t>
  </si>
  <si>
    <t>22-과학-5</t>
  </si>
  <si>
    <t>31-과학-1</t>
  </si>
  <si>
    <t>31-과학-2</t>
  </si>
  <si>
    <t>31-과학-3</t>
  </si>
  <si>
    <t>31-과학-4</t>
  </si>
  <si>
    <t>31-과학-5</t>
  </si>
  <si>
    <t>32-과학-1</t>
  </si>
  <si>
    <t>32-과학-2</t>
  </si>
  <si>
    <t>32-과학-3</t>
  </si>
  <si>
    <t>32-과학-4</t>
  </si>
  <si>
    <t>32-과학-5</t>
  </si>
  <si>
    <t>의예</t>
    <phoneticPr fontId="3" type="noConversion"/>
  </si>
  <si>
    <t>약학</t>
    <phoneticPr fontId="3" type="noConversion"/>
  </si>
  <si>
    <t>과탐2</t>
    <phoneticPr fontId="3" type="noConversion"/>
  </si>
  <si>
    <t>70%컷기준</t>
    <phoneticPr fontId="3" type="noConversion"/>
  </si>
  <si>
    <t>교과 100%</t>
    <phoneticPr fontId="3" type="noConversion"/>
  </si>
  <si>
    <t>의예/약학</t>
    <phoneticPr fontId="3" type="noConversion"/>
  </si>
  <si>
    <t>교과(일반)</t>
  </si>
  <si>
    <t>교과(일반)</t>
    <phoneticPr fontId="3" type="noConversion"/>
  </si>
  <si>
    <t>교과(지역인재)</t>
  </si>
  <si>
    <t>교과(지역인재)</t>
    <phoneticPr fontId="3" type="noConversion"/>
  </si>
  <si>
    <t>교과(사회적배려대상자)</t>
  </si>
  <si>
    <t>교과(사회적배려대상자)</t>
    <phoneticPr fontId="3" type="noConversion"/>
  </si>
  <si>
    <t>교과 100%, 국가보훈대상자/민주화운동관련자/저소득층(기초생활수급자및차상위계층등) 지원 가능</t>
    <phoneticPr fontId="3" type="noConversion"/>
  </si>
  <si>
    <t>국어,수학(미적분/기하),영어,과탐(적용시1과목) 4개 영역 합 6등급</t>
    <phoneticPr fontId="3" type="noConversion"/>
  </si>
  <si>
    <t>국어,수학(미적분/기하),영어,과탐(적용시1과목) 4개 영역 합 8등급</t>
    <phoneticPr fontId="3" type="noConversion"/>
  </si>
  <si>
    <t>국어,수학(미적분/기하),영어,과탐(적용시1과목) 中 3개 영역 합 6등급</t>
    <phoneticPr fontId="3" type="noConversion"/>
  </si>
  <si>
    <t>국어,수학(미적분/기하),영어,과탐(적용시1과목) 中 3개 영역 합 7등급</t>
    <phoneticPr fontId="3" type="noConversion"/>
  </si>
  <si>
    <t>전남</t>
    <phoneticPr fontId="3" type="noConversion"/>
  </si>
  <si>
    <t>교과(지역기회균형)</t>
  </si>
  <si>
    <t>교과(지역기회균형)</t>
    <phoneticPr fontId="3" type="noConversion"/>
  </si>
  <si>
    <t>교과 100%, 저소득층(기초생활수급자및차상위계층등) 지원 가능</t>
  </si>
  <si>
    <t>교과 100%, 저소득층(기초생활수급자및차상위계층등) 지원 가능</t>
    <phoneticPr fontId="3" type="noConversion"/>
  </si>
  <si>
    <t>평균컷기준</t>
    <phoneticPr fontId="3" type="noConversion"/>
  </si>
  <si>
    <t>교과 100%, 국가보훈대상자/저소득층(기초생활수급자및차상위계층등) 지원 가능</t>
  </si>
  <si>
    <t>교과 100%, 국가보훈대상자/저소득층(기초생활수급자및차상위계층등) 지원 가능</t>
    <phoneticPr fontId="3" type="noConversion"/>
  </si>
  <si>
    <t>교과(지역균형)</t>
  </si>
  <si>
    <t>교과(지역균형)</t>
    <phoneticPr fontId="3" type="noConversion"/>
  </si>
  <si>
    <t>국어,수학(미적분/기하),영어,과탐(적용시2과목평균) 中 수학 필수 포함하여 3개 영역 합 5등급</t>
  </si>
  <si>
    <t>국어,수학(미적분/기하),영어,과탐(적용시2과목평균) 中 수학 필수 포함하여 3개 영역 합 6등급</t>
  </si>
  <si>
    <t>국어,수학(미적분/기하),영어,과탐(적용시2과목평균) 中 수학 필수 포함하여 3개 영역 합 6등급</t>
    <phoneticPr fontId="3" type="noConversion"/>
  </si>
  <si>
    <t>국어,수학(미적분/기하),영어,과탐(적용시2과목평균) 中 수학 필수 포함하여 3개 영역 합 7등급</t>
  </si>
  <si>
    <t>국어,수학(미적분/기하),영어,과탐(적용시2과목평균) 中 수학 필수 포함하여 3개 영역 합 7등급</t>
    <phoneticPr fontId="3" type="noConversion"/>
  </si>
  <si>
    <t>진로선택과목 가산점 비교내신 방신 26학년도 방식으로 계산함</t>
    <phoneticPr fontId="3" type="noConversion"/>
  </si>
  <si>
    <t>일반학생</t>
    <phoneticPr fontId="3" type="noConversion"/>
  </si>
  <si>
    <t>국어,수학(미적분/기하),영어,과탐(적용시2과목평균) 中 3개 영역 합 5등급</t>
    <phoneticPr fontId="3" type="noConversion"/>
  </si>
  <si>
    <t>국어,수학(미적분/기하),영어,과탐(적용시2과목평균) 中 3개 영역 합 4등급</t>
    <phoneticPr fontId="3" type="noConversion"/>
  </si>
  <si>
    <t>전북</t>
    <phoneticPr fontId="3" type="noConversion"/>
  </si>
  <si>
    <t>출결점수 100점 만점으로 계산</t>
    <phoneticPr fontId="3" type="noConversion"/>
  </si>
  <si>
    <t>전남22~27</t>
    <phoneticPr fontId="3" type="noConversion"/>
  </si>
  <si>
    <t>지역인재기회균형</t>
    <phoneticPr fontId="3" type="noConversion"/>
  </si>
  <si>
    <t>국어,수학(미적분/기하),영어,과탐(적용시1과목) 中 3개 영역 합 5등급</t>
    <phoneticPr fontId="3" type="noConversion"/>
  </si>
  <si>
    <t>일반</t>
    <phoneticPr fontId="3" type="noConversion"/>
  </si>
  <si>
    <t>지역인재1유형(호남권)</t>
  </si>
  <si>
    <t>지역인재1유형(호남권)</t>
    <phoneticPr fontId="3" type="noConversion"/>
  </si>
  <si>
    <t>지역인재2유형(전북권)</t>
  </si>
  <si>
    <t>지역인재2유형(전북권)</t>
    <phoneticPr fontId="3" type="noConversion"/>
  </si>
  <si>
    <t>전라남도/전라북도/광주광역시</t>
    <phoneticPr fontId="3" type="noConversion"/>
  </si>
  <si>
    <t>국어,수학(미적분/기하),영어,과탐(적용시1과목) 中수학 필수 포함하여  3개 영역 합 6등급</t>
  </si>
  <si>
    <t>국어,수학(미적분/기하),영어,과탐(적용시1과목) 中수학 필수 포함하여  3개 영역 합 6등급</t>
    <phoneticPr fontId="3" type="noConversion"/>
  </si>
  <si>
    <t>지역인재기회균형(호남권)</t>
    <phoneticPr fontId="3" type="noConversion"/>
  </si>
  <si>
    <t>전북22~27</t>
    <phoneticPr fontId="3" type="noConversion"/>
  </si>
  <si>
    <t>지역인재</t>
    <phoneticPr fontId="3" type="noConversion"/>
  </si>
  <si>
    <t>학생부교과</t>
    <phoneticPr fontId="3" type="noConversion"/>
  </si>
  <si>
    <t>X</t>
    <phoneticPr fontId="3" type="noConversion"/>
  </si>
  <si>
    <t>제주</t>
    <phoneticPr fontId="3" type="noConversion"/>
  </si>
  <si>
    <t>국영수과사역도</t>
    <phoneticPr fontId="3" type="noConversion"/>
  </si>
  <si>
    <t>약학/수의</t>
    <phoneticPr fontId="3" type="noConversion"/>
  </si>
  <si>
    <t>국수영과</t>
    <phoneticPr fontId="3" type="noConversion"/>
  </si>
  <si>
    <t>점수*단위수</t>
    <phoneticPr fontId="3" type="noConversion"/>
  </si>
  <si>
    <t>제주대</t>
    <phoneticPr fontId="3" type="noConversion"/>
  </si>
  <si>
    <t>70%컷기준</t>
    <phoneticPr fontId="3" type="noConversion"/>
  </si>
  <si>
    <t>일반</t>
    <phoneticPr fontId="3" type="noConversion"/>
  </si>
  <si>
    <t>국어,수학(미적분/기하),영어,과탐(적용시1과목) 4개 영역 합 6등급</t>
  </si>
  <si>
    <t>국어,수학(미적분/기하),영어,과탐(적용시1과목) 中 3개 영역 합 6등급</t>
    <phoneticPr fontId="3" type="noConversion"/>
  </si>
  <si>
    <t>1단계 교과90%+출석10% 5배수, 2단계 1단계점수 95%+면접5%</t>
    <phoneticPr fontId="3" type="noConversion"/>
  </si>
  <si>
    <t>교과90%+출석10%</t>
    <phoneticPr fontId="3" type="noConversion"/>
  </si>
  <si>
    <t>제주22~27</t>
    <phoneticPr fontId="3" type="noConversion"/>
  </si>
  <si>
    <t>조선</t>
    <phoneticPr fontId="3" type="noConversion"/>
  </si>
  <si>
    <t>국영수사과역도한</t>
    <phoneticPr fontId="3" type="noConversion"/>
  </si>
  <si>
    <t>출석</t>
    <phoneticPr fontId="3" type="noConversion"/>
  </si>
  <si>
    <t>기본</t>
    <phoneticPr fontId="3" type="noConversion"/>
  </si>
  <si>
    <t>출석점수 50점 만점으로 계산, 1단계 점수임</t>
    <phoneticPr fontId="3" type="noConversion"/>
  </si>
  <si>
    <t>지역기회균형</t>
    <phoneticPr fontId="3" type="noConversion"/>
  </si>
  <si>
    <t>전라남도/전라북도/광주광역시</t>
    <phoneticPr fontId="3" type="noConversion"/>
  </si>
  <si>
    <t>국어,수학(미적분/기하),영어,과탐(적용시1과목) 中 3개 영역 합 5등급</t>
    <phoneticPr fontId="3" type="noConversion"/>
  </si>
  <si>
    <t>국어,수학(미적분/기하),영어,과탐(적용시1과목) 中 3개 영역 합 7등급</t>
    <phoneticPr fontId="3" type="noConversion"/>
  </si>
  <si>
    <t>교과90%+출석10%, 저소득층(기초생활수급자및차상위계층등) 지원가능</t>
    <phoneticPr fontId="3" type="noConversion"/>
  </si>
  <si>
    <t>진로선택 가산점 및 출석점수 50점 만점 제거함</t>
    <phoneticPr fontId="3" type="noConversion"/>
  </si>
  <si>
    <t>진로선택 가산점 및 출석점수 50점 만점 제거함, 입시결과 없음</t>
    <phoneticPr fontId="3" type="noConversion"/>
  </si>
  <si>
    <t>진로선택 가산점 및 출석점수 50점 만점으로 계산함</t>
    <phoneticPr fontId="3" type="noConversion"/>
  </si>
  <si>
    <t>진로선택 가산점 및 출석점수 50점 만점으로 계산함, 입시결과 없음</t>
    <phoneticPr fontId="3" type="noConversion"/>
  </si>
  <si>
    <t>교과 100%</t>
    <phoneticPr fontId="3" type="noConversion"/>
  </si>
  <si>
    <t>교과 100%, 저소득층(기초생활수급자및차상위계층등) 지원가능</t>
  </si>
  <si>
    <t>교과 100%, 저소득층(기초생활수급자및차상위계층등) 지원가능</t>
    <phoneticPr fontId="3" type="noConversion"/>
  </si>
  <si>
    <t>조선22~24</t>
    <phoneticPr fontId="3" type="noConversion"/>
  </si>
  <si>
    <t>25~</t>
    <phoneticPr fontId="3" type="noConversion"/>
  </si>
  <si>
    <t>진로선택 가산점 합산 점수임</t>
    <phoneticPr fontId="3" type="noConversion"/>
  </si>
  <si>
    <t>진로선택 가산점 합산 점수임, 입시결과 없음</t>
    <phoneticPr fontId="3" type="noConversion"/>
  </si>
  <si>
    <t>미개시</t>
    <phoneticPr fontId="3" type="noConversion"/>
  </si>
  <si>
    <t>차의과대</t>
    <phoneticPr fontId="3" type="noConversion"/>
  </si>
  <si>
    <t>조선25~27</t>
    <phoneticPr fontId="3" type="noConversion"/>
  </si>
  <si>
    <t>차의과22~27</t>
    <phoneticPr fontId="3" type="noConversion"/>
  </si>
  <si>
    <t>영남대</t>
  </si>
  <si>
    <t>대가대</t>
    <phoneticPr fontId="3" type="noConversion"/>
  </si>
  <si>
    <t>건대</t>
    <phoneticPr fontId="3" type="noConversion"/>
  </si>
  <si>
    <t>충남</t>
    <phoneticPr fontId="3" type="noConversion"/>
  </si>
  <si>
    <t>충남22~27</t>
    <phoneticPr fontId="3" type="noConversion"/>
  </si>
  <si>
    <t>충북</t>
    <phoneticPr fontId="3" type="noConversion"/>
  </si>
  <si>
    <t>등급*단위</t>
    <phoneticPr fontId="3" type="noConversion"/>
  </si>
  <si>
    <t>충북22~24</t>
    <phoneticPr fontId="3" type="noConversion"/>
  </si>
  <si>
    <t>충북25~</t>
    <phoneticPr fontId="3" type="noConversion"/>
  </si>
  <si>
    <t>- 동덕여대 학생부교과전형 삼수까지 지원가능하므로 자료 기록하지 않음</t>
    <phoneticPr fontId="3" type="noConversion"/>
  </si>
  <si>
    <t>- 우석대는 동점일 경우가 많아 입시결과 만으로는 확신할 수 없음(동점자 방식으로 따져봐야 함)</t>
    <phoneticPr fontId="3" type="noConversion"/>
  </si>
  <si>
    <t>반영학기</t>
  </si>
  <si>
    <t>3학년1학기까지</t>
  </si>
  <si>
    <t>3학년1학기까지</t>
    <phoneticPr fontId="3" type="noConversion"/>
  </si>
  <si>
    <t>반영과목</t>
  </si>
  <si>
    <t>3학년2학기까지</t>
  </si>
  <si>
    <t>3학년2학기까지</t>
    <phoneticPr fontId="3" type="noConversion"/>
  </si>
  <si>
    <t>모집인원</t>
    <phoneticPr fontId="3" type="noConversion"/>
  </si>
  <si>
    <t>기준컷</t>
    <phoneticPr fontId="3" type="noConversion"/>
  </si>
  <si>
    <t>지역인재여부</t>
  </si>
  <si>
    <t>충원번호</t>
    <phoneticPr fontId="3" type="noConversion"/>
  </si>
  <si>
    <t>합격기준</t>
    <phoneticPr fontId="3" type="noConversion"/>
  </si>
  <si>
    <t>내점수(등급)</t>
    <phoneticPr fontId="3" type="noConversion"/>
  </si>
  <si>
    <t>2. 성적비교레포트</t>
    <phoneticPr fontId="3" type="noConversion"/>
  </si>
  <si>
    <t>◆ 주의사항</t>
    <phoneticPr fontId="3" type="noConversion"/>
  </si>
  <si>
    <t/>
  </si>
  <si>
    <t xml:space="preserve"> (상세히 알고 싶으시다면 "의치한약수데이터" 시트를 확인하시면 됩니다.</t>
    <phoneticPr fontId="3" type="noConversion"/>
  </si>
  <si>
    <t>: 학생부 교과전형 최저만족시 서류상 합격 가능했었던 학교 리스트업.</t>
    <phoneticPr fontId="3" type="noConversion"/>
  </si>
  <si>
    <t xml:space="preserve">합격가능학교수: </t>
    <phoneticPr fontId="3" type="noConversion"/>
  </si>
  <si>
    <t>NO</t>
    <phoneticPr fontId="3" type="noConversion"/>
  </si>
  <si>
    <t>커멘트</t>
    <phoneticPr fontId="3" type="noConversion"/>
  </si>
  <si>
    <t>- 세명대 학생부 점수 계산 너무 복잡하여 필요시 따로 요청 필요(26학년도 기준 2018년 2월 이후 졸업자 지원 가능)</t>
    <phoneticPr fontId="3" type="noConversion"/>
  </si>
  <si>
    <t>- 연세대 z점수 때문에 따로 요청 필요(26학년도 기준 일반전형 면접 20% 들어감, 27학년도 부터 2021년 2월 이후 졸업자 지원가능함)</t>
    <phoneticPr fontId="3" type="noConversion"/>
  </si>
  <si>
    <t>- 덕성여대 약대 22~25학년도 점수 계산 너무 복잡하여 필요시 따로 요청 필요(26~27학년도 방식으로는 계산 완료)</t>
    <phoneticPr fontId="3" type="noConversion"/>
  </si>
  <si>
    <t>평균등급</t>
    <phoneticPr fontId="3" type="noConversion"/>
  </si>
  <si>
    <t>- 본 자료에 대한, 불법 도용 및 상업적 사용을 금지합니다.</t>
    <phoneticPr fontId="3" type="noConversion"/>
  </si>
  <si>
    <t>내점수가 0등급으로 나온다면 의치한약수데이터 페이지에서 확인 부탁드립니다.</t>
    <phoneticPr fontId="3" type="noConversion"/>
  </si>
  <si>
    <t>2. 교과목보정 항은 교과명을 보고 국어/수학/영어/과학/사회/도덕/국사/기타 中 판단하여 선택</t>
    <phoneticPr fontId="3" type="noConversion"/>
  </si>
  <si>
    <t>4. 재적수 및 등수가 없는 과목은 기입 필요 X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</si>
</sst>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176" formatCode="0.0%"/>
    <numFmt numFmtId="177" formatCode="0.00_ "/>
    <numFmt numFmtId="178" formatCode="0.000_ "/>
    <numFmt numFmtId="179" formatCode="#,##0.000_);[Red]\(#,##0.000\)"/>
    <numFmt numFmtId="180" formatCode="#,##0_ "/>
    <numFmt numFmtId="181" formatCode="#,##0.00_ "/>
    <numFmt numFmtId="182" formatCode="#,##0_);[Red]\(#,##0\)"/>
    <numFmt numFmtId="183" formatCode="#,##0.000_ "/>
    <numFmt numFmtId="184" formatCode="0.0_);[Red]\(0.0\)"/>
    <numFmt numFmtId="185" formatCode="0.00_);[Red]\(0.00\)"/>
    <numFmt numFmtId="186" formatCode="0.000_);[Red]\(0.000\)"/>
    <numFmt numFmtId="187" formatCode="0.0000"/>
    <numFmt numFmtId="188" formatCode="0.0"/>
    <numFmt numFmtId="189" formatCode="0_ "/>
    <numFmt numFmtId="190" formatCode="0.0_ "/>
  </numFmts>
  <fonts count="15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FF0000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theme="0"/>
      <name val="맑은 고딕"/>
      <family val="3"/>
      <charset val="129"/>
    </font>
    <font>
      <b/>
      <sz val="11"/>
      <name val="맑은 고딕"/>
      <family val="3"/>
      <charset val="129"/>
    </font>
    <font>
      <sz val="9"/>
      <name val="돋움체"/>
      <family val="3"/>
      <charset val="129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>
      <alignment vertical="center"/>
    </xf>
    <xf numFmtId="0" fontId="9" fillId="0" borderId="0"/>
    <xf numFmtId="0" fontId="9" fillId="0" borderId="0"/>
    <xf numFmtId="0" fontId="10" fillId="0" borderId="0"/>
    <xf numFmtId="0" fontId="11" fillId="0" borderId="0"/>
    <xf numFmtId="0" fontId="1" fillId="0" borderId="0">
      <alignment vertical="center"/>
    </xf>
    <xf numFmtId="41" fontId="12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quotePrefix="1" applyFont="1"/>
    <xf numFmtId="0" fontId="4" fillId="0" borderId="0" xfId="0" applyFont="1"/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176" fontId="2" fillId="0" borderId="0" xfId="0" applyNumberFormat="1" applyFont="1" applyAlignment="1">
      <alignment horizontal="center"/>
    </xf>
    <xf numFmtId="176" fontId="0" fillId="0" borderId="0" xfId="0" applyNumberFormat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4" fillId="2" borderId="0" xfId="0" applyFont="1" applyFill="1"/>
    <xf numFmtId="176" fontId="6" fillId="0" borderId="0" xfId="0" quotePrefix="1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centerContinuous"/>
    </xf>
    <xf numFmtId="176" fontId="2" fillId="0" borderId="0" xfId="0" quotePrefix="1" applyNumberFormat="1" applyFont="1" applyAlignment="1">
      <alignment horizontal="centerContinuous"/>
    </xf>
    <xf numFmtId="176" fontId="6" fillId="0" borderId="1" xfId="0" applyNumberFormat="1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6" fontId="2" fillId="0" borderId="0" xfId="0" quotePrefix="1" applyNumberFormat="1" applyFont="1" applyAlignment="1">
      <alignment horizontal="center"/>
    </xf>
    <xf numFmtId="177" fontId="0" fillId="0" borderId="0" xfId="0" applyNumberFormat="1" applyAlignment="1">
      <alignment horizontal="center"/>
    </xf>
    <xf numFmtId="178" fontId="0" fillId="0" borderId="0" xfId="0" applyNumberFormat="1" applyAlignment="1">
      <alignment horizontal="center"/>
    </xf>
    <xf numFmtId="0" fontId="2" fillId="0" borderId="0" xfId="0" applyFont="1" applyAlignment="1">
      <alignment horizontal="centerContinuous"/>
    </xf>
    <xf numFmtId="179" fontId="2" fillId="0" borderId="0" xfId="0" applyNumberFormat="1" applyFont="1" applyAlignment="1">
      <alignment horizontal="center"/>
    </xf>
    <xf numFmtId="177" fontId="0" fillId="3" borderId="0" xfId="0" applyNumberFormat="1" applyFill="1" applyAlignment="1">
      <alignment horizontal="center"/>
    </xf>
    <xf numFmtId="177" fontId="2" fillId="3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/>
    <xf numFmtId="0" fontId="2" fillId="3" borderId="0" xfId="0" applyFont="1" applyFill="1" applyAlignment="1">
      <alignment horizontal="center"/>
    </xf>
    <xf numFmtId="180" fontId="2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/>
    </xf>
    <xf numFmtId="181" fontId="2" fillId="0" borderId="0" xfId="0" quotePrefix="1" applyNumberFormat="1" applyFont="1" applyAlignment="1">
      <alignment horizontal="center"/>
    </xf>
    <xf numFmtId="182" fontId="5" fillId="4" borderId="0" xfId="0" applyNumberFormat="1" applyFont="1" applyFill="1" applyAlignment="1">
      <alignment horizontal="center"/>
    </xf>
    <xf numFmtId="182" fontId="0" fillId="3" borderId="0" xfId="0" applyNumberFormat="1" applyFill="1" applyAlignment="1">
      <alignment horizontal="center"/>
    </xf>
    <xf numFmtId="182" fontId="2" fillId="3" borderId="0" xfId="0" applyNumberFormat="1" applyFont="1" applyFill="1" applyAlignment="1">
      <alignment horizontal="center"/>
    </xf>
    <xf numFmtId="183" fontId="0" fillId="0" borderId="0" xfId="0" applyNumberFormat="1" applyAlignment="1">
      <alignment horizontal="center"/>
    </xf>
    <xf numFmtId="184" fontId="5" fillId="4" borderId="0" xfId="0" applyNumberFormat="1" applyFont="1" applyFill="1" applyAlignment="1">
      <alignment horizontal="center"/>
    </xf>
    <xf numFmtId="176" fontId="5" fillId="4" borderId="0" xfId="0" applyNumberFormat="1" applyFont="1" applyFill="1" applyAlignment="1">
      <alignment horizontal="center"/>
    </xf>
    <xf numFmtId="185" fontId="5" fillId="4" borderId="0" xfId="0" applyNumberFormat="1" applyFont="1" applyFill="1" applyAlignment="1">
      <alignment horizontal="center"/>
    </xf>
    <xf numFmtId="186" fontId="5" fillId="4" borderId="0" xfId="0" applyNumberFormat="1" applyFont="1" applyFill="1" applyAlignment="1">
      <alignment horizontal="center"/>
    </xf>
    <xf numFmtId="187" fontId="0" fillId="0" borderId="0" xfId="0" applyNumberFormat="1" applyAlignment="1">
      <alignment horizontal="center"/>
    </xf>
    <xf numFmtId="0" fontId="8" fillId="0" borderId="0" xfId="0" applyFont="1"/>
    <xf numFmtId="176" fontId="6" fillId="0" borderId="0" xfId="0" applyNumberFormat="1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Continuous"/>
    </xf>
    <xf numFmtId="0" fontId="6" fillId="0" borderId="2" xfId="0" quotePrefix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88" fontId="0" fillId="0" borderId="0" xfId="0" applyNumberFormat="1" applyAlignment="1">
      <alignment horizontal="center"/>
    </xf>
    <xf numFmtId="0" fontId="0" fillId="4" borderId="0" xfId="0" applyFill="1"/>
    <xf numFmtId="176" fontId="2" fillId="4" borderId="0" xfId="0" quotePrefix="1" applyNumberFormat="1" applyFont="1" applyFill="1" applyAlignment="1">
      <alignment horizontal="centerContinuous"/>
    </xf>
    <xf numFmtId="0" fontId="6" fillId="4" borderId="0" xfId="0" applyFont="1" applyFill="1"/>
    <xf numFmtId="0" fontId="0" fillId="4" borderId="0" xfId="0" applyFill="1" applyAlignment="1">
      <alignment horizontal="centerContinuous"/>
    </xf>
    <xf numFmtId="0" fontId="6" fillId="4" borderId="0" xfId="0" quotePrefix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4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3" fillId="0" borderId="0" xfId="0" applyFont="1"/>
    <xf numFmtId="176" fontId="2" fillId="0" borderId="0" xfId="0" quotePrefix="1" applyNumberFormat="1" applyFont="1" applyAlignment="1">
      <alignment horizontal="left"/>
    </xf>
    <xf numFmtId="189" fontId="0" fillId="0" borderId="0" xfId="0" applyNumberFormat="1"/>
    <xf numFmtId="189" fontId="7" fillId="0" borderId="0" xfId="0" applyNumberFormat="1" applyFont="1"/>
    <xf numFmtId="0" fontId="0" fillId="5" borderId="0" xfId="0" applyFill="1"/>
    <xf numFmtId="0" fontId="2" fillId="4" borderId="0" xfId="0" applyFont="1" applyFill="1"/>
    <xf numFmtId="176" fontId="2" fillId="0" borderId="0" xfId="0" applyNumberFormat="1" applyFont="1"/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0" fillId="0" borderId="8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190" fontId="0" fillId="0" borderId="3" xfId="0" applyNumberFormat="1" applyBorder="1" applyAlignment="1">
      <alignment horizontal="center"/>
    </xf>
    <xf numFmtId="177" fontId="0" fillId="0" borderId="3" xfId="0" applyNumberFormat="1" applyBorder="1" applyAlignment="1">
      <alignment horizontal="center"/>
    </xf>
    <xf numFmtId="0" fontId="6" fillId="0" borderId="0" xfId="0" quotePrefix="1" applyFont="1"/>
    <xf numFmtId="0" fontId="6" fillId="6" borderId="4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Continuous"/>
    </xf>
    <xf numFmtId="0" fontId="6" fillId="6" borderId="3" xfId="0" applyFont="1" applyFill="1" applyBorder="1" applyAlignment="1">
      <alignment horizontal="centerContinuous"/>
    </xf>
    <xf numFmtId="0" fontId="14" fillId="0" borderId="0" xfId="0" applyFont="1"/>
    <xf numFmtId="0" fontId="0" fillId="0" borderId="5" xfId="0" applyBorder="1"/>
    <xf numFmtId="0" fontId="0" fillId="0" borderId="7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4" fillId="0" borderId="0" xfId="0" quotePrefix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7" fillId="0" borderId="10" xfId="0" applyFont="1" applyBorder="1"/>
    <xf numFmtId="189" fontId="7" fillId="0" borderId="10" xfId="0" applyNumberFormat="1" applyFont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176" fontId="2" fillId="0" borderId="10" xfId="0" applyNumberFormat="1" applyFont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176" fontId="2" fillId="0" borderId="9" xfId="0" applyNumberFormat="1" applyFont="1" applyBorder="1" applyAlignment="1">
      <alignment horizontal="center"/>
    </xf>
    <xf numFmtId="0" fontId="2" fillId="0" borderId="10" xfId="0" applyFont="1" applyBorder="1"/>
    <xf numFmtId="0" fontId="2" fillId="4" borderId="10" xfId="0" applyFont="1" applyFill="1" applyBorder="1"/>
    <xf numFmtId="177" fontId="2" fillId="0" borderId="3" xfId="0" applyNumberFormat="1" applyFont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left"/>
    </xf>
    <xf numFmtId="0" fontId="0" fillId="0" borderId="3" xfId="0" applyBorder="1" applyAlignment="1">
      <alignment horizontal="left"/>
    </xf>
  </cellXfs>
  <cellStyles count="8">
    <cellStyle name="쉼표 [0] 2 2 2" xfId="7" xr:uid="{2835332F-8D0B-44A0-A7D8-394D27731FF1}"/>
    <cellStyle name="표준" xfId="0" builtinId="0"/>
    <cellStyle name="표준 19" xfId="3" xr:uid="{9019FDDE-12EB-4984-B1E3-1D3C84576DF6}"/>
    <cellStyle name="표준 2" xfId="1" xr:uid="{BBB72F15-0001-4F10-8130-B5E54509F28C}"/>
    <cellStyle name="표준 2 10" xfId="2" xr:uid="{57E8D08D-0036-4678-A9DF-06F658B15E4C}"/>
    <cellStyle name="표준 2 2 7" xfId="5" xr:uid="{1C368958-4811-4F5D-AD02-CE49189EAE7D}"/>
    <cellStyle name="표준 202 14 4" xfId="6" xr:uid="{5961338D-E437-4721-B1AA-ECA7CF93839A}"/>
    <cellStyle name="표준 233" xfId="4" xr:uid="{DDADBFEF-D835-4934-8B69-9527B220B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B1:CT140"/>
  <sheetViews>
    <sheetView showGridLines="0" tabSelected="1" workbookViewId="0">
      <selection activeCell="DG6" sqref="DG6"/>
    </sheetView>
  </sheetViews>
  <sheetFormatPr defaultRowHeight="16.5" x14ac:dyDescent="0.3"/>
  <cols>
    <col min="1" max="1" width="1.25" customWidth="1"/>
    <col min="2" max="5" width="1.25" hidden="1" customWidth="1"/>
    <col min="6" max="6" width="1.25" style="18" hidden="1" customWidth="1"/>
    <col min="7" max="7" width="1.25" hidden="1" customWidth="1"/>
    <col min="8" max="8" width="1.25" style="18" hidden="1" customWidth="1"/>
    <col min="9" max="9" width="1.25" hidden="1" customWidth="1"/>
    <col min="10" max="10" width="1.25" style="71" hidden="1" customWidth="1"/>
    <col min="11" max="11" width="1.25" hidden="1" customWidth="1"/>
    <col min="12" max="12" width="9" style="65"/>
    <col min="13" max="13" width="9" style="6"/>
    <col min="14" max="14" width="12.375" style="6" bestFit="1" customWidth="1"/>
    <col min="15" max="15" width="12.375" style="6" customWidth="1"/>
    <col min="16" max="16" width="17.25" style="6" bestFit="1" customWidth="1"/>
    <col min="17" max="20" width="9" style="6"/>
    <col min="21" max="21" width="9.25" style="8" hidden="1" customWidth="1"/>
    <col min="22" max="22" width="7.375" style="8" hidden="1" customWidth="1"/>
    <col min="23" max="24" width="11.25" style="8" hidden="1" customWidth="1"/>
    <col min="25" max="26" width="13.25" style="8" hidden="1" customWidth="1"/>
    <col min="27" max="27" width="11.25" style="8" hidden="1" customWidth="1"/>
    <col min="28" max="28" width="0" style="14" hidden="1" customWidth="1"/>
    <col min="29" max="29" width="13.25" style="9" hidden="1" customWidth="1"/>
    <col min="30" max="31" width="14.25" style="51" hidden="1" customWidth="1"/>
    <col min="32" max="32" width="15.375" style="3" hidden="1" customWidth="1"/>
    <col min="33" max="33" width="17.5" style="3" hidden="1" customWidth="1"/>
    <col min="34" max="34" width="25.125" style="3" hidden="1" customWidth="1"/>
    <col min="35" max="35" width="27.125" style="3" hidden="1" customWidth="1"/>
    <col min="36" max="36" width="14.25" style="3" hidden="1" customWidth="1"/>
    <col min="37" max="37" width="11.375" style="14" hidden="1" customWidth="1"/>
    <col min="38" max="38" width="13.375" style="9" hidden="1" customWidth="1"/>
    <col min="39" max="39" width="14.375" style="3" hidden="1" customWidth="1"/>
    <col min="40" max="42" width="11.625" style="3" hidden="1" customWidth="1"/>
    <col min="43" max="43" width="0" style="3" hidden="1" customWidth="1"/>
    <col min="44" max="44" width="7.5" style="14" hidden="1" customWidth="1"/>
    <col min="45" max="45" width="5.5" style="56" hidden="1" customWidth="1"/>
    <col min="46" max="46" width="10.125" style="3" hidden="1" customWidth="1"/>
    <col min="47" max="47" width="9" style="3" hidden="1" customWidth="1"/>
    <col min="48" max="48" width="7.5" style="14" hidden="1" customWidth="1"/>
    <col min="49" max="49" width="5.5" style="56" hidden="1" customWidth="1"/>
    <col min="50" max="50" width="9" style="3" hidden="1" customWidth="1"/>
    <col min="51" max="52" width="9" hidden="1" customWidth="1"/>
    <col min="53" max="54" width="11.5" style="3" hidden="1" customWidth="1"/>
    <col min="55" max="56" width="9" style="3" hidden="1" customWidth="1"/>
    <col min="57" max="58" width="13.625" style="3" hidden="1" customWidth="1"/>
    <col min="59" max="59" width="15.625" style="3" hidden="1" customWidth="1"/>
    <col min="60" max="60" width="11.5" style="3" hidden="1" customWidth="1"/>
    <col min="61" max="61" width="9" style="3" hidden="1" customWidth="1"/>
    <col min="62" max="63" width="11.5" style="3" hidden="1" customWidth="1"/>
    <col min="64" max="64" width="9" style="3" hidden="1" customWidth="1"/>
    <col min="65" max="65" width="13.75" style="3" hidden="1" customWidth="1"/>
    <col min="66" max="67" width="9" style="3" hidden="1" customWidth="1"/>
    <col min="68" max="75" width="9" hidden="1" customWidth="1"/>
    <col min="76" max="76" width="9" style="56" hidden="1" customWidth="1"/>
    <col min="77" max="87" width="9" hidden="1" customWidth="1"/>
    <col min="88" max="104" width="0" hidden="1" customWidth="1"/>
  </cols>
  <sheetData>
    <row r="1" spans="2:98" x14ac:dyDescent="0.3">
      <c r="AC1" s="61"/>
    </row>
    <row r="3" spans="2:98" x14ac:dyDescent="0.3">
      <c r="L3" s="66" t="s">
        <v>190</v>
      </c>
      <c r="M3" s="19"/>
      <c r="N3" s="19"/>
      <c r="O3" s="19"/>
      <c r="P3" s="19"/>
      <c r="Q3" s="19"/>
      <c r="R3" s="19"/>
      <c r="S3" s="19"/>
      <c r="T3" s="19"/>
      <c r="U3" s="35"/>
      <c r="V3" s="35"/>
      <c r="W3" s="35"/>
      <c r="X3" s="35"/>
      <c r="Y3" s="35"/>
      <c r="Z3" s="35"/>
      <c r="AA3" s="35"/>
    </row>
    <row r="4" spans="2:98" x14ac:dyDescent="0.3">
      <c r="L4" s="66" t="s">
        <v>953</v>
      </c>
      <c r="M4" s="19"/>
      <c r="N4" s="19"/>
      <c r="O4" s="19"/>
      <c r="P4" s="19"/>
      <c r="Q4" s="19"/>
      <c r="R4" s="19"/>
      <c r="S4" s="19"/>
      <c r="T4" s="19"/>
      <c r="U4" s="35"/>
      <c r="V4" s="35"/>
      <c r="W4" s="35"/>
      <c r="X4" s="35"/>
      <c r="Y4" s="35"/>
      <c r="Z4" s="35"/>
      <c r="AA4" s="35"/>
      <c r="AC4" s="62"/>
      <c r="AL4" s="62"/>
      <c r="AS4" s="62"/>
      <c r="AW4" s="62"/>
    </row>
    <row r="5" spans="2:98" x14ac:dyDescent="0.3">
      <c r="L5" s="66" t="s">
        <v>191</v>
      </c>
      <c r="M5" s="19"/>
      <c r="N5" s="19"/>
      <c r="O5" s="19"/>
      <c r="P5" s="19"/>
      <c r="Q5" s="19"/>
      <c r="R5" s="19"/>
      <c r="S5" s="19"/>
      <c r="T5" s="19"/>
      <c r="U5" s="35"/>
      <c r="V5" s="35"/>
      <c r="W5" s="35"/>
      <c r="X5" s="35"/>
      <c r="Y5" s="35"/>
      <c r="Z5" s="35"/>
      <c r="AA5" s="35"/>
    </row>
    <row r="6" spans="2:98" x14ac:dyDescent="0.3">
      <c r="L6" s="66" t="s">
        <v>954</v>
      </c>
      <c r="M6" s="19"/>
      <c r="N6" s="19"/>
      <c r="O6" s="19"/>
      <c r="P6" s="19"/>
      <c r="Q6" s="19"/>
      <c r="R6" s="19"/>
      <c r="S6" s="19"/>
      <c r="T6" s="19"/>
      <c r="U6" s="35"/>
      <c r="V6" s="35"/>
      <c r="W6" s="35"/>
      <c r="X6" s="35"/>
      <c r="Y6" s="35"/>
      <c r="Z6" s="35"/>
      <c r="AA6" s="35"/>
      <c r="AR6" s="75" t="s">
        <v>913</v>
      </c>
      <c r="AV6" s="75" t="s">
        <v>883</v>
      </c>
      <c r="BX6" s="56" t="s">
        <v>916</v>
      </c>
    </row>
    <row r="7" spans="2:98" x14ac:dyDescent="0.3">
      <c r="L7" s="66"/>
      <c r="M7" s="19"/>
      <c r="N7" s="19"/>
      <c r="O7" s="19"/>
      <c r="P7" s="19"/>
      <c r="Q7" s="19"/>
      <c r="R7" s="19"/>
      <c r="S7" s="19"/>
      <c r="T7" s="19"/>
      <c r="U7" s="35"/>
      <c r="V7" s="35"/>
      <c r="W7" s="35"/>
      <c r="X7" s="35"/>
      <c r="Y7" s="35"/>
      <c r="Z7" s="35"/>
      <c r="AA7" s="35"/>
      <c r="AB7" s="24" t="s">
        <v>201</v>
      </c>
      <c r="AC7" s="59"/>
      <c r="AD7" s="52"/>
      <c r="AE7" s="52"/>
      <c r="AF7" s="23"/>
      <c r="AG7" s="23"/>
      <c r="AH7" s="23"/>
      <c r="AI7" s="23"/>
      <c r="AJ7" s="23"/>
      <c r="AK7" s="24" t="s">
        <v>202</v>
      </c>
      <c r="AL7" s="59"/>
      <c r="AM7" s="23"/>
      <c r="AQ7" s="27"/>
      <c r="AR7" s="70" t="s">
        <v>918</v>
      </c>
      <c r="AS7" s="57"/>
      <c r="AT7" s="27"/>
      <c r="AU7" s="27" t="s">
        <v>259</v>
      </c>
      <c r="AV7" s="70" t="s">
        <v>680</v>
      </c>
      <c r="AW7" s="57"/>
      <c r="AX7" s="27"/>
      <c r="AY7" s="24"/>
      <c r="AZ7" s="24"/>
      <c r="BA7" s="27" t="s">
        <v>201</v>
      </c>
      <c r="BB7" s="27" t="s">
        <v>202</v>
      </c>
      <c r="BC7" s="27" t="s">
        <v>201</v>
      </c>
      <c r="BD7" s="27" t="s">
        <v>202</v>
      </c>
      <c r="BE7" s="27" t="s">
        <v>201</v>
      </c>
      <c r="BF7" s="27" t="s">
        <v>202</v>
      </c>
      <c r="BG7" s="27" t="s">
        <v>201</v>
      </c>
      <c r="BH7" s="27" t="s">
        <v>201</v>
      </c>
      <c r="BI7" s="27" t="s">
        <v>201</v>
      </c>
      <c r="BJ7" s="27" t="s">
        <v>201</v>
      </c>
      <c r="BK7" s="27" t="s">
        <v>201</v>
      </c>
      <c r="BL7" s="27" t="s">
        <v>201</v>
      </c>
      <c r="BM7" s="27" t="s">
        <v>201</v>
      </c>
      <c r="BN7" s="27" t="s">
        <v>201</v>
      </c>
      <c r="BO7" s="27" t="s">
        <v>201</v>
      </c>
      <c r="BP7" s="27" t="s">
        <v>201</v>
      </c>
      <c r="BQ7" s="27" t="s">
        <v>201</v>
      </c>
      <c r="BR7" s="27" t="s">
        <v>201</v>
      </c>
      <c r="BS7" s="27" t="s">
        <v>201</v>
      </c>
      <c r="BT7" t="s">
        <v>612</v>
      </c>
      <c r="BU7" t="s">
        <v>612</v>
      </c>
      <c r="BW7" s="1"/>
      <c r="BX7" s="74" t="s">
        <v>917</v>
      </c>
      <c r="CC7" t="s">
        <v>612</v>
      </c>
      <c r="CD7" t="s">
        <v>612</v>
      </c>
      <c r="CE7" t="s">
        <v>612</v>
      </c>
      <c r="CF7" t="s">
        <v>612</v>
      </c>
      <c r="CG7" t="s">
        <v>612</v>
      </c>
      <c r="CH7" s="1" t="s">
        <v>686</v>
      </c>
      <c r="CI7" s="1" t="s">
        <v>686</v>
      </c>
      <c r="CJ7" s="1" t="s">
        <v>686</v>
      </c>
      <c r="CK7" t="s">
        <v>612</v>
      </c>
      <c r="CL7" t="s">
        <v>612</v>
      </c>
      <c r="CM7" t="s">
        <v>612</v>
      </c>
    </row>
    <row r="8" spans="2:98" s="17" customFormat="1" x14ac:dyDescent="0.3">
      <c r="B8" s="21" t="s">
        <v>681</v>
      </c>
      <c r="C8" s="69" t="s">
        <v>668</v>
      </c>
      <c r="D8" s="69" t="s">
        <v>669</v>
      </c>
      <c r="E8" s="69" t="s">
        <v>665</v>
      </c>
      <c r="F8" s="69" t="s">
        <v>662</v>
      </c>
      <c r="G8" s="17" t="s">
        <v>643</v>
      </c>
      <c r="H8" s="49" t="s">
        <v>495</v>
      </c>
      <c r="I8" s="17" t="s">
        <v>149</v>
      </c>
      <c r="J8" s="72" t="str">
        <f t="shared" ref="J8" si="0">AP8</f>
        <v>학기시리얼</v>
      </c>
      <c r="K8" s="17" t="s">
        <v>148</v>
      </c>
      <c r="L8" s="67" t="s">
        <v>147</v>
      </c>
      <c r="M8" s="15" t="s">
        <v>148</v>
      </c>
      <c r="N8" s="15" t="s">
        <v>150</v>
      </c>
      <c r="O8" s="15" t="s">
        <v>183</v>
      </c>
      <c r="P8" s="15" t="s">
        <v>149</v>
      </c>
      <c r="Q8" s="15" t="s">
        <v>151</v>
      </c>
      <c r="R8" s="15" t="s">
        <v>152</v>
      </c>
      <c r="S8" s="15" t="s">
        <v>153</v>
      </c>
      <c r="T8" s="15" t="s">
        <v>154</v>
      </c>
      <c r="U8" s="20" t="s">
        <v>237</v>
      </c>
      <c r="V8" s="20" t="s">
        <v>522</v>
      </c>
      <c r="W8" s="20" t="s">
        <v>238</v>
      </c>
      <c r="X8" s="20" t="s">
        <v>502</v>
      </c>
      <c r="Y8" s="20" t="s">
        <v>253</v>
      </c>
      <c r="Z8" s="20" t="s">
        <v>239</v>
      </c>
      <c r="AA8" s="20" t="s">
        <v>495</v>
      </c>
      <c r="AB8" s="20" t="s">
        <v>200</v>
      </c>
      <c r="AC8" s="60" t="s">
        <v>193</v>
      </c>
      <c r="AD8" s="53" t="s">
        <v>194</v>
      </c>
      <c r="AE8" s="53" t="s">
        <v>643</v>
      </c>
      <c r="AF8" s="21" t="s">
        <v>662</v>
      </c>
      <c r="AG8" s="21" t="s">
        <v>665</v>
      </c>
      <c r="AH8" s="21" t="s">
        <v>669</v>
      </c>
      <c r="AI8" s="21" t="s">
        <v>668</v>
      </c>
      <c r="AJ8" s="21" t="s">
        <v>681</v>
      </c>
      <c r="AK8" s="50" t="s">
        <v>192</v>
      </c>
      <c r="AL8" s="60" t="s">
        <v>195</v>
      </c>
      <c r="AM8" s="21" t="s">
        <v>196</v>
      </c>
      <c r="AN8" s="16" t="s">
        <v>243</v>
      </c>
      <c r="AO8" s="16" t="s">
        <v>244</v>
      </c>
      <c r="AP8" s="16" t="s">
        <v>793</v>
      </c>
      <c r="AQ8" s="16" t="s">
        <v>792</v>
      </c>
      <c r="AR8" s="25" t="s">
        <v>200</v>
      </c>
      <c r="AS8" s="58" t="s">
        <v>260</v>
      </c>
      <c r="AT8" s="16" t="s">
        <v>262</v>
      </c>
      <c r="AU8" s="16" t="s">
        <v>500</v>
      </c>
      <c r="AV8" s="25" t="s">
        <v>200</v>
      </c>
      <c r="AW8" s="58" t="s">
        <v>260</v>
      </c>
      <c r="AX8" s="16" t="s">
        <v>262</v>
      </c>
      <c r="BA8" s="16" t="s">
        <v>213</v>
      </c>
      <c r="BB8" s="16" t="s">
        <v>213</v>
      </c>
      <c r="BC8" s="16" t="s">
        <v>234</v>
      </c>
      <c r="BD8" s="16" t="s">
        <v>234</v>
      </c>
      <c r="BE8" s="16" t="s">
        <v>242</v>
      </c>
      <c r="BF8" s="16" t="s">
        <v>242</v>
      </c>
      <c r="BG8" s="16" t="s">
        <v>251</v>
      </c>
      <c r="BH8" s="16" t="s">
        <v>256</v>
      </c>
      <c r="BI8" s="16" t="s">
        <v>257</v>
      </c>
      <c r="BJ8" s="16" t="s">
        <v>613</v>
      </c>
      <c r="BK8" s="16" t="s">
        <v>527</v>
      </c>
      <c r="BL8" s="16" t="s">
        <v>535</v>
      </c>
      <c r="BM8" s="16" t="s">
        <v>536</v>
      </c>
      <c r="BN8" s="16" t="s">
        <v>542</v>
      </c>
      <c r="BO8" s="16" t="s">
        <v>592</v>
      </c>
      <c r="BP8" s="17" t="s">
        <v>596</v>
      </c>
      <c r="BQ8" s="17" t="s">
        <v>604</v>
      </c>
      <c r="BR8" s="17" t="s">
        <v>605</v>
      </c>
      <c r="BS8" s="17" t="s">
        <v>608</v>
      </c>
      <c r="BT8" s="17" t="s">
        <v>611</v>
      </c>
      <c r="BU8" s="17" t="s">
        <v>624</v>
      </c>
      <c r="BW8" s="17" t="s">
        <v>754</v>
      </c>
      <c r="BX8" s="58" t="s">
        <v>260</v>
      </c>
      <c r="BY8" s="17" t="s">
        <v>755</v>
      </c>
      <c r="BZ8" s="17" t="s">
        <v>626</v>
      </c>
      <c r="CA8" s="17" t="s">
        <v>632</v>
      </c>
      <c r="CC8" s="17" t="s">
        <v>638</v>
      </c>
      <c r="CD8" s="17" t="s">
        <v>657</v>
      </c>
      <c r="CE8" s="17" t="s">
        <v>658</v>
      </c>
      <c r="CF8" s="17" t="s">
        <v>667</v>
      </c>
      <c r="CG8" s="17" t="s">
        <v>673</v>
      </c>
      <c r="CH8" s="17" t="s">
        <v>690</v>
      </c>
      <c r="CI8" s="17" t="s">
        <v>727</v>
      </c>
      <c r="CJ8" s="17" t="s">
        <v>746</v>
      </c>
      <c r="CK8" s="17" t="s">
        <v>790</v>
      </c>
      <c r="CL8" s="17" t="s">
        <v>862</v>
      </c>
      <c r="CM8" s="17" t="s">
        <v>874</v>
      </c>
      <c r="CN8" s="17" t="s">
        <v>890</v>
      </c>
      <c r="CO8" s="17" t="s">
        <v>908</v>
      </c>
      <c r="CP8" s="17" t="s">
        <v>914</v>
      </c>
      <c r="CQ8" s="17" t="s">
        <v>915</v>
      </c>
      <c r="CR8" s="17" t="s">
        <v>920</v>
      </c>
      <c r="CS8" s="17" t="s">
        <v>923</v>
      </c>
      <c r="CT8" s="17" t="s">
        <v>924</v>
      </c>
    </row>
    <row r="9" spans="2:98" s="1" customFormat="1" x14ac:dyDescent="0.3">
      <c r="B9" s="18" t="str">
        <f>AJ9</f>
        <v>X</v>
      </c>
      <c r="C9" s="18" t="str">
        <f>AI9</f>
        <v>X</v>
      </c>
      <c r="D9" s="18" t="str">
        <f>AH9</f>
        <v>X</v>
      </c>
      <c r="E9" s="18" t="str">
        <f>AG9</f>
        <v>X</v>
      </c>
      <c r="F9" s="18" t="str">
        <f>AF9</f>
        <v>X</v>
      </c>
      <c r="G9" s="18" t="str">
        <f>AE9</f>
        <v>O</v>
      </c>
      <c r="H9" s="18" t="str">
        <f>P9&amp;"-"&amp;AA9</f>
        <v>-0</v>
      </c>
      <c r="I9" s="18">
        <f>P9</f>
        <v>0</v>
      </c>
      <c r="J9" s="72" t="str">
        <f>AP9</f>
        <v>-1</v>
      </c>
      <c r="K9" s="18">
        <f t="shared" ref="K9:K72" si="1">AN9</f>
        <v>31</v>
      </c>
      <c r="L9" s="68"/>
      <c r="M9" s="7"/>
      <c r="N9" s="7"/>
      <c r="O9" s="7"/>
      <c r="P9" s="7"/>
      <c r="Q9" s="7"/>
      <c r="R9" s="7"/>
      <c r="S9" s="7"/>
      <c r="T9" s="7"/>
      <c r="U9" s="36" t="str">
        <f t="shared" ref="U9:U40" si="2">IF(O9="국어","O",IF(O9="수학","O",IF(O9="영어","O",IF(O9="과학","O","X"))))</f>
        <v>X</v>
      </c>
      <c r="V9" s="36" t="str">
        <f>IF(O9="국어","O",IF(O9="수학","O",IF(O9="영어","O","X")))</f>
        <v>X</v>
      </c>
      <c r="W9" s="36" t="str">
        <f t="shared" ref="W9:W40" si="3">IF(O9="국어","O",IF(O9="수학","O",IF(O9="영어","O",IF(O9="과학","O",IF(O9="사회","O","X")))))</f>
        <v>X</v>
      </c>
      <c r="X9" s="36" t="str">
        <f>IF(O9="국어","O",IF(O9="수학","O",IF(O9="영어","O",IF(O9="과학","O",IF(O9="한국사","O","X")))))</f>
        <v>X</v>
      </c>
      <c r="Y9" s="36" t="str">
        <f t="shared" ref="Y9:Y40" si="4">IF(O9="국어","O",IF(O9="수학","O",IF(O9="영어","O",IF(O9="과학","O",IF(O9="사회","O",IF(O9="한국사","O","X"))))))</f>
        <v>X</v>
      </c>
      <c r="Z9" s="36" t="str">
        <f t="shared" ref="Z9:Z40" si="5">IF(O9="국어","O",IF(O9="수학","O",IF(O9="영어","O",IF(O9="과학","O",IF(O9="사회","O",IF(O9="도덕","O","X"))))))</f>
        <v>X</v>
      </c>
      <c r="AA9" s="36">
        <f>COUNTIF($P$9:$P9,$P9)</f>
        <v>0</v>
      </c>
      <c r="AB9" s="13" t="e">
        <f t="shared" ref="AB9:AB40" si="6">IF(S9=0,R9/T9,(R9+(S9-1)/2)/T9)</f>
        <v>#DIV/0!</v>
      </c>
      <c r="AC9" s="10" t="e" cm="1">
        <f t="array" ref="AC9">_xlfn.IFS(AB9&gt;96%,9,AB9&gt;89%,8,AB9&gt;77%,7,AB9&gt;60%,6,AB9&gt;40%,5,AB9&gt;23%,4,AB9&gt;11%,3,AB9&gt;4%,2,TRUE,1)</f>
        <v>#DIV/0!</v>
      </c>
      <c r="AD9" s="54" t="e">
        <f t="shared" ref="AD9:AD40" si="7">Q9*AC9</f>
        <v>#DIV/0!</v>
      </c>
      <c r="AE9" s="54" t="str">
        <f>IF(N9="체육","X",IF(N9="음악","X",IF(N9="미술","X","O")))</f>
        <v>O</v>
      </c>
      <c r="AF9" s="2" t="str">
        <f>IF(O9="국어","O",IF(O9="수학","O",IF(O9="영어","O",IF(O9="과학","O",IF(O9="사회","O",IF(O9="도덕","O",IF(O9="역사","O","X")))))))</f>
        <v>X</v>
      </c>
      <c r="AG9" s="2" t="str">
        <f>IF(O9="국어","O",IF(O9="수학","O",IF(O9="영어","O",IF(O9="과학","O",IF(O9="사회","O",IF(O9="도덕","O",IF(O9="역사","O",IF(O9="한국사","O","X"))))))))</f>
        <v>X</v>
      </c>
      <c r="AH9" s="2" t="str">
        <f>IF(O9="국어","O",IF(O9="수학","O",IF(O9="영어","O",IF(O9="과학","O",IF(O9="사회","O",IF(O9="도덕","O",IF(O9="역사","O",IF(O9="한문","O","X"))))))))</f>
        <v>X</v>
      </c>
      <c r="AI9" s="2" t="str">
        <f>IF(O9="국어","O",IF(O9="수학","O",IF(O9="영어","O",IF(O9="과학","O",IF(O9="사회","O",IF(O9="도덕","O",IF(O9="역사","O",IF(O9="한국사","O",IF(O9="한문","O","X")))))))))</f>
        <v>X</v>
      </c>
      <c r="AJ9" s="2" t="str">
        <f>IF(O9="국어","O",IF(O9="수학","O",IF(O9="영어","O",IF(O9="역사","O",IF(O9="사회","O",IF(O9="도덕","O","X"))))))</f>
        <v>X</v>
      </c>
      <c r="AK9" s="13" t="e">
        <f t="shared" ref="AK9:AK40" si="8">IF(S9=0,R9/T9,(R9+S9/2)/T9)</f>
        <v>#DIV/0!</v>
      </c>
      <c r="AL9" s="10" t="e" cm="1">
        <f t="array" ref="AL9">_xlfn.IFS(AK9&gt;96%,9,AK9&gt;89%,8,AK9&gt;77%,7,AK9&gt;60%,6,AK9&gt;40%,5,AK9&gt;23%,4,AK9&gt;11%,3,AK9&gt;4%,2,TRUE,1)</f>
        <v>#DIV/0!</v>
      </c>
      <c r="AM9" s="2" t="e">
        <f t="shared" ref="AM9:AM40" si="9">Q9*AL9</f>
        <v>#DIV/0!</v>
      </c>
      <c r="AN9" s="2">
        <f t="shared" ref="AN9:AN40" si="10">IF(L9&amp;M9&gt;"31",32,31)</f>
        <v>31</v>
      </c>
      <c r="AO9" s="2">
        <v>32</v>
      </c>
      <c r="AP9" s="2" t="str">
        <f t="shared" ref="AP9:AP40" si="11">L9&amp;M9&amp;"-"&amp;AQ9</f>
        <v>-1</v>
      </c>
      <c r="AQ9" s="2">
        <v>1</v>
      </c>
      <c r="AR9" s="26">
        <f t="shared" ref="AR9:AR40" si="12">IF(S9=0,(R9-1)/(T9-1),(R9+(S9-1)/2)/T9)</f>
        <v>1</v>
      </c>
      <c r="AS9" s="10" cm="1">
        <f t="array" ref="AS9">_xlfn.IFS(AR9&gt;96%,9,AR9&gt;89%,8,AR9&gt;77%,7,AR9&gt;60%,6,AR9&gt;40%,5,AR9&gt;23%,4,AR9&gt;11%,3,AR9&gt;4%,2,TRUE,1)</f>
        <v>9</v>
      </c>
      <c r="AT9" s="2">
        <f t="shared" ref="AT9:AT40" si="13">AS9*Q9</f>
        <v>0</v>
      </c>
      <c r="AU9" s="2" t="e">
        <f>VLOOKUP(성적입력!$P9,건국대글로컬교과분류자료!$F:$G,2,0)</f>
        <v>#N/A</v>
      </c>
      <c r="AV9" s="26" t="e">
        <f t="shared" ref="AV9:AV40" si="14">R9/T9</f>
        <v>#DIV/0!</v>
      </c>
      <c r="AW9" s="10" t="e" cm="1">
        <f t="array" ref="AW9">_xlfn.IFS(AV9&gt;96%,9,AV9&gt;89%,8,AV9&gt;77%,7,AV9&gt;60%,6,AV9&gt;40%,5,AV9&gt;23%,4,AV9&gt;11%,3,AV9&gt;4%,2,TRUE,1)</f>
        <v>#DIV/0!</v>
      </c>
      <c r="AX9" s="2" t="e">
        <f t="shared" ref="AX9:AX40" si="15">AW9*Q9</f>
        <v>#DIV/0!</v>
      </c>
      <c r="BA9" s="2" t="e">
        <f>VLOOKUP(성적입력!$AC9,학교별등급점수!$B:$C,2,0)*$Q9</f>
        <v>#DIV/0!</v>
      </c>
      <c r="BB9" s="2" t="e">
        <f>VLOOKUP(성적입력!$AL9,학교별등급점수!$B:$C,2,0)*$Q9</f>
        <v>#DIV/0!</v>
      </c>
      <c r="BC9" s="2" t="e">
        <f>VLOOKUP($AC9,학교별등급점수!$E:$F,2,0)*성적입력!$Q9</f>
        <v>#DIV/0!</v>
      </c>
      <c r="BD9" s="2" t="e">
        <f>VLOOKUP($AL9,학교별등급점수!$E:$F,2,0)*성적입력!$Q9</f>
        <v>#DIV/0!</v>
      </c>
      <c r="BE9" s="2" t="e">
        <f>VLOOKUP($AC9,학교별등급점수!$H:$I,2,0)*$Q9</f>
        <v>#DIV/0!</v>
      </c>
      <c r="BF9" s="2" t="e">
        <f>VLOOKUP($AL9,학교별등급점수!$H:$I,2,0)*$Q9</f>
        <v>#DIV/0!</v>
      </c>
      <c r="BG9" s="2" t="e">
        <f>VLOOKUP(AC9,학교별등급점수!$K:$L,2,0)*성적입력!Q9</f>
        <v>#DIV/0!</v>
      </c>
      <c r="BH9" s="2" t="e">
        <f>VLOOKUP(AC9,학교별등급점수!$N:$O,2,0)*성적입력!Q9</f>
        <v>#DIV/0!</v>
      </c>
      <c r="BI9" s="2">
        <f>VLOOKUP(AS9,학교별등급점수!$Q:$R,2,0)*성적입력!Q9</f>
        <v>0</v>
      </c>
      <c r="BJ9" s="2">
        <f>VLOOKUP($AS9,학교별등급점수!$T:$U,2,0)*성적입력!$Q9</f>
        <v>0</v>
      </c>
      <c r="BK9" s="2" t="e">
        <f>VLOOKUP(AC9,학교별등급점수!$W:$X,2,0)*성적입력!Q9</f>
        <v>#DIV/0!</v>
      </c>
      <c r="BL9" s="2" t="e">
        <f>VLOOKUP($AC9,학교별등급점수!$Z:$AA,2,0)*성적입력!$Q9</f>
        <v>#DIV/0!</v>
      </c>
      <c r="BM9" s="2" t="e">
        <f>VLOOKUP($AC9,학교별등급점수!$AC:$AD,2,0)*성적입력!$Q9</f>
        <v>#DIV/0!</v>
      </c>
      <c r="BN9" s="2" t="e">
        <f>VLOOKUP($AC9,학교별등급점수!$AF:$AG,2,0)*성적입력!$Q9</f>
        <v>#DIV/0!</v>
      </c>
      <c r="BO9" s="2" t="e">
        <f>VLOOKUP($AC9,학교별등급점수!$AI:$AJ,2,0)*성적입력!$Q9</f>
        <v>#DIV/0!</v>
      </c>
      <c r="BP9" s="1" t="e">
        <f>VLOOKUP($AC9,학교별등급점수!$AL:$AM,2,0)*성적입력!$Q9</f>
        <v>#DIV/0!</v>
      </c>
      <c r="BQ9" s="1" t="e">
        <f>VLOOKUP($AC9,학교별등급점수!$AO:$AP,2,0)*성적입력!$Q9</f>
        <v>#DIV/0!</v>
      </c>
      <c r="BR9" s="1" t="e">
        <f>VLOOKUP($AC9,학교별등급점수!$AR:$AS,2,0)*성적입력!$Q9</f>
        <v>#DIV/0!</v>
      </c>
      <c r="BS9" s="1" t="e">
        <f>VLOOKUP($AC9,학교별등급점수!$AU:$AV,2,0)*성적입력!$Q9</f>
        <v>#DIV/0!</v>
      </c>
      <c r="BT9" s="1" t="e">
        <f>VLOOKUP($AC9,학교별등급점수!$AX:$AY,2,0)*성적입력!$Q9</f>
        <v>#DIV/0!</v>
      </c>
      <c r="BU9" s="1" t="e">
        <f>VLOOKUP($AC9,학교별등급점수!$BA:$BB,2,0)*성적입력!$Q9</f>
        <v>#DIV/0!</v>
      </c>
      <c r="BW9" s="1" t="e">
        <f t="shared" ref="BW9:BW40" si="16">ROUNDUP(R9/T9*100,2)</f>
        <v>#DIV/0!</v>
      </c>
      <c r="BX9" s="74" t="e" cm="1">
        <f t="array" ref="BX9">_xlfn.IFS(BW9&gt;96,9,BW9&gt;89,8,BW9&gt;77,7,BW9&gt;60,6,BW9&gt;40,5,BW9&gt;23,4,BW9&gt;11,3,BW9&gt;4,2,TRUE,1)</f>
        <v>#DIV/0!</v>
      </c>
      <c r="BY9" s="1" t="e">
        <f t="shared" ref="BY9:BY40" si="17">BX9*Q9</f>
        <v>#DIV/0!</v>
      </c>
      <c r="BZ9" s="1" t="e">
        <f>VLOOKUP($BX9,학교별등급점수!$BD:$BE,2,0)</f>
        <v>#DIV/0!</v>
      </c>
      <c r="CA9" s="1" t="e">
        <f t="shared" ref="CA9:CA40" si="18">BZ9*Q9</f>
        <v>#DIV/0!</v>
      </c>
      <c r="CC9" s="1" t="e">
        <f>VLOOKUP($AC9,학교별등급점수!$BG:$BH,2,0)*성적입력!$Q9</f>
        <v>#DIV/0!</v>
      </c>
      <c r="CD9" s="1" t="e">
        <f>VLOOKUP($AC9,학교별등급점수!$BJ:$BK,2,0)*성적입력!$Q9</f>
        <v>#DIV/0!</v>
      </c>
      <c r="CE9" s="1" t="e">
        <f>VLOOKUP($AC9,학교별등급점수!$BM:$BN,2,0)*성적입력!$Q9</f>
        <v>#DIV/0!</v>
      </c>
      <c r="CF9" s="1" t="e">
        <f>VLOOKUP($AC9,학교별등급점수!$BP:$BQ,2,0)*성적입력!$Q9</f>
        <v>#DIV/0!</v>
      </c>
      <c r="CG9" s="1" t="e">
        <f>VLOOKUP($AC9,학교별등급점수!$BS:$BT,2,0)</f>
        <v>#DIV/0!</v>
      </c>
      <c r="CH9" s="1" t="e">
        <f>VLOOKUP($AC9,학교별등급점수!$BV:$BW,2,0)*성적입력!$Q9</f>
        <v>#DIV/0!</v>
      </c>
      <c r="CI9" s="1" t="e">
        <f>VLOOKUP($AC9,학교별등급점수!$BY:$BZ,2,0)*성적입력!$Q9</f>
        <v>#DIV/0!</v>
      </c>
      <c r="CJ9" s="1" t="e">
        <f>VLOOKUP($AC9,학교별등급점수!$CB:$CC,2,0)*성적입력!$Q9</f>
        <v>#DIV/0!</v>
      </c>
      <c r="CK9" s="1" t="e">
        <f>VLOOKUP($AC9,학교별등급점수!$CH:$CI,2,0)*성적입력!$Q9</f>
        <v>#DIV/0!</v>
      </c>
      <c r="CL9" s="1" t="e">
        <f>VLOOKUP($AC9,학교별등급점수!$CK:$CL,2,0)*성적입력!$Q9</f>
        <v>#DIV/0!</v>
      </c>
      <c r="CM9" s="1" t="e">
        <f>VLOOKUP($AC9,학교별등급점수!$CN:$CO,2,0)*성적입력!$Q9</f>
        <v>#DIV/0!</v>
      </c>
      <c r="CN9" s="1" t="e">
        <f>VLOOKUP($AW9,학교별등급점수!$CQ:$CR,2,0)*성적입력!$Q9</f>
        <v>#DIV/0!</v>
      </c>
      <c r="CO9" s="1" t="e">
        <f>VLOOKUP($AC9,학교별등급점수!$CT:$CU,2,0)*성적입력!$Q9</f>
        <v>#DIV/0!</v>
      </c>
      <c r="CP9" s="1" t="e">
        <f>VLOOKUP($AC9,학교별등급점수!$CW:$CX,2,0)*성적입력!$Q9</f>
        <v>#DIV/0!</v>
      </c>
      <c r="CQ9" s="1">
        <f>VLOOKUP($AS9,학교별등급점수!$CZ:$DA,2,0)*성적입력!$Q9</f>
        <v>0</v>
      </c>
      <c r="CR9" s="1" t="e">
        <f>VLOOKUP($AC9,학교별등급점수!$DC:$DD,2,0)*성적입력!$Q9</f>
        <v>#DIV/0!</v>
      </c>
      <c r="CS9" s="1" t="e">
        <f>VLOOKUP($AC9,학교별등급점수!$DF:$DG,2,0)*성적입력!$Q9</f>
        <v>#DIV/0!</v>
      </c>
      <c r="CT9" s="1" t="e">
        <f>VLOOKUP($AC9,학교별등급점수!$DI:$DJ,2,0)*성적입력!$Q9</f>
        <v>#DIV/0!</v>
      </c>
    </row>
    <row r="10" spans="2:98" s="1" customFormat="1" x14ac:dyDescent="0.3">
      <c r="B10" s="18" t="str">
        <f t="shared" ref="B10:B73" si="19">AJ10</f>
        <v>X</v>
      </c>
      <c r="C10" s="18" t="str">
        <f t="shared" ref="C10:C73" si="20">AI10</f>
        <v>X</v>
      </c>
      <c r="D10" s="18" t="str">
        <f t="shared" ref="D10:D73" si="21">AH10</f>
        <v>X</v>
      </c>
      <c r="E10" s="18" t="str">
        <f t="shared" ref="E10:E73" si="22">AG10</f>
        <v>X</v>
      </c>
      <c r="F10" s="18" t="str">
        <f t="shared" ref="F10:F73" si="23">AF10</f>
        <v>X</v>
      </c>
      <c r="G10" s="18" t="str">
        <f t="shared" ref="G10:G73" si="24">AE10</f>
        <v>O</v>
      </c>
      <c r="H10" s="18" t="str">
        <f t="shared" ref="H10:H73" si="25">P10&amp;"-"&amp;AA10</f>
        <v>-0</v>
      </c>
      <c r="I10" s="18">
        <f t="shared" ref="I10:I73" si="26">P10</f>
        <v>0</v>
      </c>
      <c r="J10" s="72" t="str">
        <f t="shared" ref="J10:J73" si="27">AP10</f>
        <v>-2</v>
      </c>
      <c r="K10" s="18">
        <f t="shared" si="1"/>
        <v>31</v>
      </c>
      <c r="L10" s="68"/>
      <c r="M10" s="7"/>
      <c r="N10" s="7"/>
      <c r="O10" s="7"/>
      <c r="P10" s="7"/>
      <c r="Q10" s="7"/>
      <c r="R10" s="7"/>
      <c r="S10" s="7"/>
      <c r="T10" s="7"/>
      <c r="U10" s="36" t="str">
        <f t="shared" si="2"/>
        <v>X</v>
      </c>
      <c r="V10" s="36" t="str">
        <f t="shared" ref="V10:V73" si="28">IF(O10="국어","O",IF(O10="수학","O",IF(O10="영어","O","X")))</f>
        <v>X</v>
      </c>
      <c r="W10" s="36" t="str">
        <f t="shared" si="3"/>
        <v>X</v>
      </c>
      <c r="X10" s="36" t="str">
        <f t="shared" ref="X10:X73" si="29">IF(O10="국어","O",IF(O10="수학","O",IF(O10="영어","O",IF(O10="과학","O",IF(O10="한국사","O","X")))))</f>
        <v>X</v>
      </c>
      <c r="Y10" s="36" t="str">
        <f t="shared" si="4"/>
        <v>X</v>
      </c>
      <c r="Z10" s="36" t="str">
        <f t="shared" si="5"/>
        <v>X</v>
      </c>
      <c r="AA10" s="36">
        <f>COUNTIF($P$9:$P10,$P10)</f>
        <v>0</v>
      </c>
      <c r="AB10" s="13" t="e">
        <f t="shared" si="6"/>
        <v>#DIV/0!</v>
      </c>
      <c r="AC10" s="10" t="e" cm="1">
        <f t="array" ref="AC10">_xlfn.IFS(AB10&gt;96%,9,AB10&gt;89%,8,AB10&gt;77%,7,AB10&gt;60%,6,AB10&gt;40%,5,AB10&gt;23%,4,AB10&gt;11%,3,AB10&gt;4%,2,TRUE,1)</f>
        <v>#DIV/0!</v>
      </c>
      <c r="AD10" s="54" t="e">
        <f t="shared" si="7"/>
        <v>#DIV/0!</v>
      </c>
      <c r="AE10" s="54" t="str">
        <f t="shared" ref="AE10:AE73" si="30">IF(N10="체육","X",IF(N10="음악","X",IF(N10="미술","X","O")))</f>
        <v>O</v>
      </c>
      <c r="AF10" s="2" t="str">
        <f t="shared" ref="AF10:AF73" si="31">IF(O10="국어","O",IF(O10="수학","O",IF(O10="영어","O",IF(O10="과학","O",IF(O10="사회","O",IF(O10="도덕","O",IF(O10="역사","O","X")))))))</f>
        <v>X</v>
      </c>
      <c r="AG10" s="2" t="str">
        <f t="shared" ref="AG10:AG73" si="32">IF(O10="국어","O",IF(O10="수학","O",IF(O10="영어","O",IF(O10="과학","O",IF(O10="사회","O",IF(O10="도덕","O",IF(O10="역사","O",IF(O10="한국사","O","X"))))))))</f>
        <v>X</v>
      </c>
      <c r="AH10" s="2" t="str">
        <f t="shared" ref="AH10:AH73" si="33">IF(O10="국어","O",IF(O10="수학","O",IF(O10="영어","O",IF(O10="과학","O",IF(O10="사회","O",IF(O10="도덕","O",IF(O10="역사","O",IF(O10="한문","O","X"))))))))</f>
        <v>X</v>
      </c>
      <c r="AI10" s="2" t="str">
        <f t="shared" ref="AI10:AI73" si="34">IF(O10="국어","O",IF(O10="수학","O",IF(O10="영어","O",IF(O10="과학","O",IF(O10="사회","O",IF(O10="도덕","O",IF(O10="역사","O",IF(O10="한국사","O",IF(O10="한문","O","X")))))))))</f>
        <v>X</v>
      </c>
      <c r="AJ10" s="2" t="str">
        <f t="shared" ref="AJ10:AJ73" si="35">IF(O10="국어","O",IF(O10="수학","O",IF(O10="영어","O",IF(O10="역사","O",IF(O10="사회","O",IF(O10="도덕","O","X"))))))</f>
        <v>X</v>
      </c>
      <c r="AK10" s="13" t="e">
        <f t="shared" si="8"/>
        <v>#DIV/0!</v>
      </c>
      <c r="AL10" s="10" t="e" cm="1">
        <f t="array" ref="AL10">_xlfn.IFS(AK10&gt;96%,9,AK10&gt;89%,8,AK10&gt;77%,7,AK10&gt;60%,6,AK10&gt;40%,5,AK10&gt;23%,4,AK10&gt;11%,3,AK10&gt;4%,2,TRUE,1)</f>
        <v>#DIV/0!</v>
      </c>
      <c r="AM10" s="2" t="e">
        <f t="shared" si="9"/>
        <v>#DIV/0!</v>
      </c>
      <c r="AN10" s="2">
        <f t="shared" si="10"/>
        <v>31</v>
      </c>
      <c r="AO10" s="2">
        <v>32</v>
      </c>
      <c r="AP10" s="2" t="str">
        <f t="shared" si="11"/>
        <v>-2</v>
      </c>
      <c r="AQ10" s="2">
        <f t="shared" ref="AQ10:AQ41" si="36">IF(M9=M10,AQ9+1,1)</f>
        <v>2</v>
      </c>
      <c r="AR10" s="26">
        <f t="shared" si="12"/>
        <v>1</v>
      </c>
      <c r="AS10" s="10" cm="1">
        <f t="array" ref="AS10">_xlfn.IFS(AR10&gt;96%,9,AR10&gt;89%,8,AR10&gt;77%,7,AR10&gt;60%,6,AR10&gt;40%,5,AR10&gt;23%,4,AR10&gt;11%,3,AR10&gt;4%,2,TRUE,1)</f>
        <v>9</v>
      </c>
      <c r="AT10" s="2">
        <f t="shared" si="13"/>
        <v>0</v>
      </c>
      <c r="AU10" s="2" t="e">
        <f>VLOOKUP(성적입력!$P10,건국대글로컬교과분류자료!$F:$G,2,0)</f>
        <v>#N/A</v>
      </c>
      <c r="AV10" s="26" t="e">
        <f t="shared" si="14"/>
        <v>#DIV/0!</v>
      </c>
      <c r="AW10" s="10" t="e" cm="1">
        <f t="array" ref="AW10">_xlfn.IFS(AV10&gt;96%,9,AV10&gt;89%,8,AV10&gt;77%,7,AV10&gt;60%,6,AV10&gt;40%,5,AV10&gt;23%,4,AV10&gt;11%,3,AV10&gt;4%,2,TRUE,1)</f>
        <v>#DIV/0!</v>
      </c>
      <c r="AX10" s="2" t="e">
        <f t="shared" si="15"/>
        <v>#DIV/0!</v>
      </c>
      <c r="BA10" s="2" t="e">
        <f>VLOOKUP(성적입력!$AC10,학교별등급점수!$B:$C,2,0)*$Q10</f>
        <v>#DIV/0!</v>
      </c>
      <c r="BB10" s="2" t="e">
        <f>VLOOKUP(성적입력!$AL10,학교별등급점수!$B:$C,2,0)*$Q10</f>
        <v>#DIV/0!</v>
      </c>
      <c r="BC10" s="2" t="e">
        <f>VLOOKUP($AC10,학교별등급점수!$E:$F,2,0)*성적입력!$Q10</f>
        <v>#DIV/0!</v>
      </c>
      <c r="BD10" s="2" t="e">
        <f>VLOOKUP($AL10,학교별등급점수!$E:$F,2,0)*성적입력!$Q10</f>
        <v>#DIV/0!</v>
      </c>
      <c r="BE10" s="2" t="e">
        <f>VLOOKUP($AC10,학교별등급점수!$H:$I,2,0)*$Q10</f>
        <v>#DIV/0!</v>
      </c>
      <c r="BF10" s="2" t="e">
        <f>VLOOKUP($AL10,학교별등급점수!$H:$I,2,0)*$Q10</f>
        <v>#DIV/0!</v>
      </c>
      <c r="BG10" s="2" t="e">
        <f>VLOOKUP(AC10,학교별등급점수!$K:$L,2,0)*성적입력!Q10</f>
        <v>#DIV/0!</v>
      </c>
      <c r="BH10" s="2" t="e">
        <f>VLOOKUP(AC10,학교별등급점수!$N:$O,2,0)*성적입력!Q10</f>
        <v>#DIV/0!</v>
      </c>
      <c r="BI10" s="2">
        <f>VLOOKUP(AS10,학교별등급점수!$Q:$R,2,0)*성적입력!Q10</f>
        <v>0</v>
      </c>
      <c r="BJ10" s="2">
        <f>VLOOKUP($AS10,학교별등급점수!$T:$U,2,0)*성적입력!$Q10</f>
        <v>0</v>
      </c>
      <c r="BK10" s="2" t="e">
        <f>VLOOKUP(AC10,학교별등급점수!$W:$X,2,0)*성적입력!Q10</f>
        <v>#DIV/0!</v>
      </c>
      <c r="BL10" s="2" t="e">
        <f>VLOOKUP($AC10,학교별등급점수!$Z:$AA,2,0)*성적입력!$Q10</f>
        <v>#DIV/0!</v>
      </c>
      <c r="BM10" s="2" t="e">
        <f>VLOOKUP($AC10,학교별등급점수!$AC:$AD,2,0)*성적입력!$Q10</f>
        <v>#DIV/0!</v>
      </c>
      <c r="BN10" s="2" t="e">
        <f>VLOOKUP($AC10,학교별등급점수!$AF:$AG,2,0)*성적입력!$Q10</f>
        <v>#DIV/0!</v>
      </c>
      <c r="BO10" s="2" t="e">
        <f>VLOOKUP($AC10,학교별등급점수!$AI:$AJ,2,0)*성적입력!$Q10</f>
        <v>#DIV/0!</v>
      </c>
      <c r="BP10" s="1" t="e">
        <f>VLOOKUP($AC10,학교별등급점수!$AL:$AM,2,0)*성적입력!$Q10</f>
        <v>#DIV/0!</v>
      </c>
      <c r="BQ10" s="1" t="e">
        <f>VLOOKUP($AC10,학교별등급점수!$AO:$AP,2,0)*성적입력!$Q10</f>
        <v>#DIV/0!</v>
      </c>
      <c r="BR10" s="1" t="e">
        <f>VLOOKUP($AC10,학교별등급점수!$AR:$AS,2,0)*성적입력!$Q10</f>
        <v>#DIV/0!</v>
      </c>
      <c r="BS10" s="1" t="e">
        <f>VLOOKUP($AC10,학교별등급점수!$AU:$AV,2,0)*성적입력!$Q10</f>
        <v>#DIV/0!</v>
      </c>
      <c r="BT10" s="1" t="e">
        <f>VLOOKUP($AC10,학교별등급점수!$AX:$AY,2,0)*성적입력!$Q10</f>
        <v>#DIV/0!</v>
      </c>
      <c r="BU10" s="1" t="e">
        <f>VLOOKUP($AC10,학교별등급점수!$BA:$BB,2,0)*성적입력!$Q10</f>
        <v>#DIV/0!</v>
      </c>
      <c r="BW10" s="1" t="e">
        <f t="shared" si="16"/>
        <v>#DIV/0!</v>
      </c>
      <c r="BX10" s="74" t="e" cm="1">
        <f t="array" ref="BX10">_xlfn.IFS(BW10&gt;96,9,BW10&gt;89,8,BW10&gt;77,7,BW10&gt;60,6,BW10&gt;40,5,BW10&gt;23,4,BW10&gt;11,3,BW10&gt;4,2,TRUE,1)</f>
        <v>#DIV/0!</v>
      </c>
      <c r="BY10" s="1" t="e">
        <f t="shared" si="17"/>
        <v>#DIV/0!</v>
      </c>
      <c r="BZ10" s="1" t="e">
        <f>VLOOKUP($BX10,학교별등급점수!$BD:$BE,2,0)</f>
        <v>#DIV/0!</v>
      </c>
      <c r="CA10" s="1" t="e">
        <f t="shared" si="18"/>
        <v>#DIV/0!</v>
      </c>
      <c r="CC10" s="1" t="e">
        <f>VLOOKUP($AC10,학교별등급점수!$BG:$BH,2,0)*성적입력!$Q10</f>
        <v>#DIV/0!</v>
      </c>
      <c r="CD10" s="1" t="e">
        <f>VLOOKUP($AC10,학교별등급점수!$BJ:$BK,2,0)*성적입력!$Q10</f>
        <v>#DIV/0!</v>
      </c>
      <c r="CE10" s="1" t="e">
        <f>VLOOKUP($AC10,학교별등급점수!$BM:$BN,2,0)*성적입력!$Q10</f>
        <v>#DIV/0!</v>
      </c>
      <c r="CF10" s="1" t="e">
        <f>VLOOKUP($AC10,학교별등급점수!$BP:$BQ,2,0)*성적입력!$Q10</f>
        <v>#DIV/0!</v>
      </c>
      <c r="CG10" s="1" t="e">
        <f>VLOOKUP($AC10,학교별등급점수!$BS:$BT,2,0)</f>
        <v>#DIV/0!</v>
      </c>
      <c r="CH10" s="1" t="e">
        <f>VLOOKUP($AC10,학교별등급점수!$BV:$BW,2,0)*성적입력!$Q10</f>
        <v>#DIV/0!</v>
      </c>
      <c r="CI10" s="1" t="e">
        <f>VLOOKUP($AC10,학교별등급점수!$BY:$BZ,2,0)*성적입력!$Q10</f>
        <v>#DIV/0!</v>
      </c>
      <c r="CJ10" s="1" t="e">
        <f>VLOOKUP($AC10,학교별등급점수!$CB:$CC,2,0)*성적입력!$Q10</f>
        <v>#DIV/0!</v>
      </c>
      <c r="CK10" s="1" t="e">
        <f>VLOOKUP($AC10,학교별등급점수!$CH:$CI,2,0)*성적입력!$Q10</f>
        <v>#DIV/0!</v>
      </c>
      <c r="CL10" s="1" t="e">
        <f>VLOOKUP($AC10,학교별등급점수!$CK:$CL,2,0)*성적입력!$Q10</f>
        <v>#DIV/0!</v>
      </c>
      <c r="CM10" s="1" t="e">
        <f>VLOOKUP($AC10,학교별등급점수!$CN:$CO,2,0)*성적입력!$Q10</f>
        <v>#DIV/0!</v>
      </c>
      <c r="CN10" s="1" t="e">
        <f>VLOOKUP($AW10,학교별등급점수!$CQ:$CR,2,0)*성적입력!$Q10</f>
        <v>#DIV/0!</v>
      </c>
      <c r="CO10" s="1" t="e">
        <f>VLOOKUP($AC10,학교별등급점수!$CT:$CU,2,0)*성적입력!$Q10</f>
        <v>#DIV/0!</v>
      </c>
      <c r="CP10" s="1" t="e">
        <f>VLOOKUP($AC10,학교별등급점수!$CW:$CX,2,0)*성적입력!$Q10</f>
        <v>#DIV/0!</v>
      </c>
      <c r="CQ10" s="1">
        <f>VLOOKUP($AS10,학교별등급점수!$CZ:$DA,2,0)*성적입력!$Q10</f>
        <v>0</v>
      </c>
      <c r="CR10" s="1" t="e">
        <f>VLOOKUP($AC10,학교별등급점수!$DC:$DD,2,0)*성적입력!$Q10</f>
        <v>#DIV/0!</v>
      </c>
      <c r="CS10" s="1" t="e">
        <f>VLOOKUP($AC10,학교별등급점수!$DF:$DG,2,0)*성적입력!$Q10</f>
        <v>#DIV/0!</v>
      </c>
      <c r="CT10" s="1" t="e">
        <f>VLOOKUP($AC10,학교별등급점수!$DI:$DJ,2,0)*성적입력!$Q10</f>
        <v>#DIV/0!</v>
      </c>
    </row>
    <row r="11" spans="2:98" s="1" customFormat="1" x14ac:dyDescent="0.3">
      <c r="B11" s="18" t="str">
        <f t="shared" si="19"/>
        <v>X</v>
      </c>
      <c r="C11" s="18" t="str">
        <f t="shared" si="20"/>
        <v>X</v>
      </c>
      <c r="D11" s="18" t="str">
        <f t="shared" si="21"/>
        <v>X</v>
      </c>
      <c r="E11" s="18" t="str">
        <f t="shared" si="22"/>
        <v>X</v>
      </c>
      <c r="F11" s="18" t="str">
        <f t="shared" si="23"/>
        <v>X</v>
      </c>
      <c r="G11" s="18" t="str">
        <f t="shared" si="24"/>
        <v>O</v>
      </c>
      <c r="H11" s="18" t="str">
        <f t="shared" si="25"/>
        <v>-0</v>
      </c>
      <c r="I11" s="18">
        <f t="shared" si="26"/>
        <v>0</v>
      </c>
      <c r="J11" s="72" t="str">
        <f t="shared" si="27"/>
        <v>-3</v>
      </c>
      <c r="K11" s="18">
        <f t="shared" si="1"/>
        <v>31</v>
      </c>
      <c r="L11" s="68"/>
      <c r="M11" s="7"/>
      <c r="N11" s="7"/>
      <c r="O11" s="7"/>
      <c r="P11" s="7"/>
      <c r="Q11" s="7"/>
      <c r="R11" s="7"/>
      <c r="S11" s="7"/>
      <c r="T11" s="7"/>
      <c r="U11" s="36" t="str">
        <f t="shared" si="2"/>
        <v>X</v>
      </c>
      <c r="V11" s="36" t="str">
        <f t="shared" si="28"/>
        <v>X</v>
      </c>
      <c r="W11" s="36" t="str">
        <f t="shared" si="3"/>
        <v>X</v>
      </c>
      <c r="X11" s="36" t="str">
        <f t="shared" si="29"/>
        <v>X</v>
      </c>
      <c r="Y11" s="36" t="str">
        <f t="shared" si="4"/>
        <v>X</v>
      </c>
      <c r="Z11" s="36" t="str">
        <f t="shared" si="5"/>
        <v>X</v>
      </c>
      <c r="AA11" s="36">
        <f>COUNTIF($P$9:$P11,$P11)</f>
        <v>0</v>
      </c>
      <c r="AB11" s="13" t="e">
        <f t="shared" si="6"/>
        <v>#DIV/0!</v>
      </c>
      <c r="AC11" s="10" t="e" cm="1">
        <f t="array" ref="AC11">_xlfn.IFS(AB11&gt;96%,9,AB11&gt;89%,8,AB11&gt;77%,7,AB11&gt;60%,6,AB11&gt;40%,5,AB11&gt;23%,4,AB11&gt;11%,3,AB11&gt;4%,2,TRUE,1)</f>
        <v>#DIV/0!</v>
      </c>
      <c r="AD11" s="54" t="e">
        <f t="shared" si="7"/>
        <v>#DIV/0!</v>
      </c>
      <c r="AE11" s="54" t="str">
        <f t="shared" si="30"/>
        <v>O</v>
      </c>
      <c r="AF11" s="2" t="str">
        <f t="shared" si="31"/>
        <v>X</v>
      </c>
      <c r="AG11" s="2" t="str">
        <f t="shared" si="32"/>
        <v>X</v>
      </c>
      <c r="AH11" s="2" t="str">
        <f t="shared" si="33"/>
        <v>X</v>
      </c>
      <c r="AI11" s="2" t="str">
        <f t="shared" si="34"/>
        <v>X</v>
      </c>
      <c r="AJ11" s="2" t="str">
        <f t="shared" si="35"/>
        <v>X</v>
      </c>
      <c r="AK11" s="13" t="e">
        <f t="shared" si="8"/>
        <v>#DIV/0!</v>
      </c>
      <c r="AL11" s="10" t="e" cm="1">
        <f t="array" ref="AL11">_xlfn.IFS(AK11&gt;96%,9,AK11&gt;89%,8,AK11&gt;77%,7,AK11&gt;60%,6,AK11&gt;40%,5,AK11&gt;23%,4,AK11&gt;11%,3,AK11&gt;4%,2,TRUE,1)</f>
        <v>#DIV/0!</v>
      </c>
      <c r="AM11" s="2" t="e">
        <f t="shared" si="9"/>
        <v>#DIV/0!</v>
      </c>
      <c r="AN11" s="2">
        <f t="shared" si="10"/>
        <v>31</v>
      </c>
      <c r="AO11" s="2">
        <v>32</v>
      </c>
      <c r="AP11" s="2" t="str">
        <f t="shared" si="11"/>
        <v>-3</v>
      </c>
      <c r="AQ11" s="2">
        <f t="shared" si="36"/>
        <v>3</v>
      </c>
      <c r="AR11" s="26">
        <f t="shared" si="12"/>
        <v>1</v>
      </c>
      <c r="AS11" s="10" cm="1">
        <f t="array" ref="AS11">_xlfn.IFS(AR11&gt;96%,9,AR11&gt;89%,8,AR11&gt;77%,7,AR11&gt;60%,6,AR11&gt;40%,5,AR11&gt;23%,4,AR11&gt;11%,3,AR11&gt;4%,2,TRUE,1)</f>
        <v>9</v>
      </c>
      <c r="AT11" s="2">
        <f t="shared" si="13"/>
        <v>0</v>
      </c>
      <c r="AU11" s="2" t="e">
        <f>VLOOKUP(성적입력!$P11,건국대글로컬교과분류자료!$F:$G,2,0)</f>
        <v>#N/A</v>
      </c>
      <c r="AV11" s="26" t="e">
        <f t="shared" si="14"/>
        <v>#DIV/0!</v>
      </c>
      <c r="AW11" s="10" t="e" cm="1">
        <f t="array" ref="AW11">_xlfn.IFS(AV11&gt;96%,9,AV11&gt;89%,8,AV11&gt;77%,7,AV11&gt;60%,6,AV11&gt;40%,5,AV11&gt;23%,4,AV11&gt;11%,3,AV11&gt;4%,2,TRUE,1)</f>
        <v>#DIV/0!</v>
      </c>
      <c r="AX11" s="2" t="e">
        <f t="shared" si="15"/>
        <v>#DIV/0!</v>
      </c>
      <c r="BA11" s="2" t="e">
        <f>VLOOKUP(성적입력!$AC11,학교별등급점수!$B:$C,2,0)*$Q11</f>
        <v>#DIV/0!</v>
      </c>
      <c r="BB11" s="2" t="e">
        <f>VLOOKUP(성적입력!$AL11,학교별등급점수!$B:$C,2,0)*$Q11</f>
        <v>#DIV/0!</v>
      </c>
      <c r="BC11" s="2" t="e">
        <f>VLOOKUP($AC11,학교별등급점수!$E:$F,2,0)*성적입력!$Q11</f>
        <v>#DIV/0!</v>
      </c>
      <c r="BD11" s="2" t="e">
        <f>VLOOKUP($AL11,학교별등급점수!$E:$F,2,0)*성적입력!$Q11</f>
        <v>#DIV/0!</v>
      </c>
      <c r="BE11" s="2" t="e">
        <f>VLOOKUP($AC11,학교별등급점수!$H:$I,2,0)*$Q11</f>
        <v>#DIV/0!</v>
      </c>
      <c r="BF11" s="2" t="e">
        <f>VLOOKUP($AL11,학교별등급점수!$H:$I,2,0)*$Q11</f>
        <v>#DIV/0!</v>
      </c>
      <c r="BG11" s="2" t="e">
        <f>VLOOKUP(AC11,학교별등급점수!$K:$L,2,0)*성적입력!Q11</f>
        <v>#DIV/0!</v>
      </c>
      <c r="BH11" s="2" t="e">
        <f>VLOOKUP(AC11,학교별등급점수!$N:$O,2,0)*성적입력!Q11</f>
        <v>#DIV/0!</v>
      </c>
      <c r="BI11" s="2">
        <f>VLOOKUP(AS11,학교별등급점수!$Q:$R,2,0)*성적입력!Q11</f>
        <v>0</v>
      </c>
      <c r="BJ11" s="2">
        <f>VLOOKUP($AS11,학교별등급점수!$T:$U,2,0)*성적입력!$Q11</f>
        <v>0</v>
      </c>
      <c r="BK11" s="2" t="e">
        <f>VLOOKUP(AC11,학교별등급점수!$W:$X,2,0)*성적입력!Q11</f>
        <v>#DIV/0!</v>
      </c>
      <c r="BL11" s="2" t="e">
        <f>VLOOKUP($AC11,학교별등급점수!$Z:$AA,2,0)*성적입력!$Q11</f>
        <v>#DIV/0!</v>
      </c>
      <c r="BM11" s="2" t="e">
        <f>VLOOKUP($AC11,학교별등급점수!$AC:$AD,2,0)*성적입력!$Q11</f>
        <v>#DIV/0!</v>
      </c>
      <c r="BN11" s="2" t="e">
        <f>VLOOKUP($AC11,학교별등급점수!$AF:$AG,2,0)*성적입력!$Q11</f>
        <v>#DIV/0!</v>
      </c>
      <c r="BO11" s="2" t="e">
        <f>VLOOKUP($AC11,학교별등급점수!$AI:$AJ,2,0)*성적입력!$Q11</f>
        <v>#DIV/0!</v>
      </c>
      <c r="BP11" s="1" t="e">
        <f>VLOOKUP($AC11,학교별등급점수!$AL:$AM,2,0)*성적입력!$Q11</f>
        <v>#DIV/0!</v>
      </c>
      <c r="BQ11" s="1" t="e">
        <f>VLOOKUP($AC11,학교별등급점수!$AO:$AP,2,0)*성적입력!$Q11</f>
        <v>#DIV/0!</v>
      </c>
      <c r="BR11" s="1" t="e">
        <f>VLOOKUP($AC11,학교별등급점수!$AR:$AS,2,0)*성적입력!$Q11</f>
        <v>#DIV/0!</v>
      </c>
      <c r="BS11" s="1" t="e">
        <f>VLOOKUP($AC11,학교별등급점수!$AU:$AV,2,0)*성적입력!$Q11</f>
        <v>#DIV/0!</v>
      </c>
      <c r="BT11" s="1" t="e">
        <f>VLOOKUP($AC11,학교별등급점수!$AX:$AY,2,0)*성적입력!$Q11</f>
        <v>#DIV/0!</v>
      </c>
      <c r="BU11" s="1" t="e">
        <f>VLOOKUP($AC11,학교별등급점수!$BA:$BB,2,0)*성적입력!$Q11</f>
        <v>#DIV/0!</v>
      </c>
      <c r="BW11" s="1" t="e">
        <f t="shared" si="16"/>
        <v>#DIV/0!</v>
      </c>
      <c r="BX11" s="74" t="e" cm="1">
        <f t="array" ref="BX11">_xlfn.IFS(BW11&gt;96,9,BW11&gt;89,8,BW11&gt;77,7,BW11&gt;60,6,BW11&gt;40,5,BW11&gt;23,4,BW11&gt;11,3,BW11&gt;4,2,TRUE,1)</f>
        <v>#DIV/0!</v>
      </c>
      <c r="BY11" s="1" t="e">
        <f t="shared" si="17"/>
        <v>#DIV/0!</v>
      </c>
      <c r="BZ11" s="1" t="e">
        <f>VLOOKUP($BX11,학교별등급점수!$BD:$BE,2,0)</f>
        <v>#DIV/0!</v>
      </c>
      <c r="CA11" s="1" t="e">
        <f t="shared" si="18"/>
        <v>#DIV/0!</v>
      </c>
      <c r="CC11" s="1" t="e">
        <f>VLOOKUP($AC11,학교별등급점수!$BG:$BH,2,0)*성적입력!$Q11</f>
        <v>#DIV/0!</v>
      </c>
      <c r="CD11" s="1" t="e">
        <f>VLOOKUP($AC11,학교별등급점수!$BJ:$BK,2,0)*성적입력!$Q11</f>
        <v>#DIV/0!</v>
      </c>
      <c r="CE11" s="1" t="e">
        <f>VLOOKUP($AC11,학교별등급점수!$BM:$BN,2,0)*성적입력!$Q11</f>
        <v>#DIV/0!</v>
      </c>
      <c r="CF11" s="1" t="e">
        <f>VLOOKUP($AC11,학교별등급점수!$BP:$BQ,2,0)*성적입력!$Q11</f>
        <v>#DIV/0!</v>
      </c>
      <c r="CG11" s="1" t="e">
        <f>VLOOKUP($AC11,학교별등급점수!$BS:$BT,2,0)</f>
        <v>#DIV/0!</v>
      </c>
      <c r="CH11" s="1" t="e">
        <f>VLOOKUP($AC11,학교별등급점수!$BV:$BW,2,0)*성적입력!$Q11</f>
        <v>#DIV/0!</v>
      </c>
      <c r="CI11" s="1" t="e">
        <f>VLOOKUP($AC11,학교별등급점수!$BY:$BZ,2,0)*성적입력!$Q11</f>
        <v>#DIV/0!</v>
      </c>
      <c r="CJ11" s="1" t="e">
        <f>VLOOKUP($AC11,학교별등급점수!$CB:$CC,2,0)*성적입력!$Q11</f>
        <v>#DIV/0!</v>
      </c>
      <c r="CK11" s="1" t="e">
        <f>VLOOKUP($AC11,학교별등급점수!$CH:$CI,2,0)*성적입력!$Q11</f>
        <v>#DIV/0!</v>
      </c>
      <c r="CL11" s="1" t="e">
        <f>VLOOKUP($AC11,학교별등급점수!$CK:$CL,2,0)*성적입력!$Q11</f>
        <v>#DIV/0!</v>
      </c>
      <c r="CM11" s="1" t="e">
        <f>VLOOKUP($AC11,학교별등급점수!$CN:$CO,2,0)*성적입력!$Q11</f>
        <v>#DIV/0!</v>
      </c>
      <c r="CN11" s="1" t="e">
        <f>VLOOKUP($AW11,학교별등급점수!$CQ:$CR,2,0)*성적입력!$Q11</f>
        <v>#DIV/0!</v>
      </c>
      <c r="CO11" s="1" t="e">
        <f>VLOOKUP($AC11,학교별등급점수!$CT:$CU,2,0)*성적입력!$Q11</f>
        <v>#DIV/0!</v>
      </c>
      <c r="CP11" s="1" t="e">
        <f>VLOOKUP($AC11,학교별등급점수!$CW:$CX,2,0)*성적입력!$Q11</f>
        <v>#DIV/0!</v>
      </c>
      <c r="CQ11" s="1">
        <f>VLOOKUP($AS11,학교별등급점수!$CZ:$DA,2,0)*성적입력!$Q11</f>
        <v>0</v>
      </c>
      <c r="CR11" s="1" t="e">
        <f>VLOOKUP($AC11,학교별등급점수!$DC:$DD,2,0)*성적입력!$Q11</f>
        <v>#DIV/0!</v>
      </c>
      <c r="CS11" s="1" t="e">
        <f>VLOOKUP($AC11,학교별등급점수!$DF:$DG,2,0)*성적입력!$Q11</f>
        <v>#DIV/0!</v>
      </c>
      <c r="CT11" s="1" t="e">
        <f>VLOOKUP($AC11,학교별등급점수!$DI:$DJ,2,0)*성적입력!$Q11</f>
        <v>#DIV/0!</v>
      </c>
    </row>
    <row r="12" spans="2:98" s="1" customFormat="1" x14ac:dyDescent="0.3">
      <c r="B12" s="18" t="str">
        <f t="shared" si="19"/>
        <v>X</v>
      </c>
      <c r="C12" s="18" t="str">
        <f t="shared" si="20"/>
        <v>X</v>
      </c>
      <c r="D12" s="18" t="str">
        <f t="shared" si="21"/>
        <v>X</v>
      </c>
      <c r="E12" s="18" t="str">
        <f t="shared" si="22"/>
        <v>X</v>
      </c>
      <c r="F12" s="18" t="str">
        <f t="shared" si="23"/>
        <v>X</v>
      </c>
      <c r="G12" s="18" t="str">
        <f t="shared" si="24"/>
        <v>O</v>
      </c>
      <c r="H12" s="18" t="str">
        <f t="shared" si="25"/>
        <v>-0</v>
      </c>
      <c r="I12" s="18">
        <f t="shared" si="26"/>
        <v>0</v>
      </c>
      <c r="J12" s="72" t="str">
        <f t="shared" si="27"/>
        <v>-4</v>
      </c>
      <c r="K12" s="18">
        <f t="shared" si="1"/>
        <v>31</v>
      </c>
      <c r="L12" s="68"/>
      <c r="M12" s="7"/>
      <c r="N12" s="7"/>
      <c r="O12" s="7"/>
      <c r="P12" s="7"/>
      <c r="Q12" s="7"/>
      <c r="R12" s="7"/>
      <c r="S12" s="7"/>
      <c r="T12" s="7"/>
      <c r="U12" s="36" t="str">
        <f t="shared" si="2"/>
        <v>X</v>
      </c>
      <c r="V12" s="36" t="str">
        <f t="shared" si="28"/>
        <v>X</v>
      </c>
      <c r="W12" s="36" t="str">
        <f t="shared" si="3"/>
        <v>X</v>
      </c>
      <c r="X12" s="36" t="str">
        <f t="shared" si="29"/>
        <v>X</v>
      </c>
      <c r="Y12" s="36" t="str">
        <f t="shared" si="4"/>
        <v>X</v>
      </c>
      <c r="Z12" s="36" t="str">
        <f t="shared" si="5"/>
        <v>X</v>
      </c>
      <c r="AA12" s="36">
        <f>COUNTIF($P$9:$P12,$P12)</f>
        <v>0</v>
      </c>
      <c r="AB12" s="13" t="e">
        <f t="shared" si="6"/>
        <v>#DIV/0!</v>
      </c>
      <c r="AC12" s="10" t="e" cm="1">
        <f t="array" ref="AC12">_xlfn.IFS(AB12&gt;96%,9,AB12&gt;89%,8,AB12&gt;77%,7,AB12&gt;60%,6,AB12&gt;40%,5,AB12&gt;23%,4,AB12&gt;11%,3,AB12&gt;4%,2,TRUE,1)</f>
        <v>#DIV/0!</v>
      </c>
      <c r="AD12" s="54" t="e">
        <f t="shared" si="7"/>
        <v>#DIV/0!</v>
      </c>
      <c r="AE12" s="54" t="str">
        <f t="shared" si="30"/>
        <v>O</v>
      </c>
      <c r="AF12" s="2" t="str">
        <f t="shared" si="31"/>
        <v>X</v>
      </c>
      <c r="AG12" s="2" t="str">
        <f t="shared" si="32"/>
        <v>X</v>
      </c>
      <c r="AH12" s="2" t="str">
        <f t="shared" si="33"/>
        <v>X</v>
      </c>
      <c r="AI12" s="2" t="str">
        <f t="shared" si="34"/>
        <v>X</v>
      </c>
      <c r="AJ12" s="2" t="str">
        <f t="shared" si="35"/>
        <v>X</v>
      </c>
      <c r="AK12" s="13" t="e">
        <f t="shared" si="8"/>
        <v>#DIV/0!</v>
      </c>
      <c r="AL12" s="10" t="e" cm="1">
        <f t="array" ref="AL12">_xlfn.IFS(AK12&gt;96%,9,AK12&gt;89%,8,AK12&gt;77%,7,AK12&gt;60%,6,AK12&gt;40%,5,AK12&gt;23%,4,AK12&gt;11%,3,AK12&gt;4%,2,TRUE,1)</f>
        <v>#DIV/0!</v>
      </c>
      <c r="AM12" s="2" t="e">
        <f t="shared" si="9"/>
        <v>#DIV/0!</v>
      </c>
      <c r="AN12" s="2">
        <f t="shared" si="10"/>
        <v>31</v>
      </c>
      <c r="AO12" s="2">
        <v>32</v>
      </c>
      <c r="AP12" s="2" t="str">
        <f t="shared" si="11"/>
        <v>-4</v>
      </c>
      <c r="AQ12" s="2">
        <f t="shared" si="36"/>
        <v>4</v>
      </c>
      <c r="AR12" s="26">
        <f t="shared" si="12"/>
        <v>1</v>
      </c>
      <c r="AS12" s="10" cm="1">
        <f t="array" ref="AS12">_xlfn.IFS(AR12&gt;96%,9,AR12&gt;89%,8,AR12&gt;77%,7,AR12&gt;60%,6,AR12&gt;40%,5,AR12&gt;23%,4,AR12&gt;11%,3,AR12&gt;4%,2,TRUE,1)</f>
        <v>9</v>
      </c>
      <c r="AT12" s="2">
        <f t="shared" si="13"/>
        <v>0</v>
      </c>
      <c r="AU12" s="2" t="e">
        <f>VLOOKUP(성적입력!$P12,건국대글로컬교과분류자료!$F:$G,2,0)</f>
        <v>#N/A</v>
      </c>
      <c r="AV12" s="26" t="e">
        <f t="shared" si="14"/>
        <v>#DIV/0!</v>
      </c>
      <c r="AW12" s="10" t="e" cm="1">
        <f t="array" ref="AW12">_xlfn.IFS(AV12&gt;96%,9,AV12&gt;89%,8,AV12&gt;77%,7,AV12&gt;60%,6,AV12&gt;40%,5,AV12&gt;23%,4,AV12&gt;11%,3,AV12&gt;4%,2,TRUE,1)</f>
        <v>#DIV/0!</v>
      </c>
      <c r="AX12" s="2" t="e">
        <f t="shared" si="15"/>
        <v>#DIV/0!</v>
      </c>
      <c r="BA12" s="2" t="e">
        <f>VLOOKUP(성적입력!$AC12,학교별등급점수!$B:$C,2,0)*$Q12</f>
        <v>#DIV/0!</v>
      </c>
      <c r="BB12" s="2" t="e">
        <f>VLOOKUP(성적입력!$AL12,학교별등급점수!$B:$C,2,0)*$Q12</f>
        <v>#DIV/0!</v>
      </c>
      <c r="BC12" s="2" t="e">
        <f>VLOOKUP($AC12,학교별등급점수!$E:$F,2,0)*성적입력!$Q12</f>
        <v>#DIV/0!</v>
      </c>
      <c r="BD12" s="2" t="e">
        <f>VLOOKUP($AL12,학교별등급점수!$E:$F,2,0)*성적입력!$Q12</f>
        <v>#DIV/0!</v>
      </c>
      <c r="BE12" s="2" t="e">
        <f>VLOOKUP($AC12,학교별등급점수!$H:$I,2,0)*$Q12</f>
        <v>#DIV/0!</v>
      </c>
      <c r="BF12" s="2" t="e">
        <f>VLOOKUP($AL12,학교별등급점수!$H:$I,2,0)*$Q12</f>
        <v>#DIV/0!</v>
      </c>
      <c r="BG12" s="2" t="e">
        <f>VLOOKUP(AC12,학교별등급점수!$K:$L,2,0)*성적입력!Q12</f>
        <v>#DIV/0!</v>
      </c>
      <c r="BH12" s="2" t="e">
        <f>VLOOKUP(AC12,학교별등급점수!$N:$O,2,0)*성적입력!Q12</f>
        <v>#DIV/0!</v>
      </c>
      <c r="BI12" s="2">
        <f>VLOOKUP(AS12,학교별등급점수!$Q:$R,2,0)*성적입력!Q12</f>
        <v>0</v>
      </c>
      <c r="BJ12" s="2">
        <f>VLOOKUP($AS12,학교별등급점수!$T:$U,2,0)*성적입력!$Q12</f>
        <v>0</v>
      </c>
      <c r="BK12" s="2" t="e">
        <f>VLOOKUP(AC12,학교별등급점수!$W:$X,2,0)*성적입력!Q12</f>
        <v>#DIV/0!</v>
      </c>
      <c r="BL12" s="2" t="e">
        <f>VLOOKUP($AC12,학교별등급점수!$Z:$AA,2,0)*성적입력!$Q12</f>
        <v>#DIV/0!</v>
      </c>
      <c r="BM12" s="2" t="e">
        <f>VLOOKUP($AC12,학교별등급점수!$AC:$AD,2,0)*성적입력!$Q12</f>
        <v>#DIV/0!</v>
      </c>
      <c r="BN12" s="2" t="e">
        <f>VLOOKUP($AC12,학교별등급점수!$AF:$AG,2,0)*성적입력!$Q12</f>
        <v>#DIV/0!</v>
      </c>
      <c r="BO12" s="2" t="e">
        <f>VLOOKUP($AC12,학교별등급점수!$AI:$AJ,2,0)*성적입력!$Q12</f>
        <v>#DIV/0!</v>
      </c>
      <c r="BP12" s="1" t="e">
        <f>VLOOKUP($AC12,학교별등급점수!$AL:$AM,2,0)*성적입력!$Q12</f>
        <v>#DIV/0!</v>
      </c>
      <c r="BQ12" s="1" t="e">
        <f>VLOOKUP($AC12,학교별등급점수!$AO:$AP,2,0)*성적입력!$Q12</f>
        <v>#DIV/0!</v>
      </c>
      <c r="BR12" s="1" t="e">
        <f>VLOOKUP($AC12,학교별등급점수!$AR:$AS,2,0)*성적입력!$Q12</f>
        <v>#DIV/0!</v>
      </c>
      <c r="BS12" s="1" t="e">
        <f>VLOOKUP($AC12,학교별등급점수!$AU:$AV,2,0)*성적입력!$Q12</f>
        <v>#DIV/0!</v>
      </c>
      <c r="BT12" s="1" t="e">
        <f>VLOOKUP($AC12,학교별등급점수!$AX:$AY,2,0)*성적입력!$Q12</f>
        <v>#DIV/0!</v>
      </c>
      <c r="BU12" s="1" t="e">
        <f>VLOOKUP($AC12,학교별등급점수!$BA:$BB,2,0)*성적입력!$Q12</f>
        <v>#DIV/0!</v>
      </c>
      <c r="BW12" s="1" t="e">
        <f t="shared" si="16"/>
        <v>#DIV/0!</v>
      </c>
      <c r="BX12" s="74" t="e" cm="1">
        <f t="array" ref="BX12">_xlfn.IFS(BW12&gt;96,9,BW12&gt;89,8,BW12&gt;77,7,BW12&gt;60,6,BW12&gt;40,5,BW12&gt;23,4,BW12&gt;11,3,BW12&gt;4,2,TRUE,1)</f>
        <v>#DIV/0!</v>
      </c>
      <c r="BY12" s="1" t="e">
        <f t="shared" si="17"/>
        <v>#DIV/0!</v>
      </c>
      <c r="BZ12" s="1" t="e">
        <f>VLOOKUP($BX12,학교별등급점수!$BD:$BE,2,0)</f>
        <v>#DIV/0!</v>
      </c>
      <c r="CA12" s="1" t="e">
        <f t="shared" si="18"/>
        <v>#DIV/0!</v>
      </c>
      <c r="CC12" s="1" t="e">
        <f>VLOOKUP($AC12,학교별등급점수!$BG:$BH,2,0)*성적입력!$Q12</f>
        <v>#DIV/0!</v>
      </c>
      <c r="CD12" s="1" t="e">
        <f>VLOOKUP($AC12,학교별등급점수!$BJ:$BK,2,0)*성적입력!$Q12</f>
        <v>#DIV/0!</v>
      </c>
      <c r="CE12" s="1" t="e">
        <f>VLOOKUP($AC12,학교별등급점수!$BM:$BN,2,0)*성적입력!$Q12</f>
        <v>#DIV/0!</v>
      </c>
      <c r="CF12" s="1" t="e">
        <f>VLOOKUP($AC12,학교별등급점수!$BP:$BQ,2,0)*성적입력!$Q12</f>
        <v>#DIV/0!</v>
      </c>
      <c r="CG12" s="1" t="e">
        <f>VLOOKUP($AC12,학교별등급점수!$BS:$BT,2,0)</f>
        <v>#DIV/0!</v>
      </c>
      <c r="CH12" s="1" t="e">
        <f>VLOOKUP($AC12,학교별등급점수!$BV:$BW,2,0)*성적입력!$Q12</f>
        <v>#DIV/0!</v>
      </c>
      <c r="CI12" s="1" t="e">
        <f>VLOOKUP($AC12,학교별등급점수!$BY:$BZ,2,0)*성적입력!$Q12</f>
        <v>#DIV/0!</v>
      </c>
      <c r="CJ12" s="1" t="e">
        <f>VLOOKUP($AC12,학교별등급점수!$CB:$CC,2,0)*성적입력!$Q12</f>
        <v>#DIV/0!</v>
      </c>
      <c r="CK12" s="1" t="e">
        <f>VLOOKUP($AC12,학교별등급점수!$CH:$CI,2,0)*성적입력!$Q12</f>
        <v>#DIV/0!</v>
      </c>
      <c r="CL12" s="1" t="e">
        <f>VLOOKUP($AC12,학교별등급점수!$CK:$CL,2,0)*성적입력!$Q12</f>
        <v>#DIV/0!</v>
      </c>
      <c r="CM12" s="1" t="e">
        <f>VLOOKUP($AC12,학교별등급점수!$CN:$CO,2,0)*성적입력!$Q12</f>
        <v>#DIV/0!</v>
      </c>
      <c r="CN12" s="1" t="e">
        <f>VLOOKUP($AW12,학교별등급점수!$CQ:$CR,2,0)*성적입력!$Q12</f>
        <v>#DIV/0!</v>
      </c>
      <c r="CO12" s="1" t="e">
        <f>VLOOKUP($AC12,학교별등급점수!$CT:$CU,2,0)*성적입력!$Q12</f>
        <v>#DIV/0!</v>
      </c>
      <c r="CP12" s="1" t="e">
        <f>VLOOKUP($AC12,학교별등급점수!$CW:$CX,2,0)*성적입력!$Q12</f>
        <v>#DIV/0!</v>
      </c>
      <c r="CQ12" s="1">
        <f>VLOOKUP($AS12,학교별등급점수!$CZ:$DA,2,0)*성적입력!$Q12</f>
        <v>0</v>
      </c>
      <c r="CR12" s="1" t="e">
        <f>VLOOKUP($AC12,학교별등급점수!$DC:$DD,2,0)*성적입력!$Q12</f>
        <v>#DIV/0!</v>
      </c>
      <c r="CS12" s="1" t="e">
        <f>VLOOKUP($AC12,학교별등급점수!$DF:$DG,2,0)*성적입력!$Q12</f>
        <v>#DIV/0!</v>
      </c>
      <c r="CT12" s="1" t="e">
        <f>VLOOKUP($AC12,학교별등급점수!$DI:$DJ,2,0)*성적입력!$Q12</f>
        <v>#DIV/0!</v>
      </c>
    </row>
    <row r="13" spans="2:98" s="1" customFormat="1" x14ac:dyDescent="0.3">
      <c r="B13" s="18" t="str">
        <f t="shared" si="19"/>
        <v>X</v>
      </c>
      <c r="C13" s="18" t="str">
        <f t="shared" si="20"/>
        <v>X</v>
      </c>
      <c r="D13" s="18" t="str">
        <f t="shared" si="21"/>
        <v>X</v>
      </c>
      <c r="E13" s="18" t="str">
        <f t="shared" si="22"/>
        <v>X</v>
      </c>
      <c r="F13" s="18" t="str">
        <f t="shared" si="23"/>
        <v>X</v>
      </c>
      <c r="G13" s="18" t="str">
        <f t="shared" si="24"/>
        <v>O</v>
      </c>
      <c r="H13" s="18" t="str">
        <f t="shared" si="25"/>
        <v>-0</v>
      </c>
      <c r="I13" s="18">
        <f t="shared" si="26"/>
        <v>0</v>
      </c>
      <c r="J13" s="72" t="str">
        <f t="shared" si="27"/>
        <v>-5</v>
      </c>
      <c r="K13" s="18">
        <f t="shared" si="1"/>
        <v>31</v>
      </c>
      <c r="L13" s="68"/>
      <c r="M13" s="7"/>
      <c r="N13" s="7"/>
      <c r="O13" s="7"/>
      <c r="P13" s="7"/>
      <c r="Q13" s="7"/>
      <c r="R13" s="7"/>
      <c r="S13" s="7"/>
      <c r="T13" s="7"/>
      <c r="U13" s="36" t="str">
        <f t="shared" si="2"/>
        <v>X</v>
      </c>
      <c r="V13" s="36" t="str">
        <f t="shared" si="28"/>
        <v>X</v>
      </c>
      <c r="W13" s="36" t="str">
        <f t="shared" si="3"/>
        <v>X</v>
      </c>
      <c r="X13" s="36" t="str">
        <f t="shared" si="29"/>
        <v>X</v>
      </c>
      <c r="Y13" s="36" t="str">
        <f t="shared" si="4"/>
        <v>X</v>
      </c>
      <c r="Z13" s="36" t="str">
        <f t="shared" si="5"/>
        <v>X</v>
      </c>
      <c r="AA13" s="36">
        <f>COUNTIF($P$9:$P13,$P13)</f>
        <v>0</v>
      </c>
      <c r="AB13" s="13" t="e">
        <f t="shared" si="6"/>
        <v>#DIV/0!</v>
      </c>
      <c r="AC13" s="10" t="e" cm="1">
        <f t="array" ref="AC13">_xlfn.IFS(AB13&gt;96%,9,AB13&gt;89%,8,AB13&gt;77%,7,AB13&gt;60%,6,AB13&gt;40%,5,AB13&gt;23%,4,AB13&gt;11%,3,AB13&gt;4%,2,TRUE,1)</f>
        <v>#DIV/0!</v>
      </c>
      <c r="AD13" s="54" t="e">
        <f t="shared" si="7"/>
        <v>#DIV/0!</v>
      </c>
      <c r="AE13" s="54" t="str">
        <f t="shared" si="30"/>
        <v>O</v>
      </c>
      <c r="AF13" s="2" t="str">
        <f t="shared" si="31"/>
        <v>X</v>
      </c>
      <c r="AG13" s="2" t="str">
        <f t="shared" si="32"/>
        <v>X</v>
      </c>
      <c r="AH13" s="2" t="str">
        <f t="shared" si="33"/>
        <v>X</v>
      </c>
      <c r="AI13" s="2" t="str">
        <f t="shared" si="34"/>
        <v>X</v>
      </c>
      <c r="AJ13" s="2" t="str">
        <f t="shared" si="35"/>
        <v>X</v>
      </c>
      <c r="AK13" s="13" t="e">
        <f t="shared" si="8"/>
        <v>#DIV/0!</v>
      </c>
      <c r="AL13" s="10" t="e" cm="1">
        <f t="array" ref="AL13">_xlfn.IFS(AK13&gt;96%,9,AK13&gt;89%,8,AK13&gt;77%,7,AK13&gt;60%,6,AK13&gt;40%,5,AK13&gt;23%,4,AK13&gt;11%,3,AK13&gt;4%,2,TRUE,1)</f>
        <v>#DIV/0!</v>
      </c>
      <c r="AM13" s="2" t="e">
        <f t="shared" si="9"/>
        <v>#DIV/0!</v>
      </c>
      <c r="AN13" s="2">
        <f t="shared" si="10"/>
        <v>31</v>
      </c>
      <c r="AO13" s="2">
        <v>32</v>
      </c>
      <c r="AP13" s="2" t="str">
        <f t="shared" si="11"/>
        <v>-5</v>
      </c>
      <c r="AQ13" s="2">
        <f t="shared" si="36"/>
        <v>5</v>
      </c>
      <c r="AR13" s="26">
        <f t="shared" si="12"/>
        <v>1</v>
      </c>
      <c r="AS13" s="10" cm="1">
        <f t="array" ref="AS13">_xlfn.IFS(AR13&gt;96%,9,AR13&gt;89%,8,AR13&gt;77%,7,AR13&gt;60%,6,AR13&gt;40%,5,AR13&gt;23%,4,AR13&gt;11%,3,AR13&gt;4%,2,TRUE,1)</f>
        <v>9</v>
      </c>
      <c r="AT13" s="2">
        <f t="shared" si="13"/>
        <v>0</v>
      </c>
      <c r="AU13" s="2" t="e">
        <f>VLOOKUP(성적입력!$P13,건국대글로컬교과분류자료!$F:$G,2,0)</f>
        <v>#N/A</v>
      </c>
      <c r="AV13" s="26" t="e">
        <f t="shared" si="14"/>
        <v>#DIV/0!</v>
      </c>
      <c r="AW13" s="10" t="e" cm="1">
        <f t="array" ref="AW13">_xlfn.IFS(AV13&gt;96%,9,AV13&gt;89%,8,AV13&gt;77%,7,AV13&gt;60%,6,AV13&gt;40%,5,AV13&gt;23%,4,AV13&gt;11%,3,AV13&gt;4%,2,TRUE,1)</f>
        <v>#DIV/0!</v>
      </c>
      <c r="AX13" s="2" t="e">
        <f t="shared" si="15"/>
        <v>#DIV/0!</v>
      </c>
      <c r="BA13" s="2" t="e">
        <f>VLOOKUP(성적입력!$AC13,학교별등급점수!$B:$C,2,0)*$Q13</f>
        <v>#DIV/0!</v>
      </c>
      <c r="BB13" s="2" t="e">
        <f>VLOOKUP(성적입력!$AL13,학교별등급점수!$B:$C,2,0)*$Q13</f>
        <v>#DIV/0!</v>
      </c>
      <c r="BC13" s="2" t="e">
        <f>VLOOKUP($AC13,학교별등급점수!$E:$F,2,0)*성적입력!$Q13</f>
        <v>#DIV/0!</v>
      </c>
      <c r="BD13" s="2" t="e">
        <f>VLOOKUP($AL13,학교별등급점수!$E:$F,2,0)*성적입력!$Q13</f>
        <v>#DIV/0!</v>
      </c>
      <c r="BE13" s="2" t="e">
        <f>VLOOKUP($AC13,학교별등급점수!$H:$I,2,0)*$Q13</f>
        <v>#DIV/0!</v>
      </c>
      <c r="BF13" s="2" t="e">
        <f>VLOOKUP($AL13,학교별등급점수!$H:$I,2,0)*$Q13</f>
        <v>#DIV/0!</v>
      </c>
      <c r="BG13" s="2" t="e">
        <f>VLOOKUP(AC13,학교별등급점수!$K:$L,2,0)*성적입력!Q13</f>
        <v>#DIV/0!</v>
      </c>
      <c r="BH13" s="2" t="e">
        <f>VLOOKUP(AC13,학교별등급점수!$N:$O,2,0)*성적입력!Q13</f>
        <v>#DIV/0!</v>
      </c>
      <c r="BI13" s="2">
        <f>VLOOKUP(AS13,학교별등급점수!$Q:$R,2,0)*성적입력!Q13</f>
        <v>0</v>
      </c>
      <c r="BJ13" s="2">
        <f>VLOOKUP($AS13,학교별등급점수!$T:$U,2,0)*성적입력!$Q13</f>
        <v>0</v>
      </c>
      <c r="BK13" s="2" t="e">
        <f>VLOOKUP(AC13,학교별등급점수!$W:$X,2,0)*성적입력!Q13</f>
        <v>#DIV/0!</v>
      </c>
      <c r="BL13" s="2" t="e">
        <f>VLOOKUP($AC13,학교별등급점수!$Z:$AA,2,0)*성적입력!$Q13</f>
        <v>#DIV/0!</v>
      </c>
      <c r="BM13" s="2" t="e">
        <f>VLOOKUP($AC13,학교별등급점수!$AC:$AD,2,0)*성적입력!$Q13</f>
        <v>#DIV/0!</v>
      </c>
      <c r="BN13" s="2" t="e">
        <f>VLOOKUP($AC13,학교별등급점수!$AF:$AG,2,0)*성적입력!$Q13</f>
        <v>#DIV/0!</v>
      </c>
      <c r="BO13" s="2" t="e">
        <f>VLOOKUP($AC13,학교별등급점수!$AI:$AJ,2,0)*성적입력!$Q13</f>
        <v>#DIV/0!</v>
      </c>
      <c r="BP13" s="1" t="e">
        <f>VLOOKUP($AC13,학교별등급점수!$AL:$AM,2,0)*성적입력!$Q13</f>
        <v>#DIV/0!</v>
      </c>
      <c r="BQ13" s="1" t="e">
        <f>VLOOKUP($AC13,학교별등급점수!$AO:$AP,2,0)*성적입력!$Q13</f>
        <v>#DIV/0!</v>
      </c>
      <c r="BR13" s="1" t="e">
        <f>VLOOKUP($AC13,학교별등급점수!$AR:$AS,2,0)*성적입력!$Q13</f>
        <v>#DIV/0!</v>
      </c>
      <c r="BS13" s="1" t="e">
        <f>VLOOKUP($AC13,학교별등급점수!$AU:$AV,2,0)*성적입력!$Q13</f>
        <v>#DIV/0!</v>
      </c>
      <c r="BT13" s="1" t="e">
        <f>VLOOKUP($AC13,학교별등급점수!$AX:$AY,2,0)*성적입력!$Q13</f>
        <v>#DIV/0!</v>
      </c>
      <c r="BU13" s="1" t="e">
        <f>VLOOKUP($AC13,학교별등급점수!$BA:$BB,2,0)*성적입력!$Q13</f>
        <v>#DIV/0!</v>
      </c>
      <c r="BW13" s="1" t="e">
        <f t="shared" si="16"/>
        <v>#DIV/0!</v>
      </c>
      <c r="BX13" s="74" t="e" cm="1">
        <f t="array" ref="BX13">_xlfn.IFS(BW13&gt;96,9,BW13&gt;89,8,BW13&gt;77,7,BW13&gt;60,6,BW13&gt;40,5,BW13&gt;23,4,BW13&gt;11,3,BW13&gt;4,2,TRUE,1)</f>
        <v>#DIV/0!</v>
      </c>
      <c r="BY13" s="1" t="e">
        <f t="shared" si="17"/>
        <v>#DIV/0!</v>
      </c>
      <c r="BZ13" s="1" t="e">
        <f>VLOOKUP($BX13,학교별등급점수!$BD:$BE,2,0)</f>
        <v>#DIV/0!</v>
      </c>
      <c r="CA13" s="1" t="e">
        <f t="shared" si="18"/>
        <v>#DIV/0!</v>
      </c>
      <c r="CC13" s="1" t="e">
        <f>VLOOKUP($AC13,학교별등급점수!$BG:$BH,2,0)*성적입력!$Q13</f>
        <v>#DIV/0!</v>
      </c>
      <c r="CD13" s="1" t="e">
        <f>VLOOKUP($AC13,학교별등급점수!$BJ:$BK,2,0)*성적입력!$Q13</f>
        <v>#DIV/0!</v>
      </c>
      <c r="CE13" s="1" t="e">
        <f>VLOOKUP($AC13,학교별등급점수!$BM:$BN,2,0)*성적입력!$Q13</f>
        <v>#DIV/0!</v>
      </c>
      <c r="CF13" s="1" t="e">
        <f>VLOOKUP($AC13,학교별등급점수!$BP:$BQ,2,0)*성적입력!$Q13</f>
        <v>#DIV/0!</v>
      </c>
      <c r="CG13" s="1" t="e">
        <f>VLOOKUP($AC13,학교별등급점수!$BS:$BT,2,0)</f>
        <v>#DIV/0!</v>
      </c>
      <c r="CH13" s="1" t="e">
        <f>VLOOKUP($AC13,학교별등급점수!$BV:$BW,2,0)*성적입력!$Q13</f>
        <v>#DIV/0!</v>
      </c>
      <c r="CI13" s="1" t="e">
        <f>VLOOKUP($AC13,학교별등급점수!$BY:$BZ,2,0)*성적입력!$Q13</f>
        <v>#DIV/0!</v>
      </c>
      <c r="CJ13" s="1" t="e">
        <f>VLOOKUP($AC13,학교별등급점수!$CB:$CC,2,0)*성적입력!$Q13</f>
        <v>#DIV/0!</v>
      </c>
      <c r="CK13" s="1" t="e">
        <f>VLOOKUP($AC13,학교별등급점수!$CH:$CI,2,0)*성적입력!$Q13</f>
        <v>#DIV/0!</v>
      </c>
      <c r="CL13" s="1" t="e">
        <f>VLOOKUP($AC13,학교별등급점수!$CK:$CL,2,0)*성적입력!$Q13</f>
        <v>#DIV/0!</v>
      </c>
      <c r="CM13" s="1" t="e">
        <f>VLOOKUP($AC13,학교별등급점수!$CN:$CO,2,0)*성적입력!$Q13</f>
        <v>#DIV/0!</v>
      </c>
      <c r="CN13" s="1" t="e">
        <f>VLOOKUP($AW13,학교별등급점수!$CQ:$CR,2,0)*성적입력!$Q13</f>
        <v>#DIV/0!</v>
      </c>
      <c r="CO13" s="1" t="e">
        <f>VLOOKUP($AC13,학교별등급점수!$CT:$CU,2,0)*성적입력!$Q13</f>
        <v>#DIV/0!</v>
      </c>
      <c r="CP13" s="1" t="e">
        <f>VLOOKUP($AC13,학교별등급점수!$CW:$CX,2,0)*성적입력!$Q13</f>
        <v>#DIV/0!</v>
      </c>
      <c r="CQ13" s="1">
        <f>VLOOKUP($AS13,학교별등급점수!$CZ:$DA,2,0)*성적입력!$Q13</f>
        <v>0</v>
      </c>
      <c r="CR13" s="1" t="e">
        <f>VLOOKUP($AC13,학교별등급점수!$DC:$DD,2,0)*성적입력!$Q13</f>
        <v>#DIV/0!</v>
      </c>
      <c r="CS13" s="1" t="e">
        <f>VLOOKUP($AC13,학교별등급점수!$DF:$DG,2,0)*성적입력!$Q13</f>
        <v>#DIV/0!</v>
      </c>
      <c r="CT13" s="1" t="e">
        <f>VLOOKUP($AC13,학교별등급점수!$DI:$DJ,2,0)*성적입력!$Q13</f>
        <v>#DIV/0!</v>
      </c>
    </row>
    <row r="14" spans="2:98" s="1" customFormat="1" x14ac:dyDescent="0.3">
      <c r="B14" s="18" t="str">
        <f t="shared" si="19"/>
        <v>X</v>
      </c>
      <c r="C14" s="18" t="str">
        <f t="shared" si="20"/>
        <v>X</v>
      </c>
      <c r="D14" s="18" t="str">
        <f t="shared" si="21"/>
        <v>X</v>
      </c>
      <c r="E14" s="18" t="str">
        <f t="shared" si="22"/>
        <v>X</v>
      </c>
      <c r="F14" s="18" t="str">
        <f t="shared" si="23"/>
        <v>X</v>
      </c>
      <c r="G14" s="18" t="str">
        <f t="shared" si="24"/>
        <v>O</v>
      </c>
      <c r="H14" s="18" t="str">
        <f t="shared" si="25"/>
        <v>-0</v>
      </c>
      <c r="I14" s="18">
        <f t="shared" si="26"/>
        <v>0</v>
      </c>
      <c r="J14" s="72" t="str">
        <f t="shared" si="27"/>
        <v>-6</v>
      </c>
      <c r="K14" s="18">
        <f t="shared" si="1"/>
        <v>31</v>
      </c>
      <c r="L14" s="68"/>
      <c r="M14" s="7"/>
      <c r="N14" s="7"/>
      <c r="O14" s="7"/>
      <c r="P14" s="7"/>
      <c r="Q14" s="7"/>
      <c r="R14" s="7"/>
      <c r="S14" s="7"/>
      <c r="T14" s="7"/>
      <c r="U14" s="36" t="str">
        <f t="shared" si="2"/>
        <v>X</v>
      </c>
      <c r="V14" s="36" t="str">
        <f t="shared" si="28"/>
        <v>X</v>
      </c>
      <c r="W14" s="36" t="str">
        <f t="shared" si="3"/>
        <v>X</v>
      </c>
      <c r="X14" s="36" t="str">
        <f t="shared" si="29"/>
        <v>X</v>
      </c>
      <c r="Y14" s="36" t="str">
        <f t="shared" si="4"/>
        <v>X</v>
      </c>
      <c r="Z14" s="36" t="str">
        <f t="shared" si="5"/>
        <v>X</v>
      </c>
      <c r="AA14" s="36">
        <f>COUNTIF($P$9:$P14,$P14)</f>
        <v>0</v>
      </c>
      <c r="AB14" s="13" t="e">
        <f t="shared" si="6"/>
        <v>#DIV/0!</v>
      </c>
      <c r="AC14" s="10" t="e" cm="1">
        <f t="array" ref="AC14">_xlfn.IFS(AB14&gt;96%,9,AB14&gt;89%,8,AB14&gt;77%,7,AB14&gt;60%,6,AB14&gt;40%,5,AB14&gt;23%,4,AB14&gt;11%,3,AB14&gt;4%,2,TRUE,1)</f>
        <v>#DIV/0!</v>
      </c>
      <c r="AD14" s="54" t="e">
        <f t="shared" si="7"/>
        <v>#DIV/0!</v>
      </c>
      <c r="AE14" s="54" t="str">
        <f t="shared" si="30"/>
        <v>O</v>
      </c>
      <c r="AF14" s="2" t="str">
        <f t="shared" si="31"/>
        <v>X</v>
      </c>
      <c r="AG14" s="2" t="str">
        <f t="shared" si="32"/>
        <v>X</v>
      </c>
      <c r="AH14" s="2" t="str">
        <f t="shared" si="33"/>
        <v>X</v>
      </c>
      <c r="AI14" s="2" t="str">
        <f t="shared" si="34"/>
        <v>X</v>
      </c>
      <c r="AJ14" s="2" t="str">
        <f t="shared" si="35"/>
        <v>X</v>
      </c>
      <c r="AK14" s="13" t="e">
        <f t="shared" si="8"/>
        <v>#DIV/0!</v>
      </c>
      <c r="AL14" s="10" t="e" cm="1">
        <f t="array" ref="AL14">_xlfn.IFS(AK14&gt;96%,9,AK14&gt;89%,8,AK14&gt;77%,7,AK14&gt;60%,6,AK14&gt;40%,5,AK14&gt;23%,4,AK14&gt;11%,3,AK14&gt;4%,2,TRUE,1)</f>
        <v>#DIV/0!</v>
      </c>
      <c r="AM14" s="2" t="e">
        <f t="shared" si="9"/>
        <v>#DIV/0!</v>
      </c>
      <c r="AN14" s="2">
        <f t="shared" si="10"/>
        <v>31</v>
      </c>
      <c r="AO14" s="2">
        <v>32</v>
      </c>
      <c r="AP14" s="2" t="str">
        <f t="shared" si="11"/>
        <v>-6</v>
      </c>
      <c r="AQ14" s="2">
        <f t="shared" si="36"/>
        <v>6</v>
      </c>
      <c r="AR14" s="26">
        <f t="shared" si="12"/>
        <v>1</v>
      </c>
      <c r="AS14" s="10" cm="1">
        <f t="array" ref="AS14">_xlfn.IFS(AR14&gt;96%,9,AR14&gt;89%,8,AR14&gt;77%,7,AR14&gt;60%,6,AR14&gt;40%,5,AR14&gt;23%,4,AR14&gt;11%,3,AR14&gt;4%,2,TRUE,1)</f>
        <v>9</v>
      </c>
      <c r="AT14" s="2">
        <f t="shared" si="13"/>
        <v>0</v>
      </c>
      <c r="AU14" s="2" t="e">
        <f>VLOOKUP(성적입력!$P14,건국대글로컬교과분류자료!$F:$G,2,0)</f>
        <v>#N/A</v>
      </c>
      <c r="AV14" s="26" t="e">
        <f t="shared" si="14"/>
        <v>#DIV/0!</v>
      </c>
      <c r="AW14" s="10" t="e" cm="1">
        <f t="array" ref="AW14">_xlfn.IFS(AV14&gt;96%,9,AV14&gt;89%,8,AV14&gt;77%,7,AV14&gt;60%,6,AV14&gt;40%,5,AV14&gt;23%,4,AV14&gt;11%,3,AV14&gt;4%,2,TRUE,1)</f>
        <v>#DIV/0!</v>
      </c>
      <c r="AX14" s="2" t="e">
        <f t="shared" si="15"/>
        <v>#DIV/0!</v>
      </c>
      <c r="BA14" s="2" t="e">
        <f>VLOOKUP(성적입력!$AC14,학교별등급점수!$B:$C,2,0)*$Q14</f>
        <v>#DIV/0!</v>
      </c>
      <c r="BB14" s="2" t="e">
        <f>VLOOKUP(성적입력!$AL14,학교별등급점수!$B:$C,2,0)*$Q14</f>
        <v>#DIV/0!</v>
      </c>
      <c r="BC14" s="2" t="e">
        <f>VLOOKUP($AC14,학교별등급점수!$E:$F,2,0)*성적입력!$Q14</f>
        <v>#DIV/0!</v>
      </c>
      <c r="BD14" s="2" t="e">
        <f>VLOOKUP($AL14,학교별등급점수!$E:$F,2,0)*성적입력!$Q14</f>
        <v>#DIV/0!</v>
      </c>
      <c r="BE14" s="2" t="e">
        <f>VLOOKUP($AC14,학교별등급점수!$H:$I,2,0)*$Q14</f>
        <v>#DIV/0!</v>
      </c>
      <c r="BF14" s="2" t="e">
        <f>VLOOKUP($AL14,학교별등급점수!$H:$I,2,0)*$Q14</f>
        <v>#DIV/0!</v>
      </c>
      <c r="BG14" s="2" t="e">
        <f>VLOOKUP(AC14,학교별등급점수!$K:$L,2,0)*성적입력!Q14</f>
        <v>#DIV/0!</v>
      </c>
      <c r="BH14" s="2" t="e">
        <f>VLOOKUP(AC14,학교별등급점수!$N:$O,2,0)*성적입력!Q14</f>
        <v>#DIV/0!</v>
      </c>
      <c r="BI14" s="2">
        <f>VLOOKUP(AS14,학교별등급점수!$Q:$R,2,0)*성적입력!Q14</f>
        <v>0</v>
      </c>
      <c r="BJ14" s="2">
        <f>VLOOKUP($AS14,학교별등급점수!$T:$U,2,0)*성적입력!$Q14</f>
        <v>0</v>
      </c>
      <c r="BK14" s="2" t="e">
        <f>VLOOKUP(AC14,학교별등급점수!$W:$X,2,0)*성적입력!Q14</f>
        <v>#DIV/0!</v>
      </c>
      <c r="BL14" s="2" t="e">
        <f>VLOOKUP($AC14,학교별등급점수!$Z:$AA,2,0)*성적입력!$Q14</f>
        <v>#DIV/0!</v>
      </c>
      <c r="BM14" s="2" t="e">
        <f>VLOOKUP($AC14,학교별등급점수!$AC:$AD,2,0)*성적입력!$Q14</f>
        <v>#DIV/0!</v>
      </c>
      <c r="BN14" s="2" t="e">
        <f>VLOOKUP($AC14,학교별등급점수!$AF:$AG,2,0)*성적입력!$Q14</f>
        <v>#DIV/0!</v>
      </c>
      <c r="BO14" s="2" t="e">
        <f>VLOOKUP($AC14,학교별등급점수!$AI:$AJ,2,0)*성적입력!$Q14</f>
        <v>#DIV/0!</v>
      </c>
      <c r="BP14" s="1" t="e">
        <f>VLOOKUP($AC14,학교별등급점수!$AL:$AM,2,0)*성적입력!$Q14</f>
        <v>#DIV/0!</v>
      </c>
      <c r="BQ14" s="1" t="e">
        <f>VLOOKUP($AC14,학교별등급점수!$AO:$AP,2,0)*성적입력!$Q14</f>
        <v>#DIV/0!</v>
      </c>
      <c r="BR14" s="1" t="e">
        <f>VLOOKUP($AC14,학교별등급점수!$AR:$AS,2,0)*성적입력!$Q14</f>
        <v>#DIV/0!</v>
      </c>
      <c r="BS14" s="1" t="e">
        <f>VLOOKUP($AC14,학교별등급점수!$AU:$AV,2,0)*성적입력!$Q14</f>
        <v>#DIV/0!</v>
      </c>
      <c r="BT14" s="1" t="e">
        <f>VLOOKUP($AC14,학교별등급점수!$AX:$AY,2,0)*성적입력!$Q14</f>
        <v>#DIV/0!</v>
      </c>
      <c r="BU14" s="1" t="e">
        <f>VLOOKUP($AC14,학교별등급점수!$BA:$BB,2,0)*성적입력!$Q14</f>
        <v>#DIV/0!</v>
      </c>
      <c r="BW14" s="1" t="e">
        <f t="shared" si="16"/>
        <v>#DIV/0!</v>
      </c>
      <c r="BX14" s="74" t="e" cm="1">
        <f t="array" ref="BX14">_xlfn.IFS(BW14&gt;96,9,BW14&gt;89,8,BW14&gt;77,7,BW14&gt;60,6,BW14&gt;40,5,BW14&gt;23,4,BW14&gt;11,3,BW14&gt;4,2,TRUE,1)</f>
        <v>#DIV/0!</v>
      </c>
      <c r="BY14" s="1" t="e">
        <f t="shared" si="17"/>
        <v>#DIV/0!</v>
      </c>
      <c r="BZ14" s="1" t="e">
        <f>VLOOKUP($BX14,학교별등급점수!$BD:$BE,2,0)</f>
        <v>#DIV/0!</v>
      </c>
      <c r="CA14" s="1" t="e">
        <f t="shared" si="18"/>
        <v>#DIV/0!</v>
      </c>
      <c r="CC14" s="1" t="e">
        <f>VLOOKUP($AC14,학교별등급점수!$BG:$BH,2,0)*성적입력!$Q14</f>
        <v>#DIV/0!</v>
      </c>
      <c r="CD14" s="1" t="e">
        <f>VLOOKUP($AC14,학교별등급점수!$BJ:$BK,2,0)*성적입력!$Q14</f>
        <v>#DIV/0!</v>
      </c>
      <c r="CE14" s="1" t="e">
        <f>VLOOKUP($AC14,학교별등급점수!$BM:$BN,2,0)*성적입력!$Q14</f>
        <v>#DIV/0!</v>
      </c>
      <c r="CF14" s="1" t="e">
        <f>VLOOKUP($AC14,학교별등급점수!$BP:$BQ,2,0)*성적입력!$Q14</f>
        <v>#DIV/0!</v>
      </c>
      <c r="CG14" s="1" t="e">
        <f>VLOOKUP($AC14,학교별등급점수!$BS:$BT,2,0)</f>
        <v>#DIV/0!</v>
      </c>
      <c r="CH14" s="1" t="e">
        <f>VLOOKUP($AC14,학교별등급점수!$BV:$BW,2,0)*성적입력!$Q14</f>
        <v>#DIV/0!</v>
      </c>
      <c r="CI14" s="1" t="e">
        <f>VLOOKUP($AC14,학교별등급점수!$BY:$BZ,2,0)*성적입력!$Q14</f>
        <v>#DIV/0!</v>
      </c>
      <c r="CJ14" s="1" t="e">
        <f>VLOOKUP($AC14,학교별등급점수!$CB:$CC,2,0)*성적입력!$Q14</f>
        <v>#DIV/0!</v>
      </c>
      <c r="CK14" s="1" t="e">
        <f>VLOOKUP($AC14,학교별등급점수!$CH:$CI,2,0)*성적입력!$Q14</f>
        <v>#DIV/0!</v>
      </c>
      <c r="CL14" s="1" t="e">
        <f>VLOOKUP($AC14,학교별등급점수!$CK:$CL,2,0)*성적입력!$Q14</f>
        <v>#DIV/0!</v>
      </c>
      <c r="CM14" s="1" t="e">
        <f>VLOOKUP($AC14,학교별등급점수!$CN:$CO,2,0)*성적입력!$Q14</f>
        <v>#DIV/0!</v>
      </c>
      <c r="CN14" s="1" t="e">
        <f>VLOOKUP($AW14,학교별등급점수!$CQ:$CR,2,0)*성적입력!$Q14</f>
        <v>#DIV/0!</v>
      </c>
      <c r="CO14" s="1" t="e">
        <f>VLOOKUP($AC14,학교별등급점수!$CT:$CU,2,0)*성적입력!$Q14</f>
        <v>#DIV/0!</v>
      </c>
      <c r="CP14" s="1" t="e">
        <f>VLOOKUP($AC14,학교별등급점수!$CW:$CX,2,0)*성적입력!$Q14</f>
        <v>#DIV/0!</v>
      </c>
      <c r="CQ14" s="1">
        <f>VLOOKUP($AS14,학교별등급점수!$CZ:$DA,2,0)*성적입력!$Q14</f>
        <v>0</v>
      </c>
      <c r="CR14" s="1" t="e">
        <f>VLOOKUP($AC14,학교별등급점수!$DC:$DD,2,0)*성적입력!$Q14</f>
        <v>#DIV/0!</v>
      </c>
      <c r="CS14" s="1" t="e">
        <f>VLOOKUP($AC14,학교별등급점수!$DF:$DG,2,0)*성적입력!$Q14</f>
        <v>#DIV/0!</v>
      </c>
      <c r="CT14" s="1" t="e">
        <f>VLOOKUP($AC14,학교별등급점수!$DI:$DJ,2,0)*성적입력!$Q14</f>
        <v>#DIV/0!</v>
      </c>
    </row>
    <row r="15" spans="2:98" s="1" customFormat="1" x14ac:dyDescent="0.3">
      <c r="B15" s="18" t="str">
        <f t="shared" si="19"/>
        <v>X</v>
      </c>
      <c r="C15" s="18" t="str">
        <f t="shared" si="20"/>
        <v>X</v>
      </c>
      <c r="D15" s="18" t="str">
        <f t="shared" si="21"/>
        <v>X</v>
      </c>
      <c r="E15" s="18" t="str">
        <f t="shared" si="22"/>
        <v>X</v>
      </c>
      <c r="F15" s="18" t="str">
        <f t="shared" si="23"/>
        <v>X</v>
      </c>
      <c r="G15" s="18" t="str">
        <f t="shared" si="24"/>
        <v>O</v>
      </c>
      <c r="H15" s="18" t="str">
        <f t="shared" si="25"/>
        <v>-0</v>
      </c>
      <c r="I15" s="18">
        <f t="shared" si="26"/>
        <v>0</v>
      </c>
      <c r="J15" s="72" t="str">
        <f t="shared" si="27"/>
        <v>-7</v>
      </c>
      <c r="K15" s="18">
        <f t="shared" si="1"/>
        <v>31</v>
      </c>
      <c r="L15" s="68"/>
      <c r="M15" s="7"/>
      <c r="N15" s="7"/>
      <c r="O15" s="7"/>
      <c r="P15" s="7"/>
      <c r="Q15" s="7"/>
      <c r="R15" s="7"/>
      <c r="S15" s="7"/>
      <c r="T15" s="7"/>
      <c r="U15" s="36" t="str">
        <f t="shared" si="2"/>
        <v>X</v>
      </c>
      <c r="V15" s="36" t="str">
        <f t="shared" si="28"/>
        <v>X</v>
      </c>
      <c r="W15" s="36" t="str">
        <f t="shared" si="3"/>
        <v>X</v>
      </c>
      <c r="X15" s="36" t="str">
        <f t="shared" si="29"/>
        <v>X</v>
      </c>
      <c r="Y15" s="36" t="str">
        <f t="shared" si="4"/>
        <v>X</v>
      </c>
      <c r="Z15" s="36" t="str">
        <f t="shared" si="5"/>
        <v>X</v>
      </c>
      <c r="AA15" s="36">
        <f>COUNTIF($P$9:$P15,$P15)</f>
        <v>0</v>
      </c>
      <c r="AB15" s="13" t="e">
        <f t="shared" si="6"/>
        <v>#DIV/0!</v>
      </c>
      <c r="AC15" s="10" t="e" cm="1">
        <f t="array" ref="AC15">_xlfn.IFS(AB15&gt;96%,9,AB15&gt;89%,8,AB15&gt;77%,7,AB15&gt;60%,6,AB15&gt;40%,5,AB15&gt;23%,4,AB15&gt;11%,3,AB15&gt;4%,2,TRUE,1)</f>
        <v>#DIV/0!</v>
      </c>
      <c r="AD15" s="54" t="e">
        <f t="shared" si="7"/>
        <v>#DIV/0!</v>
      </c>
      <c r="AE15" s="54" t="str">
        <f t="shared" si="30"/>
        <v>O</v>
      </c>
      <c r="AF15" s="2" t="str">
        <f t="shared" si="31"/>
        <v>X</v>
      </c>
      <c r="AG15" s="2" t="str">
        <f t="shared" si="32"/>
        <v>X</v>
      </c>
      <c r="AH15" s="2" t="str">
        <f t="shared" si="33"/>
        <v>X</v>
      </c>
      <c r="AI15" s="2" t="str">
        <f t="shared" si="34"/>
        <v>X</v>
      </c>
      <c r="AJ15" s="2" t="str">
        <f t="shared" si="35"/>
        <v>X</v>
      </c>
      <c r="AK15" s="13" t="e">
        <f t="shared" si="8"/>
        <v>#DIV/0!</v>
      </c>
      <c r="AL15" s="10" t="e" cm="1">
        <f t="array" ref="AL15">_xlfn.IFS(AK15&gt;96%,9,AK15&gt;89%,8,AK15&gt;77%,7,AK15&gt;60%,6,AK15&gt;40%,5,AK15&gt;23%,4,AK15&gt;11%,3,AK15&gt;4%,2,TRUE,1)</f>
        <v>#DIV/0!</v>
      </c>
      <c r="AM15" s="2" t="e">
        <f t="shared" si="9"/>
        <v>#DIV/0!</v>
      </c>
      <c r="AN15" s="2">
        <f t="shared" si="10"/>
        <v>31</v>
      </c>
      <c r="AO15" s="2">
        <v>32</v>
      </c>
      <c r="AP15" s="2" t="str">
        <f t="shared" si="11"/>
        <v>-7</v>
      </c>
      <c r="AQ15" s="2">
        <f t="shared" si="36"/>
        <v>7</v>
      </c>
      <c r="AR15" s="26">
        <f t="shared" si="12"/>
        <v>1</v>
      </c>
      <c r="AS15" s="10" cm="1">
        <f t="array" ref="AS15">_xlfn.IFS(AR15&gt;96%,9,AR15&gt;89%,8,AR15&gt;77%,7,AR15&gt;60%,6,AR15&gt;40%,5,AR15&gt;23%,4,AR15&gt;11%,3,AR15&gt;4%,2,TRUE,1)</f>
        <v>9</v>
      </c>
      <c r="AT15" s="2">
        <f t="shared" si="13"/>
        <v>0</v>
      </c>
      <c r="AU15" s="2" t="e">
        <f>VLOOKUP(성적입력!$P15,건국대글로컬교과분류자료!$F:$G,2,0)</f>
        <v>#N/A</v>
      </c>
      <c r="AV15" s="26" t="e">
        <f t="shared" si="14"/>
        <v>#DIV/0!</v>
      </c>
      <c r="AW15" s="10" t="e" cm="1">
        <f t="array" ref="AW15">_xlfn.IFS(AV15&gt;96%,9,AV15&gt;89%,8,AV15&gt;77%,7,AV15&gt;60%,6,AV15&gt;40%,5,AV15&gt;23%,4,AV15&gt;11%,3,AV15&gt;4%,2,TRUE,1)</f>
        <v>#DIV/0!</v>
      </c>
      <c r="AX15" s="2" t="e">
        <f t="shared" si="15"/>
        <v>#DIV/0!</v>
      </c>
      <c r="BA15" s="2" t="e">
        <f>VLOOKUP(성적입력!$AC15,학교별등급점수!$B:$C,2,0)*$Q15</f>
        <v>#DIV/0!</v>
      </c>
      <c r="BB15" s="2" t="e">
        <f>VLOOKUP(성적입력!$AL15,학교별등급점수!$B:$C,2,0)*$Q15</f>
        <v>#DIV/0!</v>
      </c>
      <c r="BC15" s="2" t="e">
        <f>VLOOKUP($AC15,학교별등급점수!$E:$F,2,0)*성적입력!$Q15</f>
        <v>#DIV/0!</v>
      </c>
      <c r="BD15" s="2" t="e">
        <f>VLOOKUP($AL15,학교별등급점수!$E:$F,2,0)*성적입력!$Q15</f>
        <v>#DIV/0!</v>
      </c>
      <c r="BE15" s="2" t="e">
        <f>VLOOKUP($AC15,학교별등급점수!$H:$I,2,0)*$Q15</f>
        <v>#DIV/0!</v>
      </c>
      <c r="BF15" s="2" t="e">
        <f>VLOOKUP($AL15,학교별등급점수!$H:$I,2,0)*$Q15</f>
        <v>#DIV/0!</v>
      </c>
      <c r="BG15" s="2" t="e">
        <f>VLOOKUP(AC15,학교별등급점수!$K:$L,2,0)*성적입력!Q15</f>
        <v>#DIV/0!</v>
      </c>
      <c r="BH15" s="2" t="e">
        <f>VLOOKUP(AC15,학교별등급점수!$N:$O,2,0)*성적입력!Q15</f>
        <v>#DIV/0!</v>
      </c>
      <c r="BI15" s="2">
        <f>VLOOKUP(AS15,학교별등급점수!$Q:$R,2,0)*성적입력!Q15</f>
        <v>0</v>
      </c>
      <c r="BJ15" s="2">
        <f>VLOOKUP($AS15,학교별등급점수!$T:$U,2,0)*성적입력!$Q15</f>
        <v>0</v>
      </c>
      <c r="BK15" s="2" t="e">
        <f>VLOOKUP(AC15,학교별등급점수!$W:$X,2,0)*성적입력!Q15</f>
        <v>#DIV/0!</v>
      </c>
      <c r="BL15" s="2" t="e">
        <f>VLOOKUP($AC15,학교별등급점수!$Z:$AA,2,0)*성적입력!$Q15</f>
        <v>#DIV/0!</v>
      </c>
      <c r="BM15" s="2" t="e">
        <f>VLOOKUP($AC15,학교별등급점수!$AC:$AD,2,0)*성적입력!$Q15</f>
        <v>#DIV/0!</v>
      </c>
      <c r="BN15" s="2" t="e">
        <f>VLOOKUP($AC15,학교별등급점수!$AF:$AG,2,0)*성적입력!$Q15</f>
        <v>#DIV/0!</v>
      </c>
      <c r="BO15" s="2" t="e">
        <f>VLOOKUP($AC15,학교별등급점수!$AI:$AJ,2,0)*성적입력!$Q15</f>
        <v>#DIV/0!</v>
      </c>
      <c r="BP15" s="1" t="e">
        <f>VLOOKUP($AC15,학교별등급점수!$AL:$AM,2,0)*성적입력!$Q15</f>
        <v>#DIV/0!</v>
      </c>
      <c r="BQ15" s="1" t="e">
        <f>VLOOKUP($AC15,학교별등급점수!$AO:$AP,2,0)*성적입력!$Q15</f>
        <v>#DIV/0!</v>
      </c>
      <c r="BR15" s="1" t="e">
        <f>VLOOKUP($AC15,학교별등급점수!$AR:$AS,2,0)*성적입력!$Q15</f>
        <v>#DIV/0!</v>
      </c>
      <c r="BS15" s="1" t="e">
        <f>VLOOKUP($AC15,학교별등급점수!$AU:$AV,2,0)*성적입력!$Q15</f>
        <v>#DIV/0!</v>
      </c>
      <c r="BT15" s="1" t="e">
        <f>VLOOKUP($AC15,학교별등급점수!$AX:$AY,2,0)*성적입력!$Q15</f>
        <v>#DIV/0!</v>
      </c>
      <c r="BU15" s="1" t="e">
        <f>VLOOKUP($AC15,학교별등급점수!$BA:$BB,2,0)*성적입력!$Q15</f>
        <v>#DIV/0!</v>
      </c>
      <c r="BW15" s="1" t="e">
        <f t="shared" si="16"/>
        <v>#DIV/0!</v>
      </c>
      <c r="BX15" s="74" t="e" cm="1">
        <f t="array" ref="BX15">_xlfn.IFS(BW15&gt;96,9,BW15&gt;89,8,BW15&gt;77,7,BW15&gt;60,6,BW15&gt;40,5,BW15&gt;23,4,BW15&gt;11,3,BW15&gt;4,2,TRUE,1)</f>
        <v>#DIV/0!</v>
      </c>
      <c r="BY15" s="1" t="e">
        <f t="shared" si="17"/>
        <v>#DIV/0!</v>
      </c>
      <c r="BZ15" s="1" t="e">
        <f>VLOOKUP($BX15,학교별등급점수!$BD:$BE,2,0)</f>
        <v>#DIV/0!</v>
      </c>
      <c r="CA15" s="1" t="e">
        <f t="shared" si="18"/>
        <v>#DIV/0!</v>
      </c>
      <c r="CC15" s="1" t="e">
        <f>VLOOKUP($AC15,학교별등급점수!$BG:$BH,2,0)*성적입력!$Q15</f>
        <v>#DIV/0!</v>
      </c>
      <c r="CD15" s="1" t="e">
        <f>VLOOKUP($AC15,학교별등급점수!$BJ:$BK,2,0)*성적입력!$Q15</f>
        <v>#DIV/0!</v>
      </c>
      <c r="CE15" s="1" t="e">
        <f>VLOOKUP($AC15,학교별등급점수!$BM:$BN,2,0)*성적입력!$Q15</f>
        <v>#DIV/0!</v>
      </c>
      <c r="CF15" s="1" t="e">
        <f>VLOOKUP($AC15,학교별등급점수!$BP:$BQ,2,0)*성적입력!$Q15</f>
        <v>#DIV/0!</v>
      </c>
      <c r="CG15" s="1" t="e">
        <f>VLOOKUP($AC15,학교별등급점수!$BS:$BT,2,0)</f>
        <v>#DIV/0!</v>
      </c>
      <c r="CH15" s="1" t="e">
        <f>VLOOKUP($AC15,학교별등급점수!$BV:$BW,2,0)*성적입력!$Q15</f>
        <v>#DIV/0!</v>
      </c>
      <c r="CI15" s="1" t="e">
        <f>VLOOKUP($AC15,학교별등급점수!$BY:$BZ,2,0)*성적입력!$Q15</f>
        <v>#DIV/0!</v>
      </c>
      <c r="CJ15" s="1" t="e">
        <f>VLOOKUP($AC15,학교별등급점수!$CB:$CC,2,0)*성적입력!$Q15</f>
        <v>#DIV/0!</v>
      </c>
      <c r="CK15" s="1" t="e">
        <f>VLOOKUP($AC15,학교별등급점수!$CH:$CI,2,0)*성적입력!$Q15</f>
        <v>#DIV/0!</v>
      </c>
      <c r="CL15" s="1" t="e">
        <f>VLOOKUP($AC15,학교별등급점수!$CK:$CL,2,0)*성적입력!$Q15</f>
        <v>#DIV/0!</v>
      </c>
      <c r="CM15" s="1" t="e">
        <f>VLOOKUP($AC15,학교별등급점수!$CN:$CO,2,0)*성적입력!$Q15</f>
        <v>#DIV/0!</v>
      </c>
      <c r="CN15" s="1" t="e">
        <f>VLOOKUP($AW15,학교별등급점수!$CQ:$CR,2,0)*성적입력!$Q15</f>
        <v>#DIV/0!</v>
      </c>
      <c r="CO15" s="1" t="e">
        <f>VLOOKUP($AC15,학교별등급점수!$CT:$CU,2,0)*성적입력!$Q15</f>
        <v>#DIV/0!</v>
      </c>
      <c r="CP15" s="1" t="e">
        <f>VLOOKUP($AC15,학교별등급점수!$CW:$CX,2,0)*성적입력!$Q15</f>
        <v>#DIV/0!</v>
      </c>
      <c r="CQ15" s="1">
        <f>VLOOKUP($AS15,학교별등급점수!$CZ:$DA,2,0)*성적입력!$Q15</f>
        <v>0</v>
      </c>
      <c r="CR15" s="1" t="e">
        <f>VLOOKUP($AC15,학교별등급점수!$DC:$DD,2,0)*성적입력!$Q15</f>
        <v>#DIV/0!</v>
      </c>
      <c r="CS15" s="1" t="e">
        <f>VLOOKUP($AC15,학교별등급점수!$DF:$DG,2,0)*성적입력!$Q15</f>
        <v>#DIV/0!</v>
      </c>
      <c r="CT15" s="1" t="e">
        <f>VLOOKUP($AC15,학교별등급점수!$DI:$DJ,2,0)*성적입력!$Q15</f>
        <v>#DIV/0!</v>
      </c>
    </row>
    <row r="16" spans="2:98" s="1" customFormat="1" x14ac:dyDescent="0.3">
      <c r="B16" s="18" t="str">
        <f t="shared" si="19"/>
        <v>X</v>
      </c>
      <c r="C16" s="18" t="str">
        <f t="shared" si="20"/>
        <v>X</v>
      </c>
      <c r="D16" s="18" t="str">
        <f t="shared" si="21"/>
        <v>X</v>
      </c>
      <c r="E16" s="18" t="str">
        <f t="shared" si="22"/>
        <v>X</v>
      </c>
      <c r="F16" s="18" t="str">
        <f t="shared" si="23"/>
        <v>X</v>
      </c>
      <c r="G16" s="18" t="str">
        <f t="shared" si="24"/>
        <v>O</v>
      </c>
      <c r="H16" s="18" t="str">
        <f t="shared" si="25"/>
        <v>-0</v>
      </c>
      <c r="I16" s="18">
        <f t="shared" si="26"/>
        <v>0</v>
      </c>
      <c r="J16" s="72" t="str">
        <f t="shared" si="27"/>
        <v>-8</v>
      </c>
      <c r="K16" s="18">
        <f t="shared" si="1"/>
        <v>31</v>
      </c>
      <c r="L16" s="68"/>
      <c r="M16" s="7"/>
      <c r="N16" s="7"/>
      <c r="O16" s="7"/>
      <c r="P16" s="7"/>
      <c r="Q16" s="7"/>
      <c r="R16" s="7"/>
      <c r="S16" s="7"/>
      <c r="T16" s="7"/>
      <c r="U16" s="36" t="str">
        <f t="shared" si="2"/>
        <v>X</v>
      </c>
      <c r="V16" s="36" t="str">
        <f t="shared" si="28"/>
        <v>X</v>
      </c>
      <c r="W16" s="36" t="str">
        <f t="shared" si="3"/>
        <v>X</v>
      </c>
      <c r="X16" s="36" t="str">
        <f t="shared" si="29"/>
        <v>X</v>
      </c>
      <c r="Y16" s="36" t="str">
        <f t="shared" si="4"/>
        <v>X</v>
      </c>
      <c r="Z16" s="36" t="str">
        <f t="shared" si="5"/>
        <v>X</v>
      </c>
      <c r="AA16" s="36">
        <f>COUNTIF($P$9:$P16,$P16)</f>
        <v>0</v>
      </c>
      <c r="AB16" s="13" t="e">
        <f t="shared" si="6"/>
        <v>#DIV/0!</v>
      </c>
      <c r="AC16" s="10" t="e" cm="1">
        <f t="array" ref="AC16">_xlfn.IFS(AB16&gt;96%,9,AB16&gt;89%,8,AB16&gt;77%,7,AB16&gt;60%,6,AB16&gt;40%,5,AB16&gt;23%,4,AB16&gt;11%,3,AB16&gt;4%,2,TRUE,1)</f>
        <v>#DIV/0!</v>
      </c>
      <c r="AD16" s="54" t="e">
        <f t="shared" si="7"/>
        <v>#DIV/0!</v>
      </c>
      <c r="AE16" s="54" t="str">
        <f t="shared" si="30"/>
        <v>O</v>
      </c>
      <c r="AF16" s="2" t="str">
        <f t="shared" si="31"/>
        <v>X</v>
      </c>
      <c r="AG16" s="2" t="str">
        <f t="shared" si="32"/>
        <v>X</v>
      </c>
      <c r="AH16" s="2" t="str">
        <f t="shared" si="33"/>
        <v>X</v>
      </c>
      <c r="AI16" s="2" t="str">
        <f t="shared" si="34"/>
        <v>X</v>
      </c>
      <c r="AJ16" s="2" t="str">
        <f t="shared" si="35"/>
        <v>X</v>
      </c>
      <c r="AK16" s="13" t="e">
        <f t="shared" si="8"/>
        <v>#DIV/0!</v>
      </c>
      <c r="AL16" s="10" t="e" cm="1">
        <f t="array" ref="AL16">_xlfn.IFS(AK16&gt;96%,9,AK16&gt;89%,8,AK16&gt;77%,7,AK16&gt;60%,6,AK16&gt;40%,5,AK16&gt;23%,4,AK16&gt;11%,3,AK16&gt;4%,2,TRUE,1)</f>
        <v>#DIV/0!</v>
      </c>
      <c r="AM16" s="2" t="e">
        <f t="shared" si="9"/>
        <v>#DIV/0!</v>
      </c>
      <c r="AN16" s="2">
        <f t="shared" si="10"/>
        <v>31</v>
      </c>
      <c r="AO16" s="2">
        <v>32</v>
      </c>
      <c r="AP16" s="2" t="str">
        <f t="shared" si="11"/>
        <v>-8</v>
      </c>
      <c r="AQ16" s="2">
        <f t="shared" si="36"/>
        <v>8</v>
      </c>
      <c r="AR16" s="26">
        <f t="shared" si="12"/>
        <v>1</v>
      </c>
      <c r="AS16" s="10" cm="1">
        <f t="array" ref="AS16">_xlfn.IFS(AR16&gt;96%,9,AR16&gt;89%,8,AR16&gt;77%,7,AR16&gt;60%,6,AR16&gt;40%,5,AR16&gt;23%,4,AR16&gt;11%,3,AR16&gt;4%,2,TRUE,1)</f>
        <v>9</v>
      </c>
      <c r="AT16" s="2">
        <f t="shared" si="13"/>
        <v>0</v>
      </c>
      <c r="AU16" s="2" t="e">
        <f>VLOOKUP(성적입력!$P16,건국대글로컬교과분류자료!$F:$G,2,0)</f>
        <v>#N/A</v>
      </c>
      <c r="AV16" s="26" t="e">
        <f t="shared" si="14"/>
        <v>#DIV/0!</v>
      </c>
      <c r="AW16" s="10" t="e" cm="1">
        <f t="array" ref="AW16">_xlfn.IFS(AV16&gt;96%,9,AV16&gt;89%,8,AV16&gt;77%,7,AV16&gt;60%,6,AV16&gt;40%,5,AV16&gt;23%,4,AV16&gt;11%,3,AV16&gt;4%,2,TRUE,1)</f>
        <v>#DIV/0!</v>
      </c>
      <c r="AX16" s="2" t="e">
        <f t="shared" si="15"/>
        <v>#DIV/0!</v>
      </c>
      <c r="BA16" s="2" t="e">
        <f>VLOOKUP(성적입력!$AC16,학교별등급점수!$B:$C,2,0)*$Q16</f>
        <v>#DIV/0!</v>
      </c>
      <c r="BB16" s="2" t="e">
        <f>VLOOKUP(성적입력!$AL16,학교별등급점수!$B:$C,2,0)*$Q16</f>
        <v>#DIV/0!</v>
      </c>
      <c r="BC16" s="2" t="e">
        <f>VLOOKUP($AC16,학교별등급점수!$E:$F,2,0)*성적입력!$Q16</f>
        <v>#DIV/0!</v>
      </c>
      <c r="BD16" s="2" t="e">
        <f>VLOOKUP($AL16,학교별등급점수!$E:$F,2,0)*성적입력!$Q16</f>
        <v>#DIV/0!</v>
      </c>
      <c r="BE16" s="2" t="e">
        <f>VLOOKUP($AC16,학교별등급점수!$H:$I,2,0)*$Q16</f>
        <v>#DIV/0!</v>
      </c>
      <c r="BF16" s="2" t="e">
        <f>VLOOKUP($AL16,학교별등급점수!$H:$I,2,0)*$Q16</f>
        <v>#DIV/0!</v>
      </c>
      <c r="BG16" s="2" t="e">
        <f>VLOOKUP(AC16,학교별등급점수!$K:$L,2,0)*성적입력!Q16</f>
        <v>#DIV/0!</v>
      </c>
      <c r="BH16" s="2" t="e">
        <f>VLOOKUP(AC16,학교별등급점수!$N:$O,2,0)*성적입력!Q16</f>
        <v>#DIV/0!</v>
      </c>
      <c r="BI16" s="2">
        <f>VLOOKUP(AS16,학교별등급점수!$Q:$R,2,0)*성적입력!Q16</f>
        <v>0</v>
      </c>
      <c r="BJ16" s="2">
        <f>VLOOKUP($AS16,학교별등급점수!$T:$U,2,0)*성적입력!$Q16</f>
        <v>0</v>
      </c>
      <c r="BK16" s="2" t="e">
        <f>VLOOKUP(AC16,학교별등급점수!$W:$X,2,0)*성적입력!Q16</f>
        <v>#DIV/0!</v>
      </c>
      <c r="BL16" s="2" t="e">
        <f>VLOOKUP($AC16,학교별등급점수!$Z:$AA,2,0)*성적입력!$Q16</f>
        <v>#DIV/0!</v>
      </c>
      <c r="BM16" s="2" t="e">
        <f>VLOOKUP($AC16,학교별등급점수!$AC:$AD,2,0)*성적입력!$Q16</f>
        <v>#DIV/0!</v>
      </c>
      <c r="BN16" s="2" t="e">
        <f>VLOOKUP($AC16,학교별등급점수!$AF:$AG,2,0)*성적입력!$Q16</f>
        <v>#DIV/0!</v>
      </c>
      <c r="BO16" s="2" t="e">
        <f>VLOOKUP($AC16,학교별등급점수!$AI:$AJ,2,0)*성적입력!$Q16</f>
        <v>#DIV/0!</v>
      </c>
      <c r="BP16" s="1" t="e">
        <f>VLOOKUP($AC16,학교별등급점수!$AL:$AM,2,0)*성적입력!$Q16</f>
        <v>#DIV/0!</v>
      </c>
      <c r="BQ16" s="1" t="e">
        <f>VLOOKUP($AC16,학교별등급점수!$AO:$AP,2,0)*성적입력!$Q16</f>
        <v>#DIV/0!</v>
      </c>
      <c r="BR16" s="1" t="e">
        <f>VLOOKUP($AC16,학교별등급점수!$AR:$AS,2,0)*성적입력!$Q16</f>
        <v>#DIV/0!</v>
      </c>
      <c r="BS16" s="1" t="e">
        <f>VLOOKUP($AC16,학교별등급점수!$AU:$AV,2,0)*성적입력!$Q16</f>
        <v>#DIV/0!</v>
      </c>
      <c r="BT16" s="1" t="e">
        <f>VLOOKUP($AC16,학교별등급점수!$AX:$AY,2,0)*성적입력!$Q16</f>
        <v>#DIV/0!</v>
      </c>
      <c r="BU16" s="1" t="e">
        <f>VLOOKUP($AC16,학교별등급점수!$BA:$BB,2,0)*성적입력!$Q16</f>
        <v>#DIV/0!</v>
      </c>
      <c r="BW16" s="1" t="e">
        <f t="shared" si="16"/>
        <v>#DIV/0!</v>
      </c>
      <c r="BX16" s="74" t="e" cm="1">
        <f t="array" ref="BX16">_xlfn.IFS(BW16&gt;96,9,BW16&gt;89,8,BW16&gt;77,7,BW16&gt;60,6,BW16&gt;40,5,BW16&gt;23,4,BW16&gt;11,3,BW16&gt;4,2,TRUE,1)</f>
        <v>#DIV/0!</v>
      </c>
      <c r="BY16" s="1" t="e">
        <f t="shared" si="17"/>
        <v>#DIV/0!</v>
      </c>
      <c r="BZ16" s="1" t="e">
        <f>VLOOKUP($BX16,학교별등급점수!$BD:$BE,2,0)</f>
        <v>#DIV/0!</v>
      </c>
      <c r="CA16" s="1" t="e">
        <f t="shared" si="18"/>
        <v>#DIV/0!</v>
      </c>
      <c r="CC16" s="1" t="e">
        <f>VLOOKUP($AC16,학교별등급점수!$BG:$BH,2,0)*성적입력!$Q16</f>
        <v>#DIV/0!</v>
      </c>
      <c r="CD16" s="1" t="e">
        <f>VLOOKUP($AC16,학교별등급점수!$BJ:$BK,2,0)*성적입력!$Q16</f>
        <v>#DIV/0!</v>
      </c>
      <c r="CE16" s="1" t="e">
        <f>VLOOKUP($AC16,학교별등급점수!$BM:$BN,2,0)*성적입력!$Q16</f>
        <v>#DIV/0!</v>
      </c>
      <c r="CF16" s="1" t="e">
        <f>VLOOKUP($AC16,학교별등급점수!$BP:$BQ,2,0)*성적입력!$Q16</f>
        <v>#DIV/0!</v>
      </c>
      <c r="CG16" s="1" t="e">
        <f>VLOOKUP($AC16,학교별등급점수!$BS:$BT,2,0)</f>
        <v>#DIV/0!</v>
      </c>
      <c r="CH16" s="1" t="e">
        <f>VLOOKUP($AC16,학교별등급점수!$BV:$BW,2,0)*성적입력!$Q16</f>
        <v>#DIV/0!</v>
      </c>
      <c r="CI16" s="1" t="e">
        <f>VLOOKUP($AC16,학교별등급점수!$BY:$BZ,2,0)*성적입력!$Q16</f>
        <v>#DIV/0!</v>
      </c>
      <c r="CJ16" s="1" t="e">
        <f>VLOOKUP($AC16,학교별등급점수!$CB:$CC,2,0)*성적입력!$Q16</f>
        <v>#DIV/0!</v>
      </c>
      <c r="CK16" s="1" t="e">
        <f>VLOOKUP($AC16,학교별등급점수!$CH:$CI,2,0)*성적입력!$Q16</f>
        <v>#DIV/0!</v>
      </c>
      <c r="CL16" s="1" t="e">
        <f>VLOOKUP($AC16,학교별등급점수!$CK:$CL,2,0)*성적입력!$Q16</f>
        <v>#DIV/0!</v>
      </c>
      <c r="CM16" s="1" t="e">
        <f>VLOOKUP($AC16,학교별등급점수!$CN:$CO,2,0)*성적입력!$Q16</f>
        <v>#DIV/0!</v>
      </c>
      <c r="CN16" s="1" t="e">
        <f>VLOOKUP($AW16,학교별등급점수!$CQ:$CR,2,0)*성적입력!$Q16</f>
        <v>#DIV/0!</v>
      </c>
      <c r="CO16" s="1" t="e">
        <f>VLOOKUP($AC16,학교별등급점수!$CT:$CU,2,0)*성적입력!$Q16</f>
        <v>#DIV/0!</v>
      </c>
      <c r="CP16" s="1" t="e">
        <f>VLOOKUP($AC16,학교별등급점수!$CW:$CX,2,0)*성적입력!$Q16</f>
        <v>#DIV/0!</v>
      </c>
      <c r="CQ16" s="1">
        <f>VLOOKUP($AS16,학교별등급점수!$CZ:$DA,2,0)*성적입력!$Q16</f>
        <v>0</v>
      </c>
      <c r="CR16" s="1" t="e">
        <f>VLOOKUP($AC16,학교별등급점수!$DC:$DD,2,0)*성적입력!$Q16</f>
        <v>#DIV/0!</v>
      </c>
      <c r="CS16" s="1" t="e">
        <f>VLOOKUP($AC16,학교별등급점수!$DF:$DG,2,0)*성적입력!$Q16</f>
        <v>#DIV/0!</v>
      </c>
      <c r="CT16" s="1" t="e">
        <f>VLOOKUP($AC16,학교별등급점수!$DI:$DJ,2,0)*성적입력!$Q16</f>
        <v>#DIV/0!</v>
      </c>
    </row>
    <row r="17" spans="2:98" s="1" customFormat="1" x14ac:dyDescent="0.3">
      <c r="B17" s="18" t="str">
        <f t="shared" si="19"/>
        <v>X</v>
      </c>
      <c r="C17" s="18" t="str">
        <f t="shared" si="20"/>
        <v>X</v>
      </c>
      <c r="D17" s="18" t="str">
        <f t="shared" si="21"/>
        <v>X</v>
      </c>
      <c r="E17" s="18" t="str">
        <f t="shared" si="22"/>
        <v>X</v>
      </c>
      <c r="F17" s="18" t="str">
        <f t="shared" si="23"/>
        <v>X</v>
      </c>
      <c r="G17" s="18" t="str">
        <f t="shared" si="24"/>
        <v>O</v>
      </c>
      <c r="H17" s="18" t="str">
        <f t="shared" si="25"/>
        <v>-0</v>
      </c>
      <c r="I17" s="18">
        <f t="shared" si="26"/>
        <v>0</v>
      </c>
      <c r="J17" s="72" t="str">
        <f t="shared" si="27"/>
        <v>-9</v>
      </c>
      <c r="K17" s="18">
        <f t="shared" si="1"/>
        <v>31</v>
      </c>
      <c r="L17" s="68"/>
      <c r="M17" s="7"/>
      <c r="N17" s="7"/>
      <c r="O17" s="7"/>
      <c r="P17" s="7"/>
      <c r="Q17" s="7"/>
      <c r="R17" s="7"/>
      <c r="S17" s="7"/>
      <c r="T17" s="7"/>
      <c r="U17" s="36" t="str">
        <f t="shared" si="2"/>
        <v>X</v>
      </c>
      <c r="V17" s="36" t="str">
        <f t="shared" si="28"/>
        <v>X</v>
      </c>
      <c r="W17" s="36" t="str">
        <f t="shared" si="3"/>
        <v>X</v>
      </c>
      <c r="X17" s="36" t="str">
        <f t="shared" si="29"/>
        <v>X</v>
      </c>
      <c r="Y17" s="36" t="str">
        <f t="shared" si="4"/>
        <v>X</v>
      </c>
      <c r="Z17" s="36" t="str">
        <f t="shared" si="5"/>
        <v>X</v>
      </c>
      <c r="AA17" s="36">
        <f>COUNTIF($P$9:$P17,$P17)</f>
        <v>0</v>
      </c>
      <c r="AB17" s="13" t="e">
        <f t="shared" si="6"/>
        <v>#DIV/0!</v>
      </c>
      <c r="AC17" s="10" t="e" cm="1">
        <f t="array" ref="AC17">_xlfn.IFS(AB17&gt;96%,9,AB17&gt;89%,8,AB17&gt;77%,7,AB17&gt;60%,6,AB17&gt;40%,5,AB17&gt;23%,4,AB17&gt;11%,3,AB17&gt;4%,2,TRUE,1)</f>
        <v>#DIV/0!</v>
      </c>
      <c r="AD17" s="54" t="e">
        <f t="shared" si="7"/>
        <v>#DIV/0!</v>
      </c>
      <c r="AE17" s="54" t="str">
        <f t="shared" si="30"/>
        <v>O</v>
      </c>
      <c r="AF17" s="2" t="str">
        <f t="shared" si="31"/>
        <v>X</v>
      </c>
      <c r="AG17" s="2" t="str">
        <f t="shared" si="32"/>
        <v>X</v>
      </c>
      <c r="AH17" s="2" t="str">
        <f t="shared" si="33"/>
        <v>X</v>
      </c>
      <c r="AI17" s="2" t="str">
        <f t="shared" si="34"/>
        <v>X</v>
      </c>
      <c r="AJ17" s="2" t="str">
        <f t="shared" si="35"/>
        <v>X</v>
      </c>
      <c r="AK17" s="13" t="e">
        <f t="shared" si="8"/>
        <v>#DIV/0!</v>
      </c>
      <c r="AL17" s="10" t="e" cm="1">
        <f t="array" ref="AL17">_xlfn.IFS(AK17&gt;96%,9,AK17&gt;89%,8,AK17&gt;77%,7,AK17&gt;60%,6,AK17&gt;40%,5,AK17&gt;23%,4,AK17&gt;11%,3,AK17&gt;4%,2,TRUE,1)</f>
        <v>#DIV/0!</v>
      </c>
      <c r="AM17" s="2" t="e">
        <f t="shared" si="9"/>
        <v>#DIV/0!</v>
      </c>
      <c r="AN17" s="2">
        <f t="shared" si="10"/>
        <v>31</v>
      </c>
      <c r="AO17" s="2">
        <v>32</v>
      </c>
      <c r="AP17" s="2" t="str">
        <f t="shared" si="11"/>
        <v>-9</v>
      </c>
      <c r="AQ17" s="2">
        <f t="shared" si="36"/>
        <v>9</v>
      </c>
      <c r="AR17" s="26">
        <f t="shared" si="12"/>
        <v>1</v>
      </c>
      <c r="AS17" s="10" cm="1">
        <f t="array" ref="AS17">_xlfn.IFS(AR17&gt;96%,9,AR17&gt;89%,8,AR17&gt;77%,7,AR17&gt;60%,6,AR17&gt;40%,5,AR17&gt;23%,4,AR17&gt;11%,3,AR17&gt;4%,2,TRUE,1)</f>
        <v>9</v>
      </c>
      <c r="AT17" s="2">
        <f t="shared" si="13"/>
        <v>0</v>
      </c>
      <c r="AU17" s="2" t="e">
        <f>VLOOKUP(성적입력!$P17,건국대글로컬교과분류자료!$F:$G,2,0)</f>
        <v>#N/A</v>
      </c>
      <c r="AV17" s="26" t="e">
        <f t="shared" si="14"/>
        <v>#DIV/0!</v>
      </c>
      <c r="AW17" s="10" t="e" cm="1">
        <f t="array" ref="AW17">_xlfn.IFS(AV17&gt;96%,9,AV17&gt;89%,8,AV17&gt;77%,7,AV17&gt;60%,6,AV17&gt;40%,5,AV17&gt;23%,4,AV17&gt;11%,3,AV17&gt;4%,2,TRUE,1)</f>
        <v>#DIV/0!</v>
      </c>
      <c r="AX17" s="2" t="e">
        <f t="shared" si="15"/>
        <v>#DIV/0!</v>
      </c>
      <c r="BA17" s="2" t="e">
        <f>VLOOKUP(성적입력!$AC17,학교별등급점수!$B:$C,2,0)*$Q17</f>
        <v>#DIV/0!</v>
      </c>
      <c r="BB17" s="2" t="e">
        <f>VLOOKUP(성적입력!$AL17,학교별등급점수!$B:$C,2,0)*$Q17</f>
        <v>#DIV/0!</v>
      </c>
      <c r="BC17" s="2" t="e">
        <f>VLOOKUP($AC17,학교별등급점수!$E:$F,2,0)*성적입력!$Q17</f>
        <v>#DIV/0!</v>
      </c>
      <c r="BD17" s="2" t="e">
        <f>VLOOKUP($AL17,학교별등급점수!$E:$F,2,0)*성적입력!$Q17</f>
        <v>#DIV/0!</v>
      </c>
      <c r="BE17" s="2" t="e">
        <f>VLOOKUP($AC17,학교별등급점수!$H:$I,2,0)*$Q17</f>
        <v>#DIV/0!</v>
      </c>
      <c r="BF17" s="2" t="e">
        <f>VLOOKUP($AL17,학교별등급점수!$H:$I,2,0)*$Q17</f>
        <v>#DIV/0!</v>
      </c>
      <c r="BG17" s="2" t="e">
        <f>VLOOKUP(AC17,학교별등급점수!$K:$L,2,0)*성적입력!Q17</f>
        <v>#DIV/0!</v>
      </c>
      <c r="BH17" s="2" t="e">
        <f>VLOOKUP(AC17,학교별등급점수!$N:$O,2,0)*성적입력!Q17</f>
        <v>#DIV/0!</v>
      </c>
      <c r="BI17" s="2">
        <f>VLOOKUP(AS17,학교별등급점수!$Q:$R,2,0)*성적입력!Q17</f>
        <v>0</v>
      </c>
      <c r="BJ17" s="2">
        <f>VLOOKUP($AS17,학교별등급점수!$T:$U,2,0)*성적입력!$Q17</f>
        <v>0</v>
      </c>
      <c r="BK17" s="2" t="e">
        <f>VLOOKUP(AC17,학교별등급점수!$W:$X,2,0)*성적입력!Q17</f>
        <v>#DIV/0!</v>
      </c>
      <c r="BL17" s="2" t="e">
        <f>VLOOKUP($AC17,학교별등급점수!$Z:$AA,2,0)*성적입력!$Q17</f>
        <v>#DIV/0!</v>
      </c>
      <c r="BM17" s="2" t="e">
        <f>VLOOKUP($AC17,학교별등급점수!$AC:$AD,2,0)*성적입력!$Q17</f>
        <v>#DIV/0!</v>
      </c>
      <c r="BN17" s="2" t="e">
        <f>VLOOKUP($AC17,학교별등급점수!$AF:$AG,2,0)*성적입력!$Q17</f>
        <v>#DIV/0!</v>
      </c>
      <c r="BO17" s="2" t="e">
        <f>VLOOKUP($AC17,학교별등급점수!$AI:$AJ,2,0)*성적입력!$Q17</f>
        <v>#DIV/0!</v>
      </c>
      <c r="BP17" s="1" t="e">
        <f>VLOOKUP($AC17,학교별등급점수!$AL:$AM,2,0)*성적입력!$Q17</f>
        <v>#DIV/0!</v>
      </c>
      <c r="BQ17" s="1" t="e">
        <f>VLOOKUP($AC17,학교별등급점수!$AO:$AP,2,0)*성적입력!$Q17</f>
        <v>#DIV/0!</v>
      </c>
      <c r="BR17" s="1" t="e">
        <f>VLOOKUP($AC17,학교별등급점수!$AR:$AS,2,0)*성적입력!$Q17</f>
        <v>#DIV/0!</v>
      </c>
      <c r="BS17" s="1" t="e">
        <f>VLOOKUP($AC17,학교별등급점수!$AU:$AV,2,0)*성적입력!$Q17</f>
        <v>#DIV/0!</v>
      </c>
      <c r="BT17" s="1" t="e">
        <f>VLOOKUP($AC17,학교별등급점수!$AX:$AY,2,0)*성적입력!$Q17</f>
        <v>#DIV/0!</v>
      </c>
      <c r="BU17" s="1" t="e">
        <f>VLOOKUP($AC17,학교별등급점수!$BA:$BB,2,0)*성적입력!$Q17</f>
        <v>#DIV/0!</v>
      </c>
      <c r="BW17" s="1" t="e">
        <f t="shared" si="16"/>
        <v>#DIV/0!</v>
      </c>
      <c r="BX17" s="74" t="e" cm="1">
        <f t="array" ref="BX17">_xlfn.IFS(BW17&gt;96,9,BW17&gt;89,8,BW17&gt;77,7,BW17&gt;60,6,BW17&gt;40,5,BW17&gt;23,4,BW17&gt;11,3,BW17&gt;4,2,TRUE,1)</f>
        <v>#DIV/0!</v>
      </c>
      <c r="BY17" s="1" t="e">
        <f t="shared" si="17"/>
        <v>#DIV/0!</v>
      </c>
      <c r="BZ17" s="1" t="e">
        <f>VLOOKUP($BX17,학교별등급점수!$BD:$BE,2,0)</f>
        <v>#DIV/0!</v>
      </c>
      <c r="CA17" s="1" t="e">
        <f t="shared" si="18"/>
        <v>#DIV/0!</v>
      </c>
      <c r="CC17" s="1" t="e">
        <f>VLOOKUP($AC17,학교별등급점수!$BG:$BH,2,0)*성적입력!$Q17</f>
        <v>#DIV/0!</v>
      </c>
      <c r="CD17" s="1" t="e">
        <f>VLOOKUP($AC17,학교별등급점수!$BJ:$BK,2,0)*성적입력!$Q17</f>
        <v>#DIV/0!</v>
      </c>
      <c r="CE17" s="1" t="e">
        <f>VLOOKUP($AC17,학교별등급점수!$BM:$BN,2,0)*성적입력!$Q17</f>
        <v>#DIV/0!</v>
      </c>
      <c r="CF17" s="1" t="e">
        <f>VLOOKUP($AC17,학교별등급점수!$BP:$BQ,2,0)*성적입력!$Q17</f>
        <v>#DIV/0!</v>
      </c>
      <c r="CG17" s="1" t="e">
        <f>VLOOKUP($AC17,학교별등급점수!$BS:$BT,2,0)</f>
        <v>#DIV/0!</v>
      </c>
      <c r="CH17" s="1" t="e">
        <f>VLOOKUP($AC17,학교별등급점수!$BV:$BW,2,0)*성적입력!$Q17</f>
        <v>#DIV/0!</v>
      </c>
      <c r="CI17" s="1" t="e">
        <f>VLOOKUP($AC17,학교별등급점수!$BY:$BZ,2,0)*성적입력!$Q17</f>
        <v>#DIV/0!</v>
      </c>
      <c r="CJ17" s="1" t="e">
        <f>VLOOKUP($AC17,학교별등급점수!$CB:$CC,2,0)*성적입력!$Q17</f>
        <v>#DIV/0!</v>
      </c>
      <c r="CK17" s="1" t="e">
        <f>VLOOKUP($AC17,학교별등급점수!$CH:$CI,2,0)*성적입력!$Q17</f>
        <v>#DIV/0!</v>
      </c>
      <c r="CL17" s="1" t="e">
        <f>VLOOKUP($AC17,학교별등급점수!$CK:$CL,2,0)*성적입력!$Q17</f>
        <v>#DIV/0!</v>
      </c>
      <c r="CM17" s="1" t="e">
        <f>VLOOKUP($AC17,학교별등급점수!$CN:$CO,2,0)*성적입력!$Q17</f>
        <v>#DIV/0!</v>
      </c>
      <c r="CN17" s="1" t="e">
        <f>VLOOKUP($AW17,학교별등급점수!$CQ:$CR,2,0)*성적입력!$Q17</f>
        <v>#DIV/0!</v>
      </c>
      <c r="CO17" s="1" t="e">
        <f>VLOOKUP($AC17,학교별등급점수!$CT:$CU,2,0)*성적입력!$Q17</f>
        <v>#DIV/0!</v>
      </c>
      <c r="CP17" s="1" t="e">
        <f>VLOOKUP($AC17,학교별등급점수!$CW:$CX,2,0)*성적입력!$Q17</f>
        <v>#DIV/0!</v>
      </c>
      <c r="CQ17" s="1">
        <f>VLOOKUP($AS17,학교별등급점수!$CZ:$DA,2,0)*성적입력!$Q17</f>
        <v>0</v>
      </c>
      <c r="CR17" s="1" t="e">
        <f>VLOOKUP($AC17,학교별등급점수!$DC:$DD,2,0)*성적입력!$Q17</f>
        <v>#DIV/0!</v>
      </c>
      <c r="CS17" s="1" t="e">
        <f>VLOOKUP($AC17,학교별등급점수!$DF:$DG,2,0)*성적입력!$Q17</f>
        <v>#DIV/0!</v>
      </c>
      <c r="CT17" s="1" t="e">
        <f>VLOOKUP($AC17,학교별등급점수!$DI:$DJ,2,0)*성적입력!$Q17</f>
        <v>#DIV/0!</v>
      </c>
    </row>
    <row r="18" spans="2:98" s="1" customFormat="1" x14ac:dyDescent="0.3">
      <c r="B18" s="18" t="str">
        <f t="shared" si="19"/>
        <v>X</v>
      </c>
      <c r="C18" s="18" t="str">
        <f t="shared" si="20"/>
        <v>X</v>
      </c>
      <c r="D18" s="18" t="str">
        <f t="shared" si="21"/>
        <v>X</v>
      </c>
      <c r="E18" s="18" t="str">
        <f t="shared" si="22"/>
        <v>X</v>
      </c>
      <c r="F18" s="18" t="str">
        <f t="shared" si="23"/>
        <v>X</v>
      </c>
      <c r="G18" s="18" t="str">
        <f t="shared" si="24"/>
        <v>O</v>
      </c>
      <c r="H18" s="18" t="str">
        <f t="shared" si="25"/>
        <v>-0</v>
      </c>
      <c r="I18" s="18">
        <f t="shared" si="26"/>
        <v>0</v>
      </c>
      <c r="J18" s="72" t="str">
        <f t="shared" si="27"/>
        <v>-10</v>
      </c>
      <c r="K18" s="18">
        <f t="shared" si="1"/>
        <v>31</v>
      </c>
      <c r="L18" s="68"/>
      <c r="M18" s="7"/>
      <c r="N18" s="7"/>
      <c r="O18" s="7"/>
      <c r="P18" s="7"/>
      <c r="Q18" s="7"/>
      <c r="R18" s="7"/>
      <c r="S18" s="7"/>
      <c r="T18" s="7"/>
      <c r="U18" s="36" t="str">
        <f t="shared" si="2"/>
        <v>X</v>
      </c>
      <c r="V18" s="36" t="str">
        <f t="shared" si="28"/>
        <v>X</v>
      </c>
      <c r="W18" s="36" t="str">
        <f t="shared" si="3"/>
        <v>X</v>
      </c>
      <c r="X18" s="36" t="str">
        <f t="shared" si="29"/>
        <v>X</v>
      </c>
      <c r="Y18" s="36" t="str">
        <f t="shared" si="4"/>
        <v>X</v>
      </c>
      <c r="Z18" s="36" t="str">
        <f t="shared" si="5"/>
        <v>X</v>
      </c>
      <c r="AA18" s="36">
        <f>COUNTIF($P$9:$P18,$P18)</f>
        <v>0</v>
      </c>
      <c r="AB18" s="13" t="e">
        <f t="shared" si="6"/>
        <v>#DIV/0!</v>
      </c>
      <c r="AC18" s="10" t="e" cm="1">
        <f t="array" ref="AC18">_xlfn.IFS(AB18&gt;96%,9,AB18&gt;89%,8,AB18&gt;77%,7,AB18&gt;60%,6,AB18&gt;40%,5,AB18&gt;23%,4,AB18&gt;11%,3,AB18&gt;4%,2,TRUE,1)</f>
        <v>#DIV/0!</v>
      </c>
      <c r="AD18" s="54" t="e">
        <f t="shared" si="7"/>
        <v>#DIV/0!</v>
      </c>
      <c r="AE18" s="54" t="str">
        <f t="shared" si="30"/>
        <v>O</v>
      </c>
      <c r="AF18" s="2" t="str">
        <f t="shared" si="31"/>
        <v>X</v>
      </c>
      <c r="AG18" s="2" t="str">
        <f t="shared" si="32"/>
        <v>X</v>
      </c>
      <c r="AH18" s="2" t="str">
        <f t="shared" si="33"/>
        <v>X</v>
      </c>
      <c r="AI18" s="2" t="str">
        <f t="shared" si="34"/>
        <v>X</v>
      </c>
      <c r="AJ18" s="2" t="str">
        <f t="shared" si="35"/>
        <v>X</v>
      </c>
      <c r="AK18" s="13" t="e">
        <f t="shared" si="8"/>
        <v>#DIV/0!</v>
      </c>
      <c r="AL18" s="10" t="e" cm="1">
        <f t="array" ref="AL18">_xlfn.IFS(AK18&gt;96%,9,AK18&gt;89%,8,AK18&gt;77%,7,AK18&gt;60%,6,AK18&gt;40%,5,AK18&gt;23%,4,AK18&gt;11%,3,AK18&gt;4%,2,TRUE,1)</f>
        <v>#DIV/0!</v>
      </c>
      <c r="AM18" s="2" t="e">
        <f t="shared" si="9"/>
        <v>#DIV/0!</v>
      </c>
      <c r="AN18" s="2">
        <f t="shared" si="10"/>
        <v>31</v>
      </c>
      <c r="AO18" s="2">
        <v>32</v>
      </c>
      <c r="AP18" s="2" t="str">
        <f t="shared" si="11"/>
        <v>-10</v>
      </c>
      <c r="AQ18" s="2">
        <f t="shared" si="36"/>
        <v>10</v>
      </c>
      <c r="AR18" s="26">
        <f t="shared" si="12"/>
        <v>1</v>
      </c>
      <c r="AS18" s="10" cm="1">
        <f t="array" ref="AS18">_xlfn.IFS(AR18&gt;96%,9,AR18&gt;89%,8,AR18&gt;77%,7,AR18&gt;60%,6,AR18&gt;40%,5,AR18&gt;23%,4,AR18&gt;11%,3,AR18&gt;4%,2,TRUE,1)</f>
        <v>9</v>
      </c>
      <c r="AT18" s="2">
        <f t="shared" si="13"/>
        <v>0</v>
      </c>
      <c r="AU18" s="2" t="e">
        <f>VLOOKUP(성적입력!$P18,건국대글로컬교과분류자료!$F:$G,2,0)</f>
        <v>#N/A</v>
      </c>
      <c r="AV18" s="26" t="e">
        <f t="shared" si="14"/>
        <v>#DIV/0!</v>
      </c>
      <c r="AW18" s="10" t="e" cm="1">
        <f t="array" ref="AW18">_xlfn.IFS(AV18&gt;96%,9,AV18&gt;89%,8,AV18&gt;77%,7,AV18&gt;60%,6,AV18&gt;40%,5,AV18&gt;23%,4,AV18&gt;11%,3,AV18&gt;4%,2,TRUE,1)</f>
        <v>#DIV/0!</v>
      </c>
      <c r="AX18" s="2" t="e">
        <f t="shared" si="15"/>
        <v>#DIV/0!</v>
      </c>
      <c r="BA18" s="2" t="e">
        <f>VLOOKUP(성적입력!$AC18,학교별등급점수!$B:$C,2,0)*$Q18</f>
        <v>#DIV/0!</v>
      </c>
      <c r="BB18" s="2" t="e">
        <f>VLOOKUP(성적입력!$AL18,학교별등급점수!$B:$C,2,0)*$Q18</f>
        <v>#DIV/0!</v>
      </c>
      <c r="BC18" s="2" t="e">
        <f>VLOOKUP($AC18,학교별등급점수!$E:$F,2,0)*성적입력!$Q18</f>
        <v>#DIV/0!</v>
      </c>
      <c r="BD18" s="2" t="e">
        <f>VLOOKUP($AL18,학교별등급점수!$E:$F,2,0)*성적입력!$Q18</f>
        <v>#DIV/0!</v>
      </c>
      <c r="BE18" s="2" t="e">
        <f>VLOOKUP($AC18,학교별등급점수!$H:$I,2,0)*$Q18</f>
        <v>#DIV/0!</v>
      </c>
      <c r="BF18" s="2" t="e">
        <f>VLOOKUP($AL18,학교별등급점수!$H:$I,2,0)*$Q18</f>
        <v>#DIV/0!</v>
      </c>
      <c r="BG18" s="2" t="e">
        <f>VLOOKUP(AC18,학교별등급점수!$K:$L,2,0)*성적입력!Q18</f>
        <v>#DIV/0!</v>
      </c>
      <c r="BH18" s="2" t="e">
        <f>VLOOKUP(AC18,학교별등급점수!$N:$O,2,0)*성적입력!Q18</f>
        <v>#DIV/0!</v>
      </c>
      <c r="BI18" s="2">
        <f>VLOOKUP(AS18,학교별등급점수!$Q:$R,2,0)*성적입력!Q18</f>
        <v>0</v>
      </c>
      <c r="BJ18" s="2">
        <f>VLOOKUP($AS18,학교별등급점수!$T:$U,2,0)*성적입력!$Q18</f>
        <v>0</v>
      </c>
      <c r="BK18" s="2" t="e">
        <f>VLOOKUP(AC18,학교별등급점수!$W:$X,2,0)*성적입력!Q18</f>
        <v>#DIV/0!</v>
      </c>
      <c r="BL18" s="2" t="e">
        <f>VLOOKUP($AC18,학교별등급점수!$Z:$AA,2,0)*성적입력!$Q18</f>
        <v>#DIV/0!</v>
      </c>
      <c r="BM18" s="2" t="e">
        <f>VLOOKUP($AC18,학교별등급점수!$AC:$AD,2,0)*성적입력!$Q18</f>
        <v>#DIV/0!</v>
      </c>
      <c r="BN18" s="2" t="e">
        <f>VLOOKUP($AC18,학교별등급점수!$AF:$AG,2,0)*성적입력!$Q18</f>
        <v>#DIV/0!</v>
      </c>
      <c r="BO18" s="2" t="e">
        <f>VLOOKUP($AC18,학교별등급점수!$AI:$AJ,2,0)*성적입력!$Q18</f>
        <v>#DIV/0!</v>
      </c>
      <c r="BP18" s="1" t="e">
        <f>VLOOKUP($AC18,학교별등급점수!$AL:$AM,2,0)*성적입력!$Q18</f>
        <v>#DIV/0!</v>
      </c>
      <c r="BQ18" s="1" t="e">
        <f>VLOOKUP($AC18,학교별등급점수!$AO:$AP,2,0)*성적입력!$Q18</f>
        <v>#DIV/0!</v>
      </c>
      <c r="BR18" s="1" t="e">
        <f>VLOOKUP($AC18,학교별등급점수!$AR:$AS,2,0)*성적입력!$Q18</f>
        <v>#DIV/0!</v>
      </c>
      <c r="BS18" s="1" t="e">
        <f>VLOOKUP($AC18,학교별등급점수!$AU:$AV,2,0)*성적입력!$Q18</f>
        <v>#DIV/0!</v>
      </c>
      <c r="BT18" s="1" t="e">
        <f>VLOOKUP($AC18,학교별등급점수!$AX:$AY,2,0)*성적입력!$Q18</f>
        <v>#DIV/0!</v>
      </c>
      <c r="BU18" s="1" t="e">
        <f>VLOOKUP($AC18,학교별등급점수!$BA:$BB,2,0)*성적입력!$Q18</f>
        <v>#DIV/0!</v>
      </c>
      <c r="BW18" s="1" t="e">
        <f t="shared" si="16"/>
        <v>#DIV/0!</v>
      </c>
      <c r="BX18" s="74" t="e" cm="1">
        <f t="array" ref="BX18">_xlfn.IFS(BW18&gt;96,9,BW18&gt;89,8,BW18&gt;77,7,BW18&gt;60,6,BW18&gt;40,5,BW18&gt;23,4,BW18&gt;11,3,BW18&gt;4,2,TRUE,1)</f>
        <v>#DIV/0!</v>
      </c>
      <c r="BY18" s="1" t="e">
        <f t="shared" si="17"/>
        <v>#DIV/0!</v>
      </c>
      <c r="BZ18" s="1" t="e">
        <f>VLOOKUP($BX18,학교별등급점수!$BD:$BE,2,0)</f>
        <v>#DIV/0!</v>
      </c>
      <c r="CA18" s="1" t="e">
        <f t="shared" si="18"/>
        <v>#DIV/0!</v>
      </c>
      <c r="CC18" s="1" t="e">
        <f>VLOOKUP($AC18,학교별등급점수!$BG:$BH,2,0)*성적입력!$Q18</f>
        <v>#DIV/0!</v>
      </c>
      <c r="CD18" s="1" t="e">
        <f>VLOOKUP($AC18,학교별등급점수!$BJ:$BK,2,0)*성적입력!$Q18</f>
        <v>#DIV/0!</v>
      </c>
      <c r="CE18" s="1" t="e">
        <f>VLOOKUP($AC18,학교별등급점수!$BM:$BN,2,0)*성적입력!$Q18</f>
        <v>#DIV/0!</v>
      </c>
      <c r="CF18" s="1" t="e">
        <f>VLOOKUP($AC18,학교별등급점수!$BP:$BQ,2,0)*성적입력!$Q18</f>
        <v>#DIV/0!</v>
      </c>
      <c r="CG18" s="1" t="e">
        <f>VLOOKUP($AC18,학교별등급점수!$BS:$BT,2,0)</f>
        <v>#DIV/0!</v>
      </c>
      <c r="CH18" s="1" t="e">
        <f>VLOOKUP($AC18,학교별등급점수!$BV:$BW,2,0)*성적입력!$Q18</f>
        <v>#DIV/0!</v>
      </c>
      <c r="CI18" s="1" t="e">
        <f>VLOOKUP($AC18,학교별등급점수!$BY:$BZ,2,0)*성적입력!$Q18</f>
        <v>#DIV/0!</v>
      </c>
      <c r="CJ18" s="1" t="e">
        <f>VLOOKUP($AC18,학교별등급점수!$CB:$CC,2,0)*성적입력!$Q18</f>
        <v>#DIV/0!</v>
      </c>
      <c r="CK18" s="1" t="e">
        <f>VLOOKUP($AC18,학교별등급점수!$CH:$CI,2,0)*성적입력!$Q18</f>
        <v>#DIV/0!</v>
      </c>
      <c r="CL18" s="1" t="e">
        <f>VLOOKUP($AC18,학교별등급점수!$CK:$CL,2,0)*성적입력!$Q18</f>
        <v>#DIV/0!</v>
      </c>
      <c r="CM18" s="1" t="e">
        <f>VLOOKUP($AC18,학교별등급점수!$CN:$CO,2,0)*성적입력!$Q18</f>
        <v>#DIV/0!</v>
      </c>
      <c r="CN18" s="1" t="e">
        <f>VLOOKUP($AW18,학교별등급점수!$CQ:$CR,2,0)*성적입력!$Q18</f>
        <v>#DIV/0!</v>
      </c>
      <c r="CO18" s="1" t="e">
        <f>VLOOKUP($AC18,학교별등급점수!$CT:$CU,2,0)*성적입력!$Q18</f>
        <v>#DIV/0!</v>
      </c>
      <c r="CP18" s="1" t="e">
        <f>VLOOKUP($AC18,학교별등급점수!$CW:$CX,2,0)*성적입력!$Q18</f>
        <v>#DIV/0!</v>
      </c>
      <c r="CQ18" s="1">
        <f>VLOOKUP($AS18,학교별등급점수!$CZ:$DA,2,0)*성적입력!$Q18</f>
        <v>0</v>
      </c>
      <c r="CR18" s="1" t="e">
        <f>VLOOKUP($AC18,학교별등급점수!$DC:$DD,2,0)*성적입력!$Q18</f>
        <v>#DIV/0!</v>
      </c>
      <c r="CS18" s="1" t="e">
        <f>VLOOKUP($AC18,학교별등급점수!$DF:$DG,2,0)*성적입력!$Q18</f>
        <v>#DIV/0!</v>
      </c>
      <c r="CT18" s="1" t="e">
        <f>VLOOKUP($AC18,학교별등급점수!$DI:$DJ,2,0)*성적입력!$Q18</f>
        <v>#DIV/0!</v>
      </c>
    </row>
    <row r="19" spans="2:98" s="1" customFormat="1" x14ac:dyDescent="0.3">
      <c r="B19" s="18" t="str">
        <f t="shared" si="19"/>
        <v>X</v>
      </c>
      <c r="C19" s="18" t="str">
        <f t="shared" si="20"/>
        <v>X</v>
      </c>
      <c r="D19" s="18" t="str">
        <f t="shared" si="21"/>
        <v>X</v>
      </c>
      <c r="E19" s="18" t="str">
        <f t="shared" si="22"/>
        <v>X</v>
      </c>
      <c r="F19" s="18" t="str">
        <f t="shared" si="23"/>
        <v>X</v>
      </c>
      <c r="G19" s="18" t="str">
        <f t="shared" si="24"/>
        <v>O</v>
      </c>
      <c r="H19" s="18" t="str">
        <f t="shared" si="25"/>
        <v>-0</v>
      </c>
      <c r="I19" s="18">
        <f t="shared" si="26"/>
        <v>0</v>
      </c>
      <c r="J19" s="72" t="str">
        <f t="shared" si="27"/>
        <v>-11</v>
      </c>
      <c r="K19" s="18">
        <f t="shared" si="1"/>
        <v>31</v>
      </c>
      <c r="L19" s="68"/>
      <c r="M19" s="7"/>
      <c r="N19" s="7"/>
      <c r="O19" s="7"/>
      <c r="P19" s="7"/>
      <c r="Q19" s="7"/>
      <c r="R19" s="7"/>
      <c r="S19" s="7"/>
      <c r="T19" s="7"/>
      <c r="U19" s="36" t="str">
        <f t="shared" si="2"/>
        <v>X</v>
      </c>
      <c r="V19" s="36" t="str">
        <f t="shared" si="28"/>
        <v>X</v>
      </c>
      <c r="W19" s="36" t="str">
        <f t="shared" si="3"/>
        <v>X</v>
      </c>
      <c r="X19" s="36" t="str">
        <f t="shared" si="29"/>
        <v>X</v>
      </c>
      <c r="Y19" s="36" t="str">
        <f t="shared" si="4"/>
        <v>X</v>
      </c>
      <c r="Z19" s="36" t="str">
        <f t="shared" si="5"/>
        <v>X</v>
      </c>
      <c r="AA19" s="36">
        <f>COUNTIF($P$9:$P19,$P19)</f>
        <v>0</v>
      </c>
      <c r="AB19" s="13" t="e">
        <f t="shared" si="6"/>
        <v>#DIV/0!</v>
      </c>
      <c r="AC19" s="10" t="e" cm="1">
        <f t="array" ref="AC19">_xlfn.IFS(AB19&gt;96%,9,AB19&gt;89%,8,AB19&gt;77%,7,AB19&gt;60%,6,AB19&gt;40%,5,AB19&gt;23%,4,AB19&gt;11%,3,AB19&gt;4%,2,TRUE,1)</f>
        <v>#DIV/0!</v>
      </c>
      <c r="AD19" s="54" t="e">
        <f t="shared" si="7"/>
        <v>#DIV/0!</v>
      </c>
      <c r="AE19" s="54" t="str">
        <f t="shared" si="30"/>
        <v>O</v>
      </c>
      <c r="AF19" s="2" t="str">
        <f t="shared" si="31"/>
        <v>X</v>
      </c>
      <c r="AG19" s="2" t="str">
        <f t="shared" si="32"/>
        <v>X</v>
      </c>
      <c r="AH19" s="2" t="str">
        <f t="shared" si="33"/>
        <v>X</v>
      </c>
      <c r="AI19" s="2" t="str">
        <f t="shared" si="34"/>
        <v>X</v>
      </c>
      <c r="AJ19" s="2" t="str">
        <f t="shared" si="35"/>
        <v>X</v>
      </c>
      <c r="AK19" s="13" t="e">
        <f t="shared" si="8"/>
        <v>#DIV/0!</v>
      </c>
      <c r="AL19" s="10" t="e" cm="1">
        <f t="array" ref="AL19">_xlfn.IFS(AK19&gt;96%,9,AK19&gt;89%,8,AK19&gt;77%,7,AK19&gt;60%,6,AK19&gt;40%,5,AK19&gt;23%,4,AK19&gt;11%,3,AK19&gt;4%,2,TRUE,1)</f>
        <v>#DIV/0!</v>
      </c>
      <c r="AM19" s="2" t="e">
        <f t="shared" si="9"/>
        <v>#DIV/0!</v>
      </c>
      <c r="AN19" s="2">
        <f t="shared" si="10"/>
        <v>31</v>
      </c>
      <c r="AO19" s="2">
        <v>32</v>
      </c>
      <c r="AP19" s="2" t="str">
        <f t="shared" si="11"/>
        <v>-11</v>
      </c>
      <c r="AQ19" s="2">
        <f t="shared" si="36"/>
        <v>11</v>
      </c>
      <c r="AR19" s="26">
        <f t="shared" si="12"/>
        <v>1</v>
      </c>
      <c r="AS19" s="10" cm="1">
        <f t="array" ref="AS19">_xlfn.IFS(AR19&gt;96%,9,AR19&gt;89%,8,AR19&gt;77%,7,AR19&gt;60%,6,AR19&gt;40%,5,AR19&gt;23%,4,AR19&gt;11%,3,AR19&gt;4%,2,TRUE,1)</f>
        <v>9</v>
      </c>
      <c r="AT19" s="2">
        <f t="shared" si="13"/>
        <v>0</v>
      </c>
      <c r="AU19" s="2" t="e">
        <f>VLOOKUP(성적입력!$P19,건국대글로컬교과분류자료!$F:$G,2,0)</f>
        <v>#N/A</v>
      </c>
      <c r="AV19" s="26" t="e">
        <f t="shared" si="14"/>
        <v>#DIV/0!</v>
      </c>
      <c r="AW19" s="10" t="e" cm="1">
        <f t="array" ref="AW19">_xlfn.IFS(AV19&gt;96%,9,AV19&gt;89%,8,AV19&gt;77%,7,AV19&gt;60%,6,AV19&gt;40%,5,AV19&gt;23%,4,AV19&gt;11%,3,AV19&gt;4%,2,TRUE,1)</f>
        <v>#DIV/0!</v>
      </c>
      <c r="AX19" s="2" t="e">
        <f t="shared" si="15"/>
        <v>#DIV/0!</v>
      </c>
      <c r="BA19" s="2" t="e">
        <f>VLOOKUP(성적입력!$AC19,학교별등급점수!$B:$C,2,0)*$Q19</f>
        <v>#DIV/0!</v>
      </c>
      <c r="BB19" s="2" t="e">
        <f>VLOOKUP(성적입력!$AL19,학교별등급점수!$B:$C,2,0)*$Q19</f>
        <v>#DIV/0!</v>
      </c>
      <c r="BC19" s="2" t="e">
        <f>VLOOKUP($AC19,학교별등급점수!$E:$F,2,0)*성적입력!$Q19</f>
        <v>#DIV/0!</v>
      </c>
      <c r="BD19" s="2" t="e">
        <f>VLOOKUP($AL19,학교별등급점수!$E:$F,2,0)*성적입력!$Q19</f>
        <v>#DIV/0!</v>
      </c>
      <c r="BE19" s="2" t="e">
        <f>VLOOKUP($AC19,학교별등급점수!$H:$I,2,0)*$Q19</f>
        <v>#DIV/0!</v>
      </c>
      <c r="BF19" s="2" t="e">
        <f>VLOOKUP($AL19,학교별등급점수!$H:$I,2,0)*$Q19</f>
        <v>#DIV/0!</v>
      </c>
      <c r="BG19" s="2" t="e">
        <f>VLOOKUP(AC19,학교별등급점수!$K:$L,2,0)*성적입력!Q19</f>
        <v>#DIV/0!</v>
      </c>
      <c r="BH19" s="2" t="e">
        <f>VLOOKUP(AC19,학교별등급점수!$N:$O,2,0)*성적입력!Q19</f>
        <v>#DIV/0!</v>
      </c>
      <c r="BI19" s="2">
        <f>VLOOKUP(AS19,학교별등급점수!$Q:$R,2,0)*성적입력!Q19</f>
        <v>0</v>
      </c>
      <c r="BJ19" s="2">
        <f>VLOOKUP($AS19,학교별등급점수!$T:$U,2,0)*성적입력!$Q19</f>
        <v>0</v>
      </c>
      <c r="BK19" s="2" t="e">
        <f>VLOOKUP(AC19,학교별등급점수!$W:$X,2,0)*성적입력!Q19</f>
        <v>#DIV/0!</v>
      </c>
      <c r="BL19" s="2" t="e">
        <f>VLOOKUP($AC19,학교별등급점수!$Z:$AA,2,0)*성적입력!$Q19</f>
        <v>#DIV/0!</v>
      </c>
      <c r="BM19" s="2" t="e">
        <f>VLOOKUP($AC19,학교별등급점수!$AC:$AD,2,0)*성적입력!$Q19</f>
        <v>#DIV/0!</v>
      </c>
      <c r="BN19" s="2" t="e">
        <f>VLOOKUP($AC19,학교별등급점수!$AF:$AG,2,0)*성적입력!$Q19</f>
        <v>#DIV/0!</v>
      </c>
      <c r="BO19" s="2" t="e">
        <f>VLOOKUP($AC19,학교별등급점수!$AI:$AJ,2,0)*성적입력!$Q19</f>
        <v>#DIV/0!</v>
      </c>
      <c r="BP19" s="1" t="e">
        <f>VLOOKUP($AC19,학교별등급점수!$AL:$AM,2,0)*성적입력!$Q19</f>
        <v>#DIV/0!</v>
      </c>
      <c r="BQ19" s="1" t="e">
        <f>VLOOKUP($AC19,학교별등급점수!$AO:$AP,2,0)*성적입력!$Q19</f>
        <v>#DIV/0!</v>
      </c>
      <c r="BR19" s="1" t="e">
        <f>VLOOKUP($AC19,학교별등급점수!$AR:$AS,2,0)*성적입력!$Q19</f>
        <v>#DIV/0!</v>
      </c>
      <c r="BS19" s="1" t="e">
        <f>VLOOKUP($AC19,학교별등급점수!$AU:$AV,2,0)*성적입력!$Q19</f>
        <v>#DIV/0!</v>
      </c>
      <c r="BT19" s="1" t="e">
        <f>VLOOKUP($AC19,학교별등급점수!$AX:$AY,2,0)*성적입력!$Q19</f>
        <v>#DIV/0!</v>
      </c>
      <c r="BU19" s="1" t="e">
        <f>VLOOKUP($AC19,학교별등급점수!$BA:$BB,2,0)*성적입력!$Q19</f>
        <v>#DIV/0!</v>
      </c>
      <c r="BW19" s="1" t="e">
        <f t="shared" si="16"/>
        <v>#DIV/0!</v>
      </c>
      <c r="BX19" s="74" t="e" cm="1">
        <f t="array" ref="BX19">_xlfn.IFS(BW19&gt;96,9,BW19&gt;89,8,BW19&gt;77,7,BW19&gt;60,6,BW19&gt;40,5,BW19&gt;23,4,BW19&gt;11,3,BW19&gt;4,2,TRUE,1)</f>
        <v>#DIV/0!</v>
      </c>
      <c r="BY19" s="1" t="e">
        <f t="shared" si="17"/>
        <v>#DIV/0!</v>
      </c>
      <c r="BZ19" s="1" t="e">
        <f>VLOOKUP($BX19,학교별등급점수!$BD:$BE,2,0)</f>
        <v>#DIV/0!</v>
      </c>
      <c r="CA19" s="1" t="e">
        <f t="shared" si="18"/>
        <v>#DIV/0!</v>
      </c>
      <c r="CC19" s="1" t="e">
        <f>VLOOKUP($AC19,학교별등급점수!$BG:$BH,2,0)*성적입력!$Q19</f>
        <v>#DIV/0!</v>
      </c>
      <c r="CD19" s="1" t="e">
        <f>VLOOKUP($AC19,학교별등급점수!$BJ:$BK,2,0)*성적입력!$Q19</f>
        <v>#DIV/0!</v>
      </c>
      <c r="CE19" s="1" t="e">
        <f>VLOOKUP($AC19,학교별등급점수!$BM:$BN,2,0)*성적입력!$Q19</f>
        <v>#DIV/0!</v>
      </c>
      <c r="CF19" s="1" t="e">
        <f>VLOOKUP($AC19,학교별등급점수!$BP:$BQ,2,0)*성적입력!$Q19</f>
        <v>#DIV/0!</v>
      </c>
      <c r="CG19" s="1" t="e">
        <f>VLOOKUP($AC19,학교별등급점수!$BS:$BT,2,0)</f>
        <v>#DIV/0!</v>
      </c>
      <c r="CH19" s="1" t="e">
        <f>VLOOKUP($AC19,학교별등급점수!$BV:$BW,2,0)*성적입력!$Q19</f>
        <v>#DIV/0!</v>
      </c>
      <c r="CI19" s="1" t="e">
        <f>VLOOKUP($AC19,학교별등급점수!$BY:$BZ,2,0)*성적입력!$Q19</f>
        <v>#DIV/0!</v>
      </c>
      <c r="CJ19" s="1" t="e">
        <f>VLOOKUP($AC19,학교별등급점수!$CB:$CC,2,0)*성적입력!$Q19</f>
        <v>#DIV/0!</v>
      </c>
      <c r="CK19" s="1" t="e">
        <f>VLOOKUP($AC19,학교별등급점수!$CH:$CI,2,0)*성적입력!$Q19</f>
        <v>#DIV/0!</v>
      </c>
      <c r="CL19" s="1" t="e">
        <f>VLOOKUP($AC19,학교별등급점수!$CK:$CL,2,0)*성적입력!$Q19</f>
        <v>#DIV/0!</v>
      </c>
      <c r="CM19" s="1" t="e">
        <f>VLOOKUP($AC19,학교별등급점수!$CN:$CO,2,0)*성적입력!$Q19</f>
        <v>#DIV/0!</v>
      </c>
      <c r="CN19" s="1" t="e">
        <f>VLOOKUP($AW19,학교별등급점수!$CQ:$CR,2,0)*성적입력!$Q19</f>
        <v>#DIV/0!</v>
      </c>
      <c r="CO19" s="1" t="e">
        <f>VLOOKUP($AC19,학교별등급점수!$CT:$CU,2,0)*성적입력!$Q19</f>
        <v>#DIV/0!</v>
      </c>
      <c r="CP19" s="1" t="e">
        <f>VLOOKUP($AC19,학교별등급점수!$CW:$CX,2,0)*성적입력!$Q19</f>
        <v>#DIV/0!</v>
      </c>
      <c r="CQ19" s="1">
        <f>VLOOKUP($AS19,학교별등급점수!$CZ:$DA,2,0)*성적입력!$Q19</f>
        <v>0</v>
      </c>
      <c r="CR19" s="1" t="e">
        <f>VLOOKUP($AC19,학교별등급점수!$DC:$DD,2,0)*성적입력!$Q19</f>
        <v>#DIV/0!</v>
      </c>
      <c r="CS19" s="1" t="e">
        <f>VLOOKUP($AC19,학교별등급점수!$DF:$DG,2,0)*성적입력!$Q19</f>
        <v>#DIV/0!</v>
      </c>
      <c r="CT19" s="1" t="e">
        <f>VLOOKUP($AC19,학교별등급점수!$DI:$DJ,2,0)*성적입력!$Q19</f>
        <v>#DIV/0!</v>
      </c>
    </row>
    <row r="20" spans="2:98" s="1" customFormat="1" x14ac:dyDescent="0.3">
      <c r="B20" s="18" t="str">
        <f t="shared" si="19"/>
        <v>X</v>
      </c>
      <c r="C20" s="18" t="str">
        <f t="shared" si="20"/>
        <v>X</v>
      </c>
      <c r="D20" s="18" t="str">
        <f t="shared" si="21"/>
        <v>X</v>
      </c>
      <c r="E20" s="18" t="str">
        <f t="shared" si="22"/>
        <v>X</v>
      </c>
      <c r="F20" s="18" t="str">
        <f t="shared" si="23"/>
        <v>X</v>
      </c>
      <c r="G20" s="18" t="str">
        <f t="shared" si="24"/>
        <v>O</v>
      </c>
      <c r="H20" s="18" t="str">
        <f t="shared" si="25"/>
        <v>-0</v>
      </c>
      <c r="I20" s="18">
        <f t="shared" si="26"/>
        <v>0</v>
      </c>
      <c r="J20" s="72" t="str">
        <f t="shared" si="27"/>
        <v>-12</v>
      </c>
      <c r="K20" s="18">
        <f t="shared" si="1"/>
        <v>31</v>
      </c>
      <c r="L20" s="68"/>
      <c r="M20" s="7"/>
      <c r="N20" s="7"/>
      <c r="O20" s="7"/>
      <c r="P20" s="7"/>
      <c r="Q20" s="7"/>
      <c r="R20" s="7"/>
      <c r="S20" s="7"/>
      <c r="T20" s="7"/>
      <c r="U20" s="36" t="str">
        <f t="shared" si="2"/>
        <v>X</v>
      </c>
      <c r="V20" s="36" t="str">
        <f t="shared" si="28"/>
        <v>X</v>
      </c>
      <c r="W20" s="36" t="str">
        <f t="shared" si="3"/>
        <v>X</v>
      </c>
      <c r="X20" s="36" t="str">
        <f t="shared" si="29"/>
        <v>X</v>
      </c>
      <c r="Y20" s="36" t="str">
        <f t="shared" si="4"/>
        <v>X</v>
      </c>
      <c r="Z20" s="36" t="str">
        <f t="shared" si="5"/>
        <v>X</v>
      </c>
      <c r="AA20" s="36">
        <f>COUNTIF($P$9:$P20,$P20)</f>
        <v>0</v>
      </c>
      <c r="AB20" s="13" t="e">
        <f t="shared" si="6"/>
        <v>#DIV/0!</v>
      </c>
      <c r="AC20" s="10" t="e" cm="1">
        <f t="array" ref="AC20">_xlfn.IFS(AB20&gt;96%,9,AB20&gt;89%,8,AB20&gt;77%,7,AB20&gt;60%,6,AB20&gt;40%,5,AB20&gt;23%,4,AB20&gt;11%,3,AB20&gt;4%,2,TRUE,1)</f>
        <v>#DIV/0!</v>
      </c>
      <c r="AD20" s="54" t="e">
        <f t="shared" si="7"/>
        <v>#DIV/0!</v>
      </c>
      <c r="AE20" s="54" t="str">
        <f t="shared" si="30"/>
        <v>O</v>
      </c>
      <c r="AF20" s="2" t="str">
        <f t="shared" si="31"/>
        <v>X</v>
      </c>
      <c r="AG20" s="2" t="str">
        <f t="shared" si="32"/>
        <v>X</v>
      </c>
      <c r="AH20" s="2" t="str">
        <f t="shared" si="33"/>
        <v>X</v>
      </c>
      <c r="AI20" s="2" t="str">
        <f t="shared" si="34"/>
        <v>X</v>
      </c>
      <c r="AJ20" s="2" t="str">
        <f t="shared" si="35"/>
        <v>X</v>
      </c>
      <c r="AK20" s="13" t="e">
        <f t="shared" si="8"/>
        <v>#DIV/0!</v>
      </c>
      <c r="AL20" s="10" t="e" cm="1">
        <f t="array" ref="AL20">_xlfn.IFS(AK20&gt;96%,9,AK20&gt;89%,8,AK20&gt;77%,7,AK20&gt;60%,6,AK20&gt;40%,5,AK20&gt;23%,4,AK20&gt;11%,3,AK20&gt;4%,2,TRUE,1)</f>
        <v>#DIV/0!</v>
      </c>
      <c r="AM20" s="2" t="e">
        <f t="shared" si="9"/>
        <v>#DIV/0!</v>
      </c>
      <c r="AN20" s="2">
        <f t="shared" si="10"/>
        <v>31</v>
      </c>
      <c r="AO20" s="2">
        <v>32</v>
      </c>
      <c r="AP20" s="2" t="str">
        <f t="shared" si="11"/>
        <v>-12</v>
      </c>
      <c r="AQ20" s="2">
        <f t="shared" si="36"/>
        <v>12</v>
      </c>
      <c r="AR20" s="26">
        <f t="shared" si="12"/>
        <v>1</v>
      </c>
      <c r="AS20" s="10" cm="1">
        <f t="array" ref="AS20">_xlfn.IFS(AR20&gt;96%,9,AR20&gt;89%,8,AR20&gt;77%,7,AR20&gt;60%,6,AR20&gt;40%,5,AR20&gt;23%,4,AR20&gt;11%,3,AR20&gt;4%,2,TRUE,1)</f>
        <v>9</v>
      </c>
      <c r="AT20" s="2">
        <f t="shared" si="13"/>
        <v>0</v>
      </c>
      <c r="AU20" s="2" t="e">
        <f>VLOOKUP(성적입력!$P20,건국대글로컬교과분류자료!$F:$G,2,0)</f>
        <v>#N/A</v>
      </c>
      <c r="AV20" s="26" t="e">
        <f t="shared" si="14"/>
        <v>#DIV/0!</v>
      </c>
      <c r="AW20" s="10" t="e" cm="1">
        <f t="array" ref="AW20">_xlfn.IFS(AV20&gt;96%,9,AV20&gt;89%,8,AV20&gt;77%,7,AV20&gt;60%,6,AV20&gt;40%,5,AV20&gt;23%,4,AV20&gt;11%,3,AV20&gt;4%,2,TRUE,1)</f>
        <v>#DIV/0!</v>
      </c>
      <c r="AX20" s="2" t="e">
        <f t="shared" si="15"/>
        <v>#DIV/0!</v>
      </c>
      <c r="BA20" s="2" t="e">
        <f>VLOOKUP(성적입력!$AC20,학교별등급점수!$B:$C,2,0)*$Q20</f>
        <v>#DIV/0!</v>
      </c>
      <c r="BB20" s="2" t="e">
        <f>VLOOKUP(성적입력!$AL20,학교별등급점수!$B:$C,2,0)*$Q20</f>
        <v>#DIV/0!</v>
      </c>
      <c r="BC20" s="2" t="e">
        <f>VLOOKUP($AC20,학교별등급점수!$E:$F,2,0)*성적입력!$Q20</f>
        <v>#DIV/0!</v>
      </c>
      <c r="BD20" s="2" t="e">
        <f>VLOOKUP($AL20,학교별등급점수!$E:$F,2,0)*성적입력!$Q20</f>
        <v>#DIV/0!</v>
      </c>
      <c r="BE20" s="2" t="e">
        <f>VLOOKUP($AC20,학교별등급점수!$H:$I,2,0)*$Q20</f>
        <v>#DIV/0!</v>
      </c>
      <c r="BF20" s="2" t="e">
        <f>VLOOKUP($AL20,학교별등급점수!$H:$I,2,0)*$Q20</f>
        <v>#DIV/0!</v>
      </c>
      <c r="BG20" s="2" t="e">
        <f>VLOOKUP(AC20,학교별등급점수!$K:$L,2,0)*성적입력!Q20</f>
        <v>#DIV/0!</v>
      </c>
      <c r="BH20" s="2" t="e">
        <f>VLOOKUP(AC20,학교별등급점수!$N:$O,2,0)*성적입력!Q20</f>
        <v>#DIV/0!</v>
      </c>
      <c r="BI20" s="2">
        <f>VLOOKUP(AS20,학교별등급점수!$Q:$R,2,0)*성적입력!Q20</f>
        <v>0</v>
      </c>
      <c r="BJ20" s="2">
        <f>VLOOKUP($AS20,학교별등급점수!$T:$U,2,0)*성적입력!$Q20</f>
        <v>0</v>
      </c>
      <c r="BK20" s="2" t="e">
        <f>VLOOKUP(AC20,학교별등급점수!$W:$X,2,0)*성적입력!Q20</f>
        <v>#DIV/0!</v>
      </c>
      <c r="BL20" s="2" t="e">
        <f>VLOOKUP($AC20,학교별등급점수!$Z:$AA,2,0)*성적입력!$Q20</f>
        <v>#DIV/0!</v>
      </c>
      <c r="BM20" s="2" t="e">
        <f>VLOOKUP($AC20,학교별등급점수!$AC:$AD,2,0)*성적입력!$Q20</f>
        <v>#DIV/0!</v>
      </c>
      <c r="BN20" s="2" t="e">
        <f>VLOOKUP($AC20,학교별등급점수!$AF:$AG,2,0)*성적입력!$Q20</f>
        <v>#DIV/0!</v>
      </c>
      <c r="BO20" s="2" t="e">
        <f>VLOOKUP($AC20,학교별등급점수!$AI:$AJ,2,0)*성적입력!$Q20</f>
        <v>#DIV/0!</v>
      </c>
      <c r="BP20" s="1" t="e">
        <f>VLOOKUP($AC20,학교별등급점수!$AL:$AM,2,0)*성적입력!$Q20</f>
        <v>#DIV/0!</v>
      </c>
      <c r="BQ20" s="1" t="e">
        <f>VLOOKUP($AC20,학교별등급점수!$AO:$AP,2,0)*성적입력!$Q20</f>
        <v>#DIV/0!</v>
      </c>
      <c r="BR20" s="1" t="e">
        <f>VLOOKUP($AC20,학교별등급점수!$AR:$AS,2,0)*성적입력!$Q20</f>
        <v>#DIV/0!</v>
      </c>
      <c r="BS20" s="1" t="e">
        <f>VLOOKUP($AC20,학교별등급점수!$AU:$AV,2,0)*성적입력!$Q20</f>
        <v>#DIV/0!</v>
      </c>
      <c r="BT20" s="1" t="e">
        <f>VLOOKUP($AC20,학교별등급점수!$AX:$AY,2,0)*성적입력!$Q20</f>
        <v>#DIV/0!</v>
      </c>
      <c r="BU20" s="1" t="e">
        <f>VLOOKUP($AC20,학교별등급점수!$BA:$BB,2,0)*성적입력!$Q20</f>
        <v>#DIV/0!</v>
      </c>
      <c r="BW20" s="1" t="e">
        <f t="shared" si="16"/>
        <v>#DIV/0!</v>
      </c>
      <c r="BX20" s="74" t="e" cm="1">
        <f t="array" ref="BX20">_xlfn.IFS(BW20&gt;96,9,BW20&gt;89,8,BW20&gt;77,7,BW20&gt;60,6,BW20&gt;40,5,BW20&gt;23,4,BW20&gt;11,3,BW20&gt;4,2,TRUE,1)</f>
        <v>#DIV/0!</v>
      </c>
      <c r="BY20" s="1" t="e">
        <f t="shared" si="17"/>
        <v>#DIV/0!</v>
      </c>
      <c r="BZ20" s="1" t="e">
        <f>VLOOKUP($BX20,학교별등급점수!$BD:$BE,2,0)</f>
        <v>#DIV/0!</v>
      </c>
      <c r="CA20" s="1" t="e">
        <f t="shared" si="18"/>
        <v>#DIV/0!</v>
      </c>
      <c r="CC20" s="1" t="e">
        <f>VLOOKUP($AC20,학교별등급점수!$BG:$BH,2,0)*성적입력!$Q20</f>
        <v>#DIV/0!</v>
      </c>
      <c r="CD20" s="1" t="e">
        <f>VLOOKUP($AC20,학교별등급점수!$BJ:$BK,2,0)*성적입력!$Q20</f>
        <v>#DIV/0!</v>
      </c>
      <c r="CE20" s="1" t="e">
        <f>VLOOKUP($AC20,학교별등급점수!$BM:$BN,2,0)*성적입력!$Q20</f>
        <v>#DIV/0!</v>
      </c>
      <c r="CF20" s="1" t="e">
        <f>VLOOKUP($AC20,학교별등급점수!$BP:$BQ,2,0)*성적입력!$Q20</f>
        <v>#DIV/0!</v>
      </c>
      <c r="CG20" s="1" t="e">
        <f>VLOOKUP($AC20,학교별등급점수!$BS:$BT,2,0)</f>
        <v>#DIV/0!</v>
      </c>
      <c r="CH20" s="1" t="e">
        <f>VLOOKUP($AC20,학교별등급점수!$BV:$BW,2,0)*성적입력!$Q20</f>
        <v>#DIV/0!</v>
      </c>
      <c r="CI20" s="1" t="e">
        <f>VLOOKUP($AC20,학교별등급점수!$BY:$BZ,2,0)*성적입력!$Q20</f>
        <v>#DIV/0!</v>
      </c>
      <c r="CJ20" s="1" t="e">
        <f>VLOOKUP($AC20,학교별등급점수!$CB:$CC,2,0)*성적입력!$Q20</f>
        <v>#DIV/0!</v>
      </c>
      <c r="CK20" s="1" t="e">
        <f>VLOOKUP($AC20,학교별등급점수!$CH:$CI,2,0)*성적입력!$Q20</f>
        <v>#DIV/0!</v>
      </c>
      <c r="CL20" s="1" t="e">
        <f>VLOOKUP($AC20,학교별등급점수!$CK:$CL,2,0)*성적입력!$Q20</f>
        <v>#DIV/0!</v>
      </c>
      <c r="CM20" s="1" t="e">
        <f>VLOOKUP($AC20,학교별등급점수!$CN:$CO,2,0)*성적입력!$Q20</f>
        <v>#DIV/0!</v>
      </c>
      <c r="CN20" s="1" t="e">
        <f>VLOOKUP($AW20,학교별등급점수!$CQ:$CR,2,0)*성적입력!$Q20</f>
        <v>#DIV/0!</v>
      </c>
      <c r="CO20" s="1" t="e">
        <f>VLOOKUP($AC20,학교별등급점수!$CT:$CU,2,0)*성적입력!$Q20</f>
        <v>#DIV/0!</v>
      </c>
      <c r="CP20" s="1" t="e">
        <f>VLOOKUP($AC20,학교별등급점수!$CW:$CX,2,0)*성적입력!$Q20</f>
        <v>#DIV/0!</v>
      </c>
      <c r="CQ20" s="1">
        <f>VLOOKUP($AS20,학교별등급점수!$CZ:$DA,2,0)*성적입력!$Q20</f>
        <v>0</v>
      </c>
      <c r="CR20" s="1" t="e">
        <f>VLOOKUP($AC20,학교별등급점수!$DC:$DD,2,0)*성적입력!$Q20</f>
        <v>#DIV/0!</v>
      </c>
      <c r="CS20" s="1" t="e">
        <f>VLOOKUP($AC20,학교별등급점수!$DF:$DG,2,0)*성적입력!$Q20</f>
        <v>#DIV/0!</v>
      </c>
      <c r="CT20" s="1" t="e">
        <f>VLOOKUP($AC20,학교별등급점수!$DI:$DJ,2,0)*성적입력!$Q20</f>
        <v>#DIV/0!</v>
      </c>
    </row>
    <row r="21" spans="2:98" s="1" customFormat="1" x14ac:dyDescent="0.3">
      <c r="B21" s="18" t="str">
        <f t="shared" si="19"/>
        <v>X</v>
      </c>
      <c r="C21" s="18" t="str">
        <f t="shared" si="20"/>
        <v>X</v>
      </c>
      <c r="D21" s="18" t="str">
        <f t="shared" si="21"/>
        <v>X</v>
      </c>
      <c r="E21" s="18" t="str">
        <f t="shared" si="22"/>
        <v>X</v>
      </c>
      <c r="F21" s="18" t="str">
        <f t="shared" si="23"/>
        <v>X</v>
      </c>
      <c r="G21" s="18" t="str">
        <f t="shared" si="24"/>
        <v>O</v>
      </c>
      <c r="H21" s="18" t="str">
        <f t="shared" si="25"/>
        <v>-0</v>
      </c>
      <c r="I21" s="18">
        <f t="shared" si="26"/>
        <v>0</v>
      </c>
      <c r="J21" s="72" t="str">
        <f t="shared" si="27"/>
        <v>-13</v>
      </c>
      <c r="K21" s="18">
        <f t="shared" si="1"/>
        <v>31</v>
      </c>
      <c r="L21" s="68"/>
      <c r="M21" s="7"/>
      <c r="N21" s="7"/>
      <c r="O21" s="7"/>
      <c r="P21" s="7"/>
      <c r="Q21" s="7"/>
      <c r="R21" s="7"/>
      <c r="S21" s="7"/>
      <c r="T21" s="7"/>
      <c r="U21" s="36" t="str">
        <f t="shared" si="2"/>
        <v>X</v>
      </c>
      <c r="V21" s="36" t="str">
        <f t="shared" si="28"/>
        <v>X</v>
      </c>
      <c r="W21" s="36" t="str">
        <f t="shared" si="3"/>
        <v>X</v>
      </c>
      <c r="X21" s="36" t="str">
        <f t="shared" si="29"/>
        <v>X</v>
      </c>
      <c r="Y21" s="36" t="str">
        <f t="shared" si="4"/>
        <v>X</v>
      </c>
      <c r="Z21" s="36" t="str">
        <f t="shared" si="5"/>
        <v>X</v>
      </c>
      <c r="AA21" s="36">
        <f>COUNTIF($P$9:$P21,$P21)</f>
        <v>0</v>
      </c>
      <c r="AB21" s="13" t="e">
        <f t="shared" si="6"/>
        <v>#DIV/0!</v>
      </c>
      <c r="AC21" s="10" t="e" cm="1">
        <f t="array" ref="AC21">_xlfn.IFS(AB21&gt;96%,9,AB21&gt;89%,8,AB21&gt;77%,7,AB21&gt;60%,6,AB21&gt;40%,5,AB21&gt;23%,4,AB21&gt;11%,3,AB21&gt;4%,2,TRUE,1)</f>
        <v>#DIV/0!</v>
      </c>
      <c r="AD21" s="54" t="e">
        <f t="shared" si="7"/>
        <v>#DIV/0!</v>
      </c>
      <c r="AE21" s="54" t="str">
        <f t="shared" si="30"/>
        <v>O</v>
      </c>
      <c r="AF21" s="2" t="str">
        <f t="shared" si="31"/>
        <v>X</v>
      </c>
      <c r="AG21" s="2" t="str">
        <f t="shared" si="32"/>
        <v>X</v>
      </c>
      <c r="AH21" s="2" t="str">
        <f t="shared" si="33"/>
        <v>X</v>
      </c>
      <c r="AI21" s="2" t="str">
        <f t="shared" si="34"/>
        <v>X</v>
      </c>
      <c r="AJ21" s="2" t="str">
        <f t="shared" si="35"/>
        <v>X</v>
      </c>
      <c r="AK21" s="13" t="e">
        <f t="shared" si="8"/>
        <v>#DIV/0!</v>
      </c>
      <c r="AL21" s="10" t="e" cm="1">
        <f t="array" ref="AL21">_xlfn.IFS(AK21&gt;96%,9,AK21&gt;89%,8,AK21&gt;77%,7,AK21&gt;60%,6,AK21&gt;40%,5,AK21&gt;23%,4,AK21&gt;11%,3,AK21&gt;4%,2,TRUE,1)</f>
        <v>#DIV/0!</v>
      </c>
      <c r="AM21" s="2" t="e">
        <f t="shared" si="9"/>
        <v>#DIV/0!</v>
      </c>
      <c r="AN21" s="2">
        <f t="shared" si="10"/>
        <v>31</v>
      </c>
      <c r="AO21" s="2">
        <v>32</v>
      </c>
      <c r="AP21" s="2" t="str">
        <f t="shared" si="11"/>
        <v>-13</v>
      </c>
      <c r="AQ21" s="2">
        <f t="shared" si="36"/>
        <v>13</v>
      </c>
      <c r="AR21" s="26">
        <f t="shared" si="12"/>
        <v>1</v>
      </c>
      <c r="AS21" s="10" cm="1">
        <f t="array" ref="AS21">_xlfn.IFS(AR21&gt;96%,9,AR21&gt;89%,8,AR21&gt;77%,7,AR21&gt;60%,6,AR21&gt;40%,5,AR21&gt;23%,4,AR21&gt;11%,3,AR21&gt;4%,2,TRUE,1)</f>
        <v>9</v>
      </c>
      <c r="AT21" s="2">
        <f t="shared" si="13"/>
        <v>0</v>
      </c>
      <c r="AU21" s="2" t="e">
        <f>VLOOKUP(성적입력!$P21,건국대글로컬교과분류자료!$F:$G,2,0)</f>
        <v>#N/A</v>
      </c>
      <c r="AV21" s="26" t="e">
        <f t="shared" si="14"/>
        <v>#DIV/0!</v>
      </c>
      <c r="AW21" s="10" t="e" cm="1">
        <f t="array" ref="AW21">_xlfn.IFS(AV21&gt;96%,9,AV21&gt;89%,8,AV21&gt;77%,7,AV21&gt;60%,6,AV21&gt;40%,5,AV21&gt;23%,4,AV21&gt;11%,3,AV21&gt;4%,2,TRUE,1)</f>
        <v>#DIV/0!</v>
      </c>
      <c r="AX21" s="2" t="e">
        <f t="shared" si="15"/>
        <v>#DIV/0!</v>
      </c>
      <c r="BA21" s="2" t="e">
        <f>VLOOKUP(성적입력!$AC21,학교별등급점수!$B:$C,2,0)*$Q21</f>
        <v>#DIV/0!</v>
      </c>
      <c r="BB21" s="2" t="e">
        <f>VLOOKUP(성적입력!$AL21,학교별등급점수!$B:$C,2,0)*$Q21</f>
        <v>#DIV/0!</v>
      </c>
      <c r="BC21" s="2" t="e">
        <f>VLOOKUP($AC21,학교별등급점수!$E:$F,2,0)*성적입력!$Q21</f>
        <v>#DIV/0!</v>
      </c>
      <c r="BD21" s="2" t="e">
        <f>VLOOKUP($AL21,학교별등급점수!$E:$F,2,0)*성적입력!$Q21</f>
        <v>#DIV/0!</v>
      </c>
      <c r="BE21" s="2" t="e">
        <f>VLOOKUP($AC21,학교별등급점수!$H:$I,2,0)*$Q21</f>
        <v>#DIV/0!</v>
      </c>
      <c r="BF21" s="2" t="e">
        <f>VLOOKUP($AL21,학교별등급점수!$H:$I,2,0)*$Q21</f>
        <v>#DIV/0!</v>
      </c>
      <c r="BG21" s="2" t="e">
        <f>VLOOKUP(AC21,학교별등급점수!$K:$L,2,0)*성적입력!Q21</f>
        <v>#DIV/0!</v>
      </c>
      <c r="BH21" s="2" t="e">
        <f>VLOOKUP(AC21,학교별등급점수!$N:$O,2,0)*성적입력!Q21</f>
        <v>#DIV/0!</v>
      </c>
      <c r="BI21" s="2">
        <f>VLOOKUP(AS21,학교별등급점수!$Q:$R,2,0)*성적입력!Q21</f>
        <v>0</v>
      </c>
      <c r="BJ21" s="2">
        <f>VLOOKUP($AS21,학교별등급점수!$T:$U,2,0)*성적입력!$Q21</f>
        <v>0</v>
      </c>
      <c r="BK21" s="2" t="e">
        <f>VLOOKUP(AC21,학교별등급점수!$W:$X,2,0)*성적입력!Q21</f>
        <v>#DIV/0!</v>
      </c>
      <c r="BL21" s="2" t="e">
        <f>VLOOKUP($AC21,학교별등급점수!$Z:$AA,2,0)*성적입력!$Q21</f>
        <v>#DIV/0!</v>
      </c>
      <c r="BM21" s="2" t="e">
        <f>VLOOKUP($AC21,학교별등급점수!$AC:$AD,2,0)*성적입력!$Q21</f>
        <v>#DIV/0!</v>
      </c>
      <c r="BN21" s="2" t="e">
        <f>VLOOKUP($AC21,학교별등급점수!$AF:$AG,2,0)*성적입력!$Q21</f>
        <v>#DIV/0!</v>
      </c>
      <c r="BO21" s="2" t="e">
        <f>VLOOKUP($AC21,학교별등급점수!$AI:$AJ,2,0)*성적입력!$Q21</f>
        <v>#DIV/0!</v>
      </c>
      <c r="BP21" s="1" t="e">
        <f>VLOOKUP($AC21,학교별등급점수!$AL:$AM,2,0)*성적입력!$Q21</f>
        <v>#DIV/0!</v>
      </c>
      <c r="BQ21" s="1" t="e">
        <f>VLOOKUP($AC21,학교별등급점수!$AO:$AP,2,0)*성적입력!$Q21</f>
        <v>#DIV/0!</v>
      </c>
      <c r="BR21" s="1" t="e">
        <f>VLOOKUP($AC21,학교별등급점수!$AR:$AS,2,0)*성적입력!$Q21</f>
        <v>#DIV/0!</v>
      </c>
      <c r="BS21" s="1" t="e">
        <f>VLOOKUP($AC21,학교별등급점수!$AU:$AV,2,0)*성적입력!$Q21</f>
        <v>#DIV/0!</v>
      </c>
      <c r="BT21" s="1" t="e">
        <f>VLOOKUP($AC21,학교별등급점수!$AX:$AY,2,0)*성적입력!$Q21</f>
        <v>#DIV/0!</v>
      </c>
      <c r="BU21" s="1" t="e">
        <f>VLOOKUP($AC21,학교별등급점수!$BA:$BB,2,0)*성적입력!$Q21</f>
        <v>#DIV/0!</v>
      </c>
      <c r="BW21" s="1" t="e">
        <f t="shared" si="16"/>
        <v>#DIV/0!</v>
      </c>
      <c r="BX21" s="74" t="e" cm="1">
        <f t="array" ref="BX21">_xlfn.IFS(BW21&gt;96,9,BW21&gt;89,8,BW21&gt;77,7,BW21&gt;60,6,BW21&gt;40,5,BW21&gt;23,4,BW21&gt;11,3,BW21&gt;4,2,TRUE,1)</f>
        <v>#DIV/0!</v>
      </c>
      <c r="BY21" s="1" t="e">
        <f t="shared" si="17"/>
        <v>#DIV/0!</v>
      </c>
      <c r="BZ21" s="1" t="e">
        <f>VLOOKUP($BX21,학교별등급점수!$BD:$BE,2,0)</f>
        <v>#DIV/0!</v>
      </c>
      <c r="CA21" s="1" t="e">
        <f t="shared" si="18"/>
        <v>#DIV/0!</v>
      </c>
      <c r="CC21" s="1" t="e">
        <f>VLOOKUP($AC21,학교별등급점수!$BG:$BH,2,0)*성적입력!$Q21</f>
        <v>#DIV/0!</v>
      </c>
      <c r="CD21" s="1" t="e">
        <f>VLOOKUP($AC21,학교별등급점수!$BJ:$BK,2,0)*성적입력!$Q21</f>
        <v>#DIV/0!</v>
      </c>
      <c r="CE21" s="1" t="e">
        <f>VLOOKUP($AC21,학교별등급점수!$BM:$BN,2,0)*성적입력!$Q21</f>
        <v>#DIV/0!</v>
      </c>
      <c r="CF21" s="1" t="e">
        <f>VLOOKUP($AC21,학교별등급점수!$BP:$BQ,2,0)*성적입력!$Q21</f>
        <v>#DIV/0!</v>
      </c>
      <c r="CG21" s="1" t="e">
        <f>VLOOKUP($AC21,학교별등급점수!$BS:$BT,2,0)</f>
        <v>#DIV/0!</v>
      </c>
      <c r="CH21" s="1" t="e">
        <f>VLOOKUP($AC21,학교별등급점수!$BV:$BW,2,0)*성적입력!$Q21</f>
        <v>#DIV/0!</v>
      </c>
      <c r="CI21" s="1" t="e">
        <f>VLOOKUP($AC21,학교별등급점수!$BY:$BZ,2,0)*성적입력!$Q21</f>
        <v>#DIV/0!</v>
      </c>
      <c r="CJ21" s="1" t="e">
        <f>VLOOKUP($AC21,학교별등급점수!$CB:$CC,2,0)*성적입력!$Q21</f>
        <v>#DIV/0!</v>
      </c>
      <c r="CK21" s="1" t="e">
        <f>VLOOKUP($AC21,학교별등급점수!$CH:$CI,2,0)*성적입력!$Q21</f>
        <v>#DIV/0!</v>
      </c>
      <c r="CL21" s="1" t="e">
        <f>VLOOKUP($AC21,학교별등급점수!$CK:$CL,2,0)*성적입력!$Q21</f>
        <v>#DIV/0!</v>
      </c>
      <c r="CM21" s="1" t="e">
        <f>VLOOKUP($AC21,학교별등급점수!$CN:$CO,2,0)*성적입력!$Q21</f>
        <v>#DIV/0!</v>
      </c>
      <c r="CN21" s="1" t="e">
        <f>VLOOKUP($AW21,학교별등급점수!$CQ:$CR,2,0)*성적입력!$Q21</f>
        <v>#DIV/0!</v>
      </c>
      <c r="CO21" s="1" t="e">
        <f>VLOOKUP($AC21,학교별등급점수!$CT:$CU,2,0)*성적입력!$Q21</f>
        <v>#DIV/0!</v>
      </c>
      <c r="CP21" s="1" t="e">
        <f>VLOOKUP($AC21,학교별등급점수!$CW:$CX,2,0)*성적입력!$Q21</f>
        <v>#DIV/0!</v>
      </c>
      <c r="CQ21" s="1">
        <f>VLOOKUP($AS21,학교별등급점수!$CZ:$DA,2,0)*성적입력!$Q21</f>
        <v>0</v>
      </c>
      <c r="CR21" s="1" t="e">
        <f>VLOOKUP($AC21,학교별등급점수!$DC:$DD,2,0)*성적입력!$Q21</f>
        <v>#DIV/0!</v>
      </c>
      <c r="CS21" s="1" t="e">
        <f>VLOOKUP($AC21,학교별등급점수!$DF:$DG,2,0)*성적입력!$Q21</f>
        <v>#DIV/0!</v>
      </c>
      <c r="CT21" s="1" t="e">
        <f>VLOOKUP($AC21,학교별등급점수!$DI:$DJ,2,0)*성적입력!$Q21</f>
        <v>#DIV/0!</v>
      </c>
    </row>
    <row r="22" spans="2:98" s="1" customFormat="1" x14ac:dyDescent="0.3">
      <c r="B22" s="18" t="str">
        <f t="shared" si="19"/>
        <v>X</v>
      </c>
      <c r="C22" s="18" t="str">
        <f t="shared" si="20"/>
        <v>X</v>
      </c>
      <c r="D22" s="18" t="str">
        <f t="shared" si="21"/>
        <v>X</v>
      </c>
      <c r="E22" s="18" t="str">
        <f t="shared" si="22"/>
        <v>X</v>
      </c>
      <c r="F22" s="18" t="str">
        <f t="shared" si="23"/>
        <v>X</v>
      </c>
      <c r="G22" s="18" t="str">
        <f t="shared" si="24"/>
        <v>O</v>
      </c>
      <c r="H22" s="18" t="str">
        <f t="shared" si="25"/>
        <v>-0</v>
      </c>
      <c r="I22" s="18">
        <f t="shared" si="26"/>
        <v>0</v>
      </c>
      <c r="J22" s="72" t="str">
        <f t="shared" si="27"/>
        <v>-14</v>
      </c>
      <c r="K22" s="18">
        <f t="shared" si="1"/>
        <v>31</v>
      </c>
      <c r="L22" s="68"/>
      <c r="M22" s="7"/>
      <c r="N22" s="7"/>
      <c r="O22" s="7"/>
      <c r="P22" s="7"/>
      <c r="Q22" s="7"/>
      <c r="R22" s="7"/>
      <c r="S22" s="7"/>
      <c r="T22" s="7"/>
      <c r="U22" s="36" t="str">
        <f t="shared" si="2"/>
        <v>X</v>
      </c>
      <c r="V22" s="36" t="str">
        <f t="shared" si="28"/>
        <v>X</v>
      </c>
      <c r="W22" s="36" t="str">
        <f t="shared" si="3"/>
        <v>X</v>
      </c>
      <c r="X22" s="36" t="str">
        <f t="shared" si="29"/>
        <v>X</v>
      </c>
      <c r="Y22" s="36" t="str">
        <f t="shared" si="4"/>
        <v>X</v>
      </c>
      <c r="Z22" s="36" t="str">
        <f t="shared" si="5"/>
        <v>X</v>
      </c>
      <c r="AA22" s="36">
        <f>COUNTIF($P$9:$P22,$P22)</f>
        <v>0</v>
      </c>
      <c r="AB22" s="13" t="e">
        <f t="shared" si="6"/>
        <v>#DIV/0!</v>
      </c>
      <c r="AC22" s="10" t="e" cm="1">
        <f t="array" ref="AC22">_xlfn.IFS(AB22&gt;96%,9,AB22&gt;89%,8,AB22&gt;77%,7,AB22&gt;60%,6,AB22&gt;40%,5,AB22&gt;23%,4,AB22&gt;11%,3,AB22&gt;4%,2,TRUE,1)</f>
        <v>#DIV/0!</v>
      </c>
      <c r="AD22" s="54" t="e">
        <f t="shared" si="7"/>
        <v>#DIV/0!</v>
      </c>
      <c r="AE22" s="54" t="str">
        <f t="shared" si="30"/>
        <v>O</v>
      </c>
      <c r="AF22" s="2" t="str">
        <f t="shared" si="31"/>
        <v>X</v>
      </c>
      <c r="AG22" s="2" t="str">
        <f t="shared" si="32"/>
        <v>X</v>
      </c>
      <c r="AH22" s="2" t="str">
        <f t="shared" si="33"/>
        <v>X</v>
      </c>
      <c r="AI22" s="2" t="str">
        <f t="shared" si="34"/>
        <v>X</v>
      </c>
      <c r="AJ22" s="2" t="str">
        <f t="shared" si="35"/>
        <v>X</v>
      </c>
      <c r="AK22" s="13" t="e">
        <f t="shared" si="8"/>
        <v>#DIV/0!</v>
      </c>
      <c r="AL22" s="10" t="e" cm="1">
        <f t="array" ref="AL22">_xlfn.IFS(AK22&gt;96%,9,AK22&gt;89%,8,AK22&gt;77%,7,AK22&gt;60%,6,AK22&gt;40%,5,AK22&gt;23%,4,AK22&gt;11%,3,AK22&gt;4%,2,TRUE,1)</f>
        <v>#DIV/0!</v>
      </c>
      <c r="AM22" s="2" t="e">
        <f t="shared" si="9"/>
        <v>#DIV/0!</v>
      </c>
      <c r="AN22" s="2">
        <f t="shared" si="10"/>
        <v>31</v>
      </c>
      <c r="AO22" s="2">
        <v>32</v>
      </c>
      <c r="AP22" s="2" t="str">
        <f t="shared" si="11"/>
        <v>-14</v>
      </c>
      <c r="AQ22" s="2">
        <f t="shared" si="36"/>
        <v>14</v>
      </c>
      <c r="AR22" s="26">
        <f t="shared" si="12"/>
        <v>1</v>
      </c>
      <c r="AS22" s="10" cm="1">
        <f t="array" ref="AS22">_xlfn.IFS(AR22&gt;96%,9,AR22&gt;89%,8,AR22&gt;77%,7,AR22&gt;60%,6,AR22&gt;40%,5,AR22&gt;23%,4,AR22&gt;11%,3,AR22&gt;4%,2,TRUE,1)</f>
        <v>9</v>
      </c>
      <c r="AT22" s="2">
        <f t="shared" si="13"/>
        <v>0</v>
      </c>
      <c r="AU22" s="2" t="e">
        <f>VLOOKUP(성적입력!$P22,건국대글로컬교과분류자료!$F:$G,2,0)</f>
        <v>#N/A</v>
      </c>
      <c r="AV22" s="26" t="e">
        <f t="shared" si="14"/>
        <v>#DIV/0!</v>
      </c>
      <c r="AW22" s="10" t="e" cm="1">
        <f t="array" ref="AW22">_xlfn.IFS(AV22&gt;96%,9,AV22&gt;89%,8,AV22&gt;77%,7,AV22&gt;60%,6,AV22&gt;40%,5,AV22&gt;23%,4,AV22&gt;11%,3,AV22&gt;4%,2,TRUE,1)</f>
        <v>#DIV/0!</v>
      </c>
      <c r="AX22" s="2" t="e">
        <f t="shared" si="15"/>
        <v>#DIV/0!</v>
      </c>
      <c r="BA22" s="2" t="e">
        <f>VLOOKUP(성적입력!$AC22,학교별등급점수!$B:$C,2,0)*$Q22</f>
        <v>#DIV/0!</v>
      </c>
      <c r="BB22" s="2" t="e">
        <f>VLOOKUP(성적입력!$AL22,학교별등급점수!$B:$C,2,0)*$Q22</f>
        <v>#DIV/0!</v>
      </c>
      <c r="BC22" s="2" t="e">
        <f>VLOOKUP($AC22,학교별등급점수!$E:$F,2,0)*성적입력!$Q22</f>
        <v>#DIV/0!</v>
      </c>
      <c r="BD22" s="2" t="e">
        <f>VLOOKUP($AL22,학교별등급점수!$E:$F,2,0)*성적입력!$Q22</f>
        <v>#DIV/0!</v>
      </c>
      <c r="BE22" s="2" t="e">
        <f>VLOOKUP($AC22,학교별등급점수!$H:$I,2,0)*$Q22</f>
        <v>#DIV/0!</v>
      </c>
      <c r="BF22" s="2" t="e">
        <f>VLOOKUP($AL22,학교별등급점수!$H:$I,2,0)*$Q22</f>
        <v>#DIV/0!</v>
      </c>
      <c r="BG22" s="2" t="e">
        <f>VLOOKUP(AC22,학교별등급점수!$K:$L,2,0)*성적입력!Q22</f>
        <v>#DIV/0!</v>
      </c>
      <c r="BH22" s="2" t="e">
        <f>VLOOKUP(AC22,학교별등급점수!$N:$O,2,0)*성적입력!Q22</f>
        <v>#DIV/0!</v>
      </c>
      <c r="BI22" s="2">
        <f>VLOOKUP(AS22,학교별등급점수!$Q:$R,2,0)*성적입력!Q22</f>
        <v>0</v>
      </c>
      <c r="BJ22" s="2">
        <f>VLOOKUP($AS22,학교별등급점수!$T:$U,2,0)*성적입력!$Q22</f>
        <v>0</v>
      </c>
      <c r="BK22" s="2" t="e">
        <f>VLOOKUP(AC22,학교별등급점수!$W:$X,2,0)*성적입력!Q22</f>
        <v>#DIV/0!</v>
      </c>
      <c r="BL22" s="2" t="e">
        <f>VLOOKUP($AC22,학교별등급점수!$Z:$AA,2,0)*성적입력!$Q22</f>
        <v>#DIV/0!</v>
      </c>
      <c r="BM22" s="2" t="e">
        <f>VLOOKUP($AC22,학교별등급점수!$AC:$AD,2,0)*성적입력!$Q22</f>
        <v>#DIV/0!</v>
      </c>
      <c r="BN22" s="2" t="e">
        <f>VLOOKUP($AC22,학교별등급점수!$AF:$AG,2,0)*성적입력!$Q22</f>
        <v>#DIV/0!</v>
      </c>
      <c r="BO22" s="2" t="e">
        <f>VLOOKUP($AC22,학교별등급점수!$AI:$AJ,2,0)*성적입력!$Q22</f>
        <v>#DIV/0!</v>
      </c>
      <c r="BP22" s="1" t="e">
        <f>VLOOKUP($AC22,학교별등급점수!$AL:$AM,2,0)*성적입력!$Q22</f>
        <v>#DIV/0!</v>
      </c>
      <c r="BQ22" s="1" t="e">
        <f>VLOOKUP($AC22,학교별등급점수!$AO:$AP,2,0)*성적입력!$Q22</f>
        <v>#DIV/0!</v>
      </c>
      <c r="BR22" s="1" t="e">
        <f>VLOOKUP($AC22,학교별등급점수!$AR:$AS,2,0)*성적입력!$Q22</f>
        <v>#DIV/0!</v>
      </c>
      <c r="BS22" s="1" t="e">
        <f>VLOOKUP($AC22,학교별등급점수!$AU:$AV,2,0)*성적입력!$Q22</f>
        <v>#DIV/0!</v>
      </c>
      <c r="BT22" s="1" t="e">
        <f>VLOOKUP($AC22,학교별등급점수!$AX:$AY,2,0)*성적입력!$Q22</f>
        <v>#DIV/0!</v>
      </c>
      <c r="BU22" s="1" t="e">
        <f>VLOOKUP($AC22,학교별등급점수!$BA:$BB,2,0)*성적입력!$Q22</f>
        <v>#DIV/0!</v>
      </c>
      <c r="BW22" s="1" t="e">
        <f t="shared" si="16"/>
        <v>#DIV/0!</v>
      </c>
      <c r="BX22" s="74" t="e" cm="1">
        <f t="array" ref="BX22">_xlfn.IFS(BW22&gt;96,9,BW22&gt;89,8,BW22&gt;77,7,BW22&gt;60,6,BW22&gt;40,5,BW22&gt;23,4,BW22&gt;11,3,BW22&gt;4,2,TRUE,1)</f>
        <v>#DIV/0!</v>
      </c>
      <c r="BY22" s="1" t="e">
        <f t="shared" si="17"/>
        <v>#DIV/0!</v>
      </c>
      <c r="BZ22" s="1" t="e">
        <f>VLOOKUP($BX22,학교별등급점수!$BD:$BE,2,0)</f>
        <v>#DIV/0!</v>
      </c>
      <c r="CA22" s="1" t="e">
        <f t="shared" si="18"/>
        <v>#DIV/0!</v>
      </c>
      <c r="CC22" s="1" t="e">
        <f>VLOOKUP($AC22,학교별등급점수!$BG:$BH,2,0)*성적입력!$Q22</f>
        <v>#DIV/0!</v>
      </c>
      <c r="CD22" s="1" t="e">
        <f>VLOOKUP($AC22,학교별등급점수!$BJ:$BK,2,0)*성적입력!$Q22</f>
        <v>#DIV/0!</v>
      </c>
      <c r="CE22" s="1" t="e">
        <f>VLOOKUP($AC22,학교별등급점수!$BM:$BN,2,0)*성적입력!$Q22</f>
        <v>#DIV/0!</v>
      </c>
      <c r="CF22" s="1" t="e">
        <f>VLOOKUP($AC22,학교별등급점수!$BP:$BQ,2,0)*성적입력!$Q22</f>
        <v>#DIV/0!</v>
      </c>
      <c r="CG22" s="1" t="e">
        <f>VLOOKUP($AC22,학교별등급점수!$BS:$BT,2,0)</f>
        <v>#DIV/0!</v>
      </c>
      <c r="CH22" s="1" t="e">
        <f>VLOOKUP($AC22,학교별등급점수!$BV:$BW,2,0)*성적입력!$Q22</f>
        <v>#DIV/0!</v>
      </c>
      <c r="CI22" s="1" t="e">
        <f>VLOOKUP($AC22,학교별등급점수!$BY:$BZ,2,0)*성적입력!$Q22</f>
        <v>#DIV/0!</v>
      </c>
      <c r="CJ22" s="1" t="e">
        <f>VLOOKUP($AC22,학교별등급점수!$CB:$CC,2,0)*성적입력!$Q22</f>
        <v>#DIV/0!</v>
      </c>
      <c r="CK22" s="1" t="e">
        <f>VLOOKUP($AC22,학교별등급점수!$CH:$CI,2,0)*성적입력!$Q22</f>
        <v>#DIV/0!</v>
      </c>
      <c r="CL22" s="1" t="e">
        <f>VLOOKUP($AC22,학교별등급점수!$CK:$CL,2,0)*성적입력!$Q22</f>
        <v>#DIV/0!</v>
      </c>
      <c r="CM22" s="1" t="e">
        <f>VLOOKUP($AC22,학교별등급점수!$CN:$CO,2,0)*성적입력!$Q22</f>
        <v>#DIV/0!</v>
      </c>
      <c r="CN22" s="1" t="e">
        <f>VLOOKUP($AW22,학교별등급점수!$CQ:$CR,2,0)*성적입력!$Q22</f>
        <v>#DIV/0!</v>
      </c>
      <c r="CO22" s="1" t="e">
        <f>VLOOKUP($AC22,학교별등급점수!$CT:$CU,2,0)*성적입력!$Q22</f>
        <v>#DIV/0!</v>
      </c>
      <c r="CP22" s="1" t="e">
        <f>VLOOKUP($AC22,학교별등급점수!$CW:$CX,2,0)*성적입력!$Q22</f>
        <v>#DIV/0!</v>
      </c>
      <c r="CQ22" s="1">
        <f>VLOOKUP($AS22,학교별등급점수!$CZ:$DA,2,0)*성적입력!$Q22</f>
        <v>0</v>
      </c>
      <c r="CR22" s="1" t="e">
        <f>VLOOKUP($AC22,학교별등급점수!$DC:$DD,2,0)*성적입력!$Q22</f>
        <v>#DIV/0!</v>
      </c>
      <c r="CS22" s="1" t="e">
        <f>VLOOKUP($AC22,학교별등급점수!$DF:$DG,2,0)*성적입력!$Q22</f>
        <v>#DIV/0!</v>
      </c>
      <c r="CT22" s="1" t="e">
        <f>VLOOKUP($AC22,학교별등급점수!$DI:$DJ,2,0)*성적입력!$Q22</f>
        <v>#DIV/0!</v>
      </c>
    </row>
    <row r="23" spans="2:98" s="1" customFormat="1" x14ac:dyDescent="0.3">
      <c r="B23" s="18" t="str">
        <f t="shared" si="19"/>
        <v>X</v>
      </c>
      <c r="C23" s="18" t="str">
        <f t="shared" si="20"/>
        <v>X</v>
      </c>
      <c r="D23" s="18" t="str">
        <f t="shared" si="21"/>
        <v>X</v>
      </c>
      <c r="E23" s="18" t="str">
        <f t="shared" si="22"/>
        <v>X</v>
      </c>
      <c r="F23" s="18" t="str">
        <f t="shared" si="23"/>
        <v>X</v>
      </c>
      <c r="G23" s="18" t="str">
        <f t="shared" si="24"/>
        <v>O</v>
      </c>
      <c r="H23" s="18" t="str">
        <f t="shared" si="25"/>
        <v>-0</v>
      </c>
      <c r="I23" s="18">
        <f t="shared" si="26"/>
        <v>0</v>
      </c>
      <c r="J23" s="72" t="str">
        <f t="shared" si="27"/>
        <v>-15</v>
      </c>
      <c r="K23" s="18">
        <f t="shared" si="1"/>
        <v>31</v>
      </c>
      <c r="L23" s="68"/>
      <c r="M23" s="7"/>
      <c r="N23" s="7"/>
      <c r="O23" s="7"/>
      <c r="P23" s="7"/>
      <c r="Q23" s="7"/>
      <c r="R23" s="7"/>
      <c r="S23" s="7"/>
      <c r="T23" s="7"/>
      <c r="U23" s="36" t="str">
        <f t="shared" si="2"/>
        <v>X</v>
      </c>
      <c r="V23" s="36" t="str">
        <f t="shared" si="28"/>
        <v>X</v>
      </c>
      <c r="W23" s="36" t="str">
        <f t="shared" si="3"/>
        <v>X</v>
      </c>
      <c r="X23" s="36" t="str">
        <f t="shared" si="29"/>
        <v>X</v>
      </c>
      <c r="Y23" s="36" t="str">
        <f t="shared" si="4"/>
        <v>X</v>
      </c>
      <c r="Z23" s="36" t="str">
        <f t="shared" si="5"/>
        <v>X</v>
      </c>
      <c r="AA23" s="36">
        <f>COUNTIF($P$9:$P23,$P23)</f>
        <v>0</v>
      </c>
      <c r="AB23" s="13" t="e">
        <f t="shared" si="6"/>
        <v>#DIV/0!</v>
      </c>
      <c r="AC23" s="10" t="e" cm="1">
        <f t="array" ref="AC23">_xlfn.IFS(AB23&gt;96%,9,AB23&gt;89%,8,AB23&gt;77%,7,AB23&gt;60%,6,AB23&gt;40%,5,AB23&gt;23%,4,AB23&gt;11%,3,AB23&gt;4%,2,TRUE,1)</f>
        <v>#DIV/0!</v>
      </c>
      <c r="AD23" s="54" t="e">
        <f t="shared" si="7"/>
        <v>#DIV/0!</v>
      </c>
      <c r="AE23" s="54" t="str">
        <f t="shared" si="30"/>
        <v>O</v>
      </c>
      <c r="AF23" s="2" t="str">
        <f t="shared" si="31"/>
        <v>X</v>
      </c>
      <c r="AG23" s="2" t="str">
        <f t="shared" si="32"/>
        <v>X</v>
      </c>
      <c r="AH23" s="2" t="str">
        <f t="shared" si="33"/>
        <v>X</v>
      </c>
      <c r="AI23" s="2" t="str">
        <f t="shared" si="34"/>
        <v>X</v>
      </c>
      <c r="AJ23" s="2" t="str">
        <f t="shared" si="35"/>
        <v>X</v>
      </c>
      <c r="AK23" s="13" t="e">
        <f t="shared" si="8"/>
        <v>#DIV/0!</v>
      </c>
      <c r="AL23" s="10" t="e" cm="1">
        <f t="array" ref="AL23">_xlfn.IFS(AK23&gt;96%,9,AK23&gt;89%,8,AK23&gt;77%,7,AK23&gt;60%,6,AK23&gt;40%,5,AK23&gt;23%,4,AK23&gt;11%,3,AK23&gt;4%,2,TRUE,1)</f>
        <v>#DIV/0!</v>
      </c>
      <c r="AM23" s="2" t="e">
        <f t="shared" si="9"/>
        <v>#DIV/0!</v>
      </c>
      <c r="AN23" s="2">
        <f t="shared" si="10"/>
        <v>31</v>
      </c>
      <c r="AO23" s="2">
        <v>32</v>
      </c>
      <c r="AP23" s="2" t="str">
        <f t="shared" si="11"/>
        <v>-15</v>
      </c>
      <c r="AQ23" s="2">
        <f t="shared" si="36"/>
        <v>15</v>
      </c>
      <c r="AR23" s="26">
        <f t="shared" si="12"/>
        <v>1</v>
      </c>
      <c r="AS23" s="10" cm="1">
        <f t="array" ref="AS23">_xlfn.IFS(AR23&gt;96%,9,AR23&gt;89%,8,AR23&gt;77%,7,AR23&gt;60%,6,AR23&gt;40%,5,AR23&gt;23%,4,AR23&gt;11%,3,AR23&gt;4%,2,TRUE,1)</f>
        <v>9</v>
      </c>
      <c r="AT23" s="2">
        <f t="shared" si="13"/>
        <v>0</v>
      </c>
      <c r="AU23" s="2" t="e">
        <f>VLOOKUP(성적입력!$P23,건국대글로컬교과분류자료!$F:$G,2,0)</f>
        <v>#N/A</v>
      </c>
      <c r="AV23" s="26" t="e">
        <f t="shared" si="14"/>
        <v>#DIV/0!</v>
      </c>
      <c r="AW23" s="10" t="e" cm="1">
        <f t="array" ref="AW23">_xlfn.IFS(AV23&gt;96%,9,AV23&gt;89%,8,AV23&gt;77%,7,AV23&gt;60%,6,AV23&gt;40%,5,AV23&gt;23%,4,AV23&gt;11%,3,AV23&gt;4%,2,TRUE,1)</f>
        <v>#DIV/0!</v>
      </c>
      <c r="AX23" s="2" t="e">
        <f t="shared" si="15"/>
        <v>#DIV/0!</v>
      </c>
      <c r="BA23" s="2" t="e">
        <f>VLOOKUP(성적입력!$AC23,학교별등급점수!$B:$C,2,0)*$Q23</f>
        <v>#DIV/0!</v>
      </c>
      <c r="BB23" s="2" t="e">
        <f>VLOOKUP(성적입력!$AL23,학교별등급점수!$B:$C,2,0)*$Q23</f>
        <v>#DIV/0!</v>
      </c>
      <c r="BC23" s="2" t="e">
        <f>VLOOKUP($AC23,학교별등급점수!$E:$F,2,0)*성적입력!$Q23</f>
        <v>#DIV/0!</v>
      </c>
      <c r="BD23" s="2" t="e">
        <f>VLOOKUP($AL23,학교별등급점수!$E:$F,2,0)*성적입력!$Q23</f>
        <v>#DIV/0!</v>
      </c>
      <c r="BE23" s="2" t="e">
        <f>VLOOKUP($AC23,학교별등급점수!$H:$I,2,0)*$Q23</f>
        <v>#DIV/0!</v>
      </c>
      <c r="BF23" s="2" t="e">
        <f>VLOOKUP($AL23,학교별등급점수!$H:$I,2,0)*$Q23</f>
        <v>#DIV/0!</v>
      </c>
      <c r="BG23" s="2" t="e">
        <f>VLOOKUP(AC23,학교별등급점수!$K:$L,2,0)*성적입력!Q23</f>
        <v>#DIV/0!</v>
      </c>
      <c r="BH23" s="2" t="e">
        <f>VLOOKUP(AC23,학교별등급점수!$N:$O,2,0)*성적입력!Q23</f>
        <v>#DIV/0!</v>
      </c>
      <c r="BI23" s="2">
        <f>VLOOKUP(AS23,학교별등급점수!$Q:$R,2,0)*성적입력!Q23</f>
        <v>0</v>
      </c>
      <c r="BJ23" s="2">
        <f>VLOOKUP($AS23,학교별등급점수!$T:$U,2,0)*성적입력!$Q23</f>
        <v>0</v>
      </c>
      <c r="BK23" s="2" t="e">
        <f>VLOOKUP(AC23,학교별등급점수!$W:$X,2,0)*성적입력!Q23</f>
        <v>#DIV/0!</v>
      </c>
      <c r="BL23" s="2" t="e">
        <f>VLOOKUP($AC23,학교별등급점수!$Z:$AA,2,0)*성적입력!$Q23</f>
        <v>#DIV/0!</v>
      </c>
      <c r="BM23" s="2" t="e">
        <f>VLOOKUP($AC23,학교별등급점수!$AC:$AD,2,0)*성적입력!$Q23</f>
        <v>#DIV/0!</v>
      </c>
      <c r="BN23" s="2" t="e">
        <f>VLOOKUP($AC23,학교별등급점수!$AF:$AG,2,0)*성적입력!$Q23</f>
        <v>#DIV/0!</v>
      </c>
      <c r="BO23" s="2" t="e">
        <f>VLOOKUP($AC23,학교별등급점수!$AI:$AJ,2,0)*성적입력!$Q23</f>
        <v>#DIV/0!</v>
      </c>
      <c r="BP23" s="1" t="e">
        <f>VLOOKUP($AC23,학교별등급점수!$AL:$AM,2,0)*성적입력!$Q23</f>
        <v>#DIV/0!</v>
      </c>
      <c r="BQ23" s="1" t="e">
        <f>VLOOKUP($AC23,학교별등급점수!$AO:$AP,2,0)*성적입력!$Q23</f>
        <v>#DIV/0!</v>
      </c>
      <c r="BR23" s="1" t="e">
        <f>VLOOKUP($AC23,학교별등급점수!$AR:$AS,2,0)*성적입력!$Q23</f>
        <v>#DIV/0!</v>
      </c>
      <c r="BS23" s="1" t="e">
        <f>VLOOKUP($AC23,학교별등급점수!$AU:$AV,2,0)*성적입력!$Q23</f>
        <v>#DIV/0!</v>
      </c>
      <c r="BT23" s="1" t="e">
        <f>VLOOKUP($AC23,학교별등급점수!$AX:$AY,2,0)*성적입력!$Q23</f>
        <v>#DIV/0!</v>
      </c>
      <c r="BU23" s="1" t="e">
        <f>VLOOKUP($AC23,학교별등급점수!$BA:$BB,2,0)*성적입력!$Q23</f>
        <v>#DIV/0!</v>
      </c>
      <c r="BW23" s="1" t="e">
        <f t="shared" si="16"/>
        <v>#DIV/0!</v>
      </c>
      <c r="BX23" s="74" t="e" cm="1">
        <f t="array" ref="BX23">_xlfn.IFS(BW23&gt;96,9,BW23&gt;89,8,BW23&gt;77,7,BW23&gt;60,6,BW23&gt;40,5,BW23&gt;23,4,BW23&gt;11,3,BW23&gt;4,2,TRUE,1)</f>
        <v>#DIV/0!</v>
      </c>
      <c r="BY23" s="1" t="e">
        <f t="shared" si="17"/>
        <v>#DIV/0!</v>
      </c>
      <c r="BZ23" s="1" t="e">
        <f>VLOOKUP($BX23,학교별등급점수!$BD:$BE,2,0)</f>
        <v>#DIV/0!</v>
      </c>
      <c r="CA23" s="1" t="e">
        <f t="shared" si="18"/>
        <v>#DIV/0!</v>
      </c>
      <c r="CC23" s="1" t="e">
        <f>VLOOKUP($AC23,학교별등급점수!$BG:$BH,2,0)*성적입력!$Q23</f>
        <v>#DIV/0!</v>
      </c>
      <c r="CD23" s="1" t="e">
        <f>VLOOKUP($AC23,학교별등급점수!$BJ:$BK,2,0)*성적입력!$Q23</f>
        <v>#DIV/0!</v>
      </c>
      <c r="CE23" s="1" t="e">
        <f>VLOOKUP($AC23,학교별등급점수!$BM:$BN,2,0)*성적입력!$Q23</f>
        <v>#DIV/0!</v>
      </c>
      <c r="CF23" s="1" t="e">
        <f>VLOOKUP($AC23,학교별등급점수!$BP:$BQ,2,0)*성적입력!$Q23</f>
        <v>#DIV/0!</v>
      </c>
      <c r="CG23" s="1" t="e">
        <f>VLOOKUP($AC23,학교별등급점수!$BS:$BT,2,0)</f>
        <v>#DIV/0!</v>
      </c>
      <c r="CH23" s="1" t="e">
        <f>VLOOKUP($AC23,학교별등급점수!$BV:$BW,2,0)*성적입력!$Q23</f>
        <v>#DIV/0!</v>
      </c>
      <c r="CI23" s="1" t="e">
        <f>VLOOKUP($AC23,학교별등급점수!$BY:$BZ,2,0)*성적입력!$Q23</f>
        <v>#DIV/0!</v>
      </c>
      <c r="CJ23" s="1" t="e">
        <f>VLOOKUP($AC23,학교별등급점수!$CB:$CC,2,0)*성적입력!$Q23</f>
        <v>#DIV/0!</v>
      </c>
      <c r="CK23" s="1" t="e">
        <f>VLOOKUP($AC23,학교별등급점수!$CH:$CI,2,0)*성적입력!$Q23</f>
        <v>#DIV/0!</v>
      </c>
      <c r="CL23" s="1" t="e">
        <f>VLOOKUP($AC23,학교별등급점수!$CK:$CL,2,0)*성적입력!$Q23</f>
        <v>#DIV/0!</v>
      </c>
      <c r="CM23" s="1" t="e">
        <f>VLOOKUP($AC23,학교별등급점수!$CN:$CO,2,0)*성적입력!$Q23</f>
        <v>#DIV/0!</v>
      </c>
      <c r="CN23" s="1" t="e">
        <f>VLOOKUP($AW23,학교별등급점수!$CQ:$CR,2,0)*성적입력!$Q23</f>
        <v>#DIV/0!</v>
      </c>
      <c r="CO23" s="1" t="e">
        <f>VLOOKUP($AC23,학교별등급점수!$CT:$CU,2,0)*성적입력!$Q23</f>
        <v>#DIV/0!</v>
      </c>
      <c r="CP23" s="1" t="e">
        <f>VLOOKUP($AC23,학교별등급점수!$CW:$CX,2,0)*성적입력!$Q23</f>
        <v>#DIV/0!</v>
      </c>
      <c r="CQ23" s="1">
        <f>VLOOKUP($AS23,학교별등급점수!$CZ:$DA,2,0)*성적입력!$Q23</f>
        <v>0</v>
      </c>
      <c r="CR23" s="1" t="e">
        <f>VLOOKUP($AC23,학교별등급점수!$DC:$DD,2,0)*성적입력!$Q23</f>
        <v>#DIV/0!</v>
      </c>
      <c r="CS23" s="1" t="e">
        <f>VLOOKUP($AC23,학교별등급점수!$DF:$DG,2,0)*성적입력!$Q23</f>
        <v>#DIV/0!</v>
      </c>
      <c r="CT23" s="1" t="e">
        <f>VLOOKUP($AC23,학교별등급점수!$DI:$DJ,2,0)*성적입력!$Q23</f>
        <v>#DIV/0!</v>
      </c>
    </row>
    <row r="24" spans="2:98" s="1" customFormat="1" x14ac:dyDescent="0.3">
      <c r="B24" s="18" t="str">
        <f t="shared" si="19"/>
        <v>X</v>
      </c>
      <c r="C24" s="18" t="str">
        <f t="shared" si="20"/>
        <v>X</v>
      </c>
      <c r="D24" s="18" t="str">
        <f t="shared" si="21"/>
        <v>X</v>
      </c>
      <c r="E24" s="18" t="str">
        <f t="shared" si="22"/>
        <v>X</v>
      </c>
      <c r="F24" s="18" t="str">
        <f t="shared" si="23"/>
        <v>X</v>
      </c>
      <c r="G24" s="18" t="str">
        <f t="shared" si="24"/>
        <v>O</v>
      </c>
      <c r="H24" s="18" t="str">
        <f t="shared" si="25"/>
        <v>-0</v>
      </c>
      <c r="I24" s="18">
        <f t="shared" si="26"/>
        <v>0</v>
      </c>
      <c r="J24" s="72" t="str">
        <f t="shared" si="27"/>
        <v>-16</v>
      </c>
      <c r="K24" s="18">
        <f t="shared" si="1"/>
        <v>31</v>
      </c>
      <c r="L24" s="68"/>
      <c r="M24" s="7"/>
      <c r="N24" s="7"/>
      <c r="O24" s="7"/>
      <c r="P24" s="7"/>
      <c r="Q24" s="7"/>
      <c r="R24" s="7"/>
      <c r="S24" s="7"/>
      <c r="T24" s="7"/>
      <c r="U24" s="36" t="str">
        <f t="shared" si="2"/>
        <v>X</v>
      </c>
      <c r="V24" s="36" t="str">
        <f t="shared" si="28"/>
        <v>X</v>
      </c>
      <c r="W24" s="36" t="str">
        <f t="shared" si="3"/>
        <v>X</v>
      </c>
      <c r="X24" s="36" t="str">
        <f t="shared" si="29"/>
        <v>X</v>
      </c>
      <c r="Y24" s="36" t="str">
        <f t="shared" si="4"/>
        <v>X</v>
      </c>
      <c r="Z24" s="36" t="str">
        <f t="shared" si="5"/>
        <v>X</v>
      </c>
      <c r="AA24" s="36">
        <f>COUNTIF($P$9:$P24,$P24)</f>
        <v>0</v>
      </c>
      <c r="AB24" s="13" t="e">
        <f t="shared" si="6"/>
        <v>#DIV/0!</v>
      </c>
      <c r="AC24" s="10" t="e" cm="1">
        <f t="array" ref="AC24">_xlfn.IFS(AB24&gt;96%,9,AB24&gt;89%,8,AB24&gt;77%,7,AB24&gt;60%,6,AB24&gt;40%,5,AB24&gt;23%,4,AB24&gt;11%,3,AB24&gt;4%,2,TRUE,1)</f>
        <v>#DIV/0!</v>
      </c>
      <c r="AD24" s="54" t="e">
        <f t="shared" si="7"/>
        <v>#DIV/0!</v>
      </c>
      <c r="AE24" s="54" t="str">
        <f t="shared" si="30"/>
        <v>O</v>
      </c>
      <c r="AF24" s="2" t="str">
        <f t="shared" si="31"/>
        <v>X</v>
      </c>
      <c r="AG24" s="2" t="str">
        <f t="shared" si="32"/>
        <v>X</v>
      </c>
      <c r="AH24" s="2" t="str">
        <f t="shared" si="33"/>
        <v>X</v>
      </c>
      <c r="AI24" s="2" t="str">
        <f t="shared" si="34"/>
        <v>X</v>
      </c>
      <c r="AJ24" s="2" t="str">
        <f t="shared" si="35"/>
        <v>X</v>
      </c>
      <c r="AK24" s="13" t="e">
        <f t="shared" si="8"/>
        <v>#DIV/0!</v>
      </c>
      <c r="AL24" s="10" t="e" cm="1">
        <f t="array" ref="AL24">_xlfn.IFS(AK24&gt;96%,9,AK24&gt;89%,8,AK24&gt;77%,7,AK24&gt;60%,6,AK24&gt;40%,5,AK24&gt;23%,4,AK24&gt;11%,3,AK24&gt;4%,2,TRUE,1)</f>
        <v>#DIV/0!</v>
      </c>
      <c r="AM24" s="2" t="e">
        <f t="shared" si="9"/>
        <v>#DIV/0!</v>
      </c>
      <c r="AN24" s="2">
        <f t="shared" si="10"/>
        <v>31</v>
      </c>
      <c r="AO24" s="2">
        <v>32</v>
      </c>
      <c r="AP24" s="2" t="str">
        <f t="shared" si="11"/>
        <v>-16</v>
      </c>
      <c r="AQ24" s="2">
        <f t="shared" si="36"/>
        <v>16</v>
      </c>
      <c r="AR24" s="26">
        <f t="shared" si="12"/>
        <v>1</v>
      </c>
      <c r="AS24" s="10" cm="1">
        <f t="array" ref="AS24">_xlfn.IFS(AR24&gt;96%,9,AR24&gt;89%,8,AR24&gt;77%,7,AR24&gt;60%,6,AR24&gt;40%,5,AR24&gt;23%,4,AR24&gt;11%,3,AR24&gt;4%,2,TRUE,1)</f>
        <v>9</v>
      </c>
      <c r="AT24" s="2">
        <f t="shared" si="13"/>
        <v>0</v>
      </c>
      <c r="AU24" s="2" t="e">
        <f>VLOOKUP(성적입력!$P24,건국대글로컬교과분류자료!$F:$G,2,0)</f>
        <v>#N/A</v>
      </c>
      <c r="AV24" s="26" t="e">
        <f t="shared" si="14"/>
        <v>#DIV/0!</v>
      </c>
      <c r="AW24" s="10" t="e" cm="1">
        <f t="array" ref="AW24">_xlfn.IFS(AV24&gt;96%,9,AV24&gt;89%,8,AV24&gt;77%,7,AV24&gt;60%,6,AV24&gt;40%,5,AV24&gt;23%,4,AV24&gt;11%,3,AV24&gt;4%,2,TRUE,1)</f>
        <v>#DIV/0!</v>
      </c>
      <c r="AX24" s="2" t="e">
        <f t="shared" si="15"/>
        <v>#DIV/0!</v>
      </c>
      <c r="BA24" s="2" t="e">
        <f>VLOOKUP(성적입력!$AC24,학교별등급점수!$B:$C,2,0)*$Q24</f>
        <v>#DIV/0!</v>
      </c>
      <c r="BB24" s="2" t="e">
        <f>VLOOKUP(성적입력!$AL24,학교별등급점수!$B:$C,2,0)*$Q24</f>
        <v>#DIV/0!</v>
      </c>
      <c r="BC24" s="2" t="e">
        <f>VLOOKUP($AC24,학교별등급점수!$E:$F,2,0)*성적입력!$Q24</f>
        <v>#DIV/0!</v>
      </c>
      <c r="BD24" s="2" t="e">
        <f>VLOOKUP($AL24,학교별등급점수!$E:$F,2,0)*성적입력!$Q24</f>
        <v>#DIV/0!</v>
      </c>
      <c r="BE24" s="2" t="e">
        <f>VLOOKUP($AC24,학교별등급점수!$H:$I,2,0)*$Q24</f>
        <v>#DIV/0!</v>
      </c>
      <c r="BF24" s="2" t="e">
        <f>VLOOKUP($AL24,학교별등급점수!$H:$I,2,0)*$Q24</f>
        <v>#DIV/0!</v>
      </c>
      <c r="BG24" s="2" t="e">
        <f>VLOOKUP(AC24,학교별등급점수!$K:$L,2,0)*성적입력!Q24</f>
        <v>#DIV/0!</v>
      </c>
      <c r="BH24" s="2" t="e">
        <f>VLOOKUP(AC24,학교별등급점수!$N:$O,2,0)*성적입력!Q24</f>
        <v>#DIV/0!</v>
      </c>
      <c r="BI24" s="2">
        <f>VLOOKUP(AS24,학교별등급점수!$Q:$R,2,0)*성적입력!Q24</f>
        <v>0</v>
      </c>
      <c r="BJ24" s="2">
        <f>VLOOKUP($AS24,학교별등급점수!$T:$U,2,0)*성적입력!$Q24</f>
        <v>0</v>
      </c>
      <c r="BK24" s="2" t="e">
        <f>VLOOKUP(AC24,학교별등급점수!$W:$X,2,0)*성적입력!Q24</f>
        <v>#DIV/0!</v>
      </c>
      <c r="BL24" s="2" t="e">
        <f>VLOOKUP($AC24,학교별등급점수!$Z:$AA,2,0)*성적입력!$Q24</f>
        <v>#DIV/0!</v>
      </c>
      <c r="BM24" s="2" t="e">
        <f>VLOOKUP($AC24,학교별등급점수!$AC:$AD,2,0)*성적입력!$Q24</f>
        <v>#DIV/0!</v>
      </c>
      <c r="BN24" s="2" t="e">
        <f>VLOOKUP($AC24,학교별등급점수!$AF:$AG,2,0)*성적입력!$Q24</f>
        <v>#DIV/0!</v>
      </c>
      <c r="BO24" s="2" t="e">
        <f>VLOOKUP($AC24,학교별등급점수!$AI:$AJ,2,0)*성적입력!$Q24</f>
        <v>#DIV/0!</v>
      </c>
      <c r="BP24" s="1" t="e">
        <f>VLOOKUP($AC24,학교별등급점수!$AL:$AM,2,0)*성적입력!$Q24</f>
        <v>#DIV/0!</v>
      </c>
      <c r="BQ24" s="1" t="e">
        <f>VLOOKUP($AC24,학교별등급점수!$AO:$AP,2,0)*성적입력!$Q24</f>
        <v>#DIV/0!</v>
      </c>
      <c r="BR24" s="1" t="e">
        <f>VLOOKUP($AC24,학교별등급점수!$AR:$AS,2,0)*성적입력!$Q24</f>
        <v>#DIV/0!</v>
      </c>
      <c r="BS24" s="1" t="e">
        <f>VLOOKUP($AC24,학교별등급점수!$AU:$AV,2,0)*성적입력!$Q24</f>
        <v>#DIV/0!</v>
      </c>
      <c r="BT24" s="1" t="e">
        <f>VLOOKUP($AC24,학교별등급점수!$AX:$AY,2,0)*성적입력!$Q24</f>
        <v>#DIV/0!</v>
      </c>
      <c r="BU24" s="1" t="e">
        <f>VLOOKUP($AC24,학교별등급점수!$BA:$BB,2,0)*성적입력!$Q24</f>
        <v>#DIV/0!</v>
      </c>
      <c r="BW24" s="1" t="e">
        <f t="shared" si="16"/>
        <v>#DIV/0!</v>
      </c>
      <c r="BX24" s="74" t="e" cm="1">
        <f t="array" ref="BX24">_xlfn.IFS(BW24&gt;96,9,BW24&gt;89,8,BW24&gt;77,7,BW24&gt;60,6,BW24&gt;40,5,BW24&gt;23,4,BW24&gt;11,3,BW24&gt;4,2,TRUE,1)</f>
        <v>#DIV/0!</v>
      </c>
      <c r="BY24" s="1" t="e">
        <f t="shared" si="17"/>
        <v>#DIV/0!</v>
      </c>
      <c r="BZ24" s="1" t="e">
        <f>VLOOKUP($BX24,학교별등급점수!$BD:$BE,2,0)</f>
        <v>#DIV/0!</v>
      </c>
      <c r="CA24" s="1" t="e">
        <f t="shared" si="18"/>
        <v>#DIV/0!</v>
      </c>
      <c r="CC24" s="1" t="e">
        <f>VLOOKUP($AC24,학교별등급점수!$BG:$BH,2,0)*성적입력!$Q24</f>
        <v>#DIV/0!</v>
      </c>
      <c r="CD24" s="1" t="e">
        <f>VLOOKUP($AC24,학교별등급점수!$BJ:$BK,2,0)*성적입력!$Q24</f>
        <v>#DIV/0!</v>
      </c>
      <c r="CE24" s="1" t="e">
        <f>VLOOKUP($AC24,학교별등급점수!$BM:$BN,2,0)*성적입력!$Q24</f>
        <v>#DIV/0!</v>
      </c>
      <c r="CF24" s="1" t="e">
        <f>VLOOKUP($AC24,학교별등급점수!$BP:$BQ,2,0)*성적입력!$Q24</f>
        <v>#DIV/0!</v>
      </c>
      <c r="CG24" s="1" t="e">
        <f>VLOOKUP($AC24,학교별등급점수!$BS:$BT,2,0)</f>
        <v>#DIV/0!</v>
      </c>
      <c r="CH24" s="1" t="e">
        <f>VLOOKUP($AC24,학교별등급점수!$BV:$BW,2,0)*성적입력!$Q24</f>
        <v>#DIV/0!</v>
      </c>
      <c r="CI24" s="1" t="e">
        <f>VLOOKUP($AC24,학교별등급점수!$BY:$BZ,2,0)*성적입력!$Q24</f>
        <v>#DIV/0!</v>
      </c>
      <c r="CJ24" s="1" t="e">
        <f>VLOOKUP($AC24,학교별등급점수!$CB:$CC,2,0)*성적입력!$Q24</f>
        <v>#DIV/0!</v>
      </c>
      <c r="CK24" s="1" t="e">
        <f>VLOOKUP($AC24,학교별등급점수!$CH:$CI,2,0)*성적입력!$Q24</f>
        <v>#DIV/0!</v>
      </c>
      <c r="CL24" s="1" t="e">
        <f>VLOOKUP($AC24,학교별등급점수!$CK:$CL,2,0)*성적입력!$Q24</f>
        <v>#DIV/0!</v>
      </c>
      <c r="CM24" s="1" t="e">
        <f>VLOOKUP($AC24,학교별등급점수!$CN:$CO,2,0)*성적입력!$Q24</f>
        <v>#DIV/0!</v>
      </c>
      <c r="CN24" s="1" t="e">
        <f>VLOOKUP($AW24,학교별등급점수!$CQ:$CR,2,0)*성적입력!$Q24</f>
        <v>#DIV/0!</v>
      </c>
      <c r="CO24" s="1" t="e">
        <f>VLOOKUP($AC24,학교별등급점수!$CT:$CU,2,0)*성적입력!$Q24</f>
        <v>#DIV/0!</v>
      </c>
      <c r="CP24" s="1" t="e">
        <f>VLOOKUP($AC24,학교별등급점수!$CW:$CX,2,0)*성적입력!$Q24</f>
        <v>#DIV/0!</v>
      </c>
      <c r="CQ24" s="1">
        <f>VLOOKUP($AS24,학교별등급점수!$CZ:$DA,2,0)*성적입력!$Q24</f>
        <v>0</v>
      </c>
      <c r="CR24" s="1" t="e">
        <f>VLOOKUP($AC24,학교별등급점수!$DC:$DD,2,0)*성적입력!$Q24</f>
        <v>#DIV/0!</v>
      </c>
      <c r="CS24" s="1" t="e">
        <f>VLOOKUP($AC24,학교별등급점수!$DF:$DG,2,0)*성적입력!$Q24</f>
        <v>#DIV/0!</v>
      </c>
      <c r="CT24" s="1" t="e">
        <f>VLOOKUP($AC24,학교별등급점수!$DI:$DJ,2,0)*성적입력!$Q24</f>
        <v>#DIV/0!</v>
      </c>
    </row>
    <row r="25" spans="2:98" s="1" customFormat="1" x14ac:dyDescent="0.3">
      <c r="B25" s="18" t="str">
        <f t="shared" si="19"/>
        <v>X</v>
      </c>
      <c r="C25" s="18" t="str">
        <f t="shared" si="20"/>
        <v>X</v>
      </c>
      <c r="D25" s="18" t="str">
        <f t="shared" si="21"/>
        <v>X</v>
      </c>
      <c r="E25" s="18" t="str">
        <f t="shared" si="22"/>
        <v>X</v>
      </c>
      <c r="F25" s="18" t="str">
        <f t="shared" si="23"/>
        <v>X</v>
      </c>
      <c r="G25" s="18" t="str">
        <f t="shared" si="24"/>
        <v>O</v>
      </c>
      <c r="H25" s="18" t="str">
        <f t="shared" si="25"/>
        <v>-0</v>
      </c>
      <c r="I25" s="18">
        <f t="shared" si="26"/>
        <v>0</v>
      </c>
      <c r="J25" s="72" t="str">
        <f t="shared" si="27"/>
        <v>-17</v>
      </c>
      <c r="K25" s="18">
        <f t="shared" si="1"/>
        <v>31</v>
      </c>
      <c r="L25" s="68"/>
      <c r="M25" s="7"/>
      <c r="N25" s="7"/>
      <c r="O25" s="7"/>
      <c r="P25" s="7"/>
      <c r="Q25" s="7"/>
      <c r="R25" s="7"/>
      <c r="S25" s="7"/>
      <c r="T25" s="7"/>
      <c r="U25" s="36" t="str">
        <f t="shared" si="2"/>
        <v>X</v>
      </c>
      <c r="V25" s="36" t="str">
        <f t="shared" si="28"/>
        <v>X</v>
      </c>
      <c r="W25" s="36" t="str">
        <f t="shared" si="3"/>
        <v>X</v>
      </c>
      <c r="X25" s="36" t="str">
        <f t="shared" si="29"/>
        <v>X</v>
      </c>
      <c r="Y25" s="36" t="str">
        <f t="shared" si="4"/>
        <v>X</v>
      </c>
      <c r="Z25" s="36" t="str">
        <f t="shared" si="5"/>
        <v>X</v>
      </c>
      <c r="AA25" s="36">
        <f>COUNTIF($P$9:$P25,$P25)</f>
        <v>0</v>
      </c>
      <c r="AB25" s="13" t="e">
        <f t="shared" si="6"/>
        <v>#DIV/0!</v>
      </c>
      <c r="AC25" s="10" t="e" cm="1">
        <f t="array" ref="AC25">_xlfn.IFS(AB25&gt;96%,9,AB25&gt;89%,8,AB25&gt;77%,7,AB25&gt;60%,6,AB25&gt;40%,5,AB25&gt;23%,4,AB25&gt;11%,3,AB25&gt;4%,2,TRUE,1)</f>
        <v>#DIV/0!</v>
      </c>
      <c r="AD25" s="54" t="e">
        <f t="shared" si="7"/>
        <v>#DIV/0!</v>
      </c>
      <c r="AE25" s="54" t="str">
        <f t="shared" si="30"/>
        <v>O</v>
      </c>
      <c r="AF25" s="2" t="str">
        <f t="shared" si="31"/>
        <v>X</v>
      </c>
      <c r="AG25" s="2" t="str">
        <f t="shared" si="32"/>
        <v>X</v>
      </c>
      <c r="AH25" s="2" t="str">
        <f t="shared" si="33"/>
        <v>X</v>
      </c>
      <c r="AI25" s="2" t="str">
        <f t="shared" si="34"/>
        <v>X</v>
      </c>
      <c r="AJ25" s="2" t="str">
        <f t="shared" si="35"/>
        <v>X</v>
      </c>
      <c r="AK25" s="13" t="e">
        <f t="shared" si="8"/>
        <v>#DIV/0!</v>
      </c>
      <c r="AL25" s="10" t="e" cm="1">
        <f t="array" ref="AL25">_xlfn.IFS(AK25&gt;96%,9,AK25&gt;89%,8,AK25&gt;77%,7,AK25&gt;60%,6,AK25&gt;40%,5,AK25&gt;23%,4,AK25&gt;11%,3,AK25&gt;4%,2,TRUE,1)</f>
        <v>#DIV/0!</v>
      </c>
      <c r="AM25" s="2" t="e">
        <f t="shared" si="9"/>
        <v>#DIV/0!</v>
      </c>
      <c r="AN25" s="2">
        <f t="shared" si="10"/>
        <v>31</v>
      </c>
      <c r="AO25" s="2">
        <v>32</v>
      </c>
      <c r="AP25" s="2" t="str">
        <f t="shared" si="11"/>
        <v>-17</v>
      </c>
      <c r="AQ25" s="2">
        <f t="shared" si="36"/>
        <v>17</v>
      </c>
      <c r="AR25" s="26">
        <f t="shared" si="12"/>
        <v>1</v>
      </c>
      <c r="AS25" s="10" cm="1">
        <f t="array" ref="AS25">_xlfn.IFS(AR25&gt;96%,9,AR25&gt;89%,8,AR25&gt;77%,7,AR25&gt;60%,6,AR25&gt;40%,5,AR25&gt;23%,4,AR25&gt;11%,3,AR25&gt;4%,2,TRUE,1)</f>
        <v>9</v>
      </c>
      <c r="AT25" s="2">
        <f t="shared" si="13"/>
        <v>0</v>
      </c>
      <c r="AU25" s="2" t="e">
        <f>VLOOKUP(성적입력!$P25,건국대글로컬교과분류자료!$F:$G,2,0)</f>
        <v>#N/A</v>
      </c>
      <c r="AV25" s="26" t="e">
        <f t="shared" si="14"/>
        <v>#DIV/0!</v>
      </c>
      <c r="AW25" s="10" t="e" cm="1">
        <f t="array" ref="AW25">_xlfn.IFS(AV25&gt;96%,9,AV25&gt;89%,8,AV25&gt;77%,7,AV25&gt;60%,6,AV25&gt;40%,5,AV25&gt;23%,4,AV25&gt;11%,3,AV25&gt;4%,2,TRUE,1)</f>
        <v>#DIV/0!</v>
      </c>
      <c r="AX25" s="2" t="e">
        <f t="shared" si="15"/>
        <v>#DIV/0!</v>
      </c>
      <c r="BA25" s="2" t="e">
        <f>VLOOKUP(성적입력!$AC25,학교별등급점수!$B:$C,2,0)*$Q25</f>
        <v>#DIV/0!</v>
      </c>
      <c r="BB25" s="2" t="e">
        <f>VLOOKUP(성적입력!$AL25,학교별등급점수!$B:$C,2,0)*$Q25</f>
        <v>#DIV/0!</v>
      </c>
      <c r="BC25" s="2" t="e">
        <f>VLOOKUP($AC25,학교별등급점수!$E:$F,2,0)*성적입력!$Q25</f>
        <v>#DIV/0!</v>
      </c>
      <c r="BD25" s="2" t="e">
        <f>VLOOKUP($AL25,학교별등급점수!$E:$F,2,0)*성적입력!$Q25</f>
        <v>#DIV/0!</v>
      </c>
      <c r="BE25" s="2" t="e">
        <f>VLOOKUP($AC25,학교별등급점수!$H:$I,2,0)*$Q25</f>
        <v>#DIV/0!</v>
      </c>
      <c r="BF25" s="2" t="e">
        <f>VLOOKUP($AL25,학교별등급점수!$H:$I,2,0)*$Q25</f>
        <v>#DIV/0!</v>
      </c>
      <c r="BG25" s="2" t="e">
        <f>VLOOKUP(AC25,학교별등급점수!$K:$L,2,0)*성적입력!Q25</f>
        <v>#DIV/0!</v>
      </c>
      <c r="BH25" s="2" t="e">
        <f>VLOOKUP(AC25,학교별등급점수!$N:$O,2,0)*성적입력!Q25</f>
        <v>#DIV/0!</v>
      </c>
      <c r="BI25" s="2">
        <f>VLOOKUP(AS25,학교별등급점수!$Q:$R,2,0)*성적입력!Q25</f>
        <v>0</v>
      </c>
      <c r="BJ25" s="2">
        <f>VLOOKUP($AS25,학교별등급점수!$T:$U,2,0)*성적입력!$Q25</f>
        <v>0</v>
      </c>
      <c r="BK25" s="2" t="e">
        <f>VLOOKUP(AC25,학교별등급점수!$W:$X,2,0)*성적입력!Q25</f>
        <v>#DIV/0!</v>
      </c>
      <c r="BL25" s="2" t="e">
        <f>VLOOKUP($AC25,학교별등급점수!$Z:$AA,2,0)*성적입력!$Q25</f>
        <v>#DIV/0!</v>
      </c>
      <c r="BM25" s="2" t="e">
        <f>VLOOKUP($AC25,학교별등급점수!$AC:$AD,2,0)*성적입력!$Q25</f>
        <v>#DIV/0!</v>
      </c>
      <c r="BN25" s="2" t="e">
        <f>VLOOKUP($AC25,학교별등급점수!$AF:$AG,2,0)*성적입력!$Q25</f>
        <v>#DIV/0!</v>
      </c>
      <c r="BO25" s="2" t="e">
        <f>VLOOKUP($AC25,학교별등급점수!$AI:$AJ,2,0)*성적입력!$Q25</f>
        <v>#DIV/0!</v>
      </c>
      <c r="BP25" s="1" t="e">
        <f>VLOOKUP($AC25,학교별등급점수!$AL:$AM,2,0)*성적입력!$Q25</f>
        <v>#DIV/0!</v>
      </c>
      <c r="BQ25" s="1" t="e">
        <f>VLOOKUP($AC25,학교별등급점수!$AO:$AP,2,0)*성적입력!$Q25</f>
        <v>#DIV/0!</v>
      </c>
      <c r="BR25" s="1" t="e">
        <f>VLOOKUP($AC25,학교별등급점수!$AR:$AS,2,0)*성적입력!$Q25</f>
        <v>#DIV/0!</v>
      </c>
      <c r="BS25" s="1" t="e">
        <f>VLOOKUP($AC25,학교별등급점수!$AU:$AV,2,0)*성적입력!$Q25</f>
        <v>#DIV/0!</v>
      </c>
      <c r="BT25" s="1" t="e">
        <f>VLOOKUP($AC25,학교별등급점수!$AX:$AY,2,0)*성적입력!$Q25</f>
        <v>#DIV/0!</v>
      </c>
      <c r="BU25" s="1" t="e">
        <f>VLOOKUP($AC25,학교별등급점수!$BA:$BB,2,0)*성적입력!$Q25</f>
        <v>#DIV/0!</v>
      </c>
      <c r="BW25" s="1" t="e">
        <f t="shared" si="16"/>
        <v>#DIV/0!</v>
      </c>
      <c r="BX25" s="74" t="e" cm="1">
        <f t="array" ref="BX25">_xlfn.IFS(BW25&gt;96,9,BW25&gt;89,8,BW25&gt;77,7,BW25&gt;60,6,BW25&gt;40,5,BW25&gt;23,4,BW25&gt;11,3,BW25&gt;4,2,TRUE,1)</f>
        <v>#DIV/0!</v>
      </c>
      <c r="BY25" s="1" t="e">
        <f t="shared" si="17"/>
        <v>#DIV/0!</v>
      </c>
      <c r="BZ25" s="1" t="e">
        <f>VLOOKUP($BX25,학교별등급점수!$BD:$BE,2,0)</f>
        <v>#DIV/0!</v>
      </c>
      <c r="CA25" s="1" t="e">
        <f t="shared" si="18"/>
        <v>#DIV/0!</v>
      </c>
      <c r="CC25" s="1" t="e">
        <f>VLOOKUP($AC25,학교별등급점수!$BG:$BH,2,0)*성적입력!$Q25</f>
        <v>#DIV/0!</v>
      </c>
      <c r="CD25" s="1" t="e">
        <f>VLOOKUP($AC25,학교별등급점수!$BJ:$BK,2,0)*성적입력!$Q25</f>
        <v>#DIV/0!</v>
      </c>
      <c r="CE25" s="1" t="e">
        <f>VLOOKUP($AC25,학교별등급점수!$BM:$BN,2,0)*성적입력!$Q25</f>
        <v>#DIV/0!</v>
      </c>
      <c r="CF25" s="1" t="e">
        <f>VLOOKUP($AC25,학교별등급점수!$BP:$BQ,2,0)*성적입력!$Q25</f>
        <v>#DIV/0!</v>
      </c>
      <c r="CG25" s="1" t="e">
        <f>VLOOKUP($AC25,학교별등급점수!$BS:$BT,2,0)</f>
        <v>#DIV/0!</v>
      </c>
      <c r="CH25" s="1" t="e">
        <f>VLOOKUP($AC25,학교별등급점수!$BV:$BW,2,0)*성적입력!$Q25</f>
        <v>#DIV/0!</v>
      </c>
      <c r="CI25" s="1" t="e">
        <f>VLOOKUP($AC25,학교별등급점수!$BY:$BZ,2,0)*성적입력!$Q25</f>
        <v>#DIV/0!</v>
      </c>
      <c r="CJ25" s="1" t="e">
        <f>VLOOKUP($AC25,학교별등급점수!$CB:$CC,2,0)*성적입력!$Q25</f>
        <v>#DIV/0!</v>
      </c>
      <c r="CK25" s="1" t="e">
        <f>VLOOKUP($AC25,학교별등급점수!$CH:$CI,2,0)*성적입력!$Q25</f>
        <v>#DIV/0!</v>
      </c>
      <c r="CL25" s="1" t="e">
        <f>VLOOKUP($AC25,학교별등급점수!$CK:$CL,2,0)*성적입력!$Q25</f>
        <v>#DIV/0!</v>
      </c>
      <c r="CM25" s="1" t="e">
        <f>VLOOKUP($AC25,학교별등급점수!$CN:$CO,2,0)*성적입력!$Q25</f>
        <v>#DIV/0!</v>
      </c>
      <c r="CN25" s="1" t="e">
        <f>VLOOKUP($AW25,학교별등급점수!$CQ:$CR,2,0)*성적입력!$Q25</f>
        <v>#DIV/0!</v>
      </c>
      <c r="CO25" s="1" t="e">
        <f>VLOOKUP($AC25,학교별등급점수!$CT:$CU,2,0)*성적입력!$Q25</f>
        <v>#DIV/0!</v>
      </c>
      <c r="CP25" s="1" t="e">
        <f>VLOOKUP($AC25,학교별등급점수!$CW:$CX,2,0)*성적입력!$Q25</f>
        <v>#DIV/0!</v>
      </c>
      <c r="CQ25" s="1">
        <f>VLOOKUP($AS25,학교별등급점수!$CZ:$DA,2,0)*성적입력!$Q25</f>
        <v>0</v>
      </c>
      <c r="CR25" s="1" t="e">
        <f>VLOOKUP($AC25,학교별등급점수!$DC:$DD,2,0)*성적입력!$Q25</f>
        <v>#DIV/0!</v>
      </c>
      <c r="CS25" s="1" t="e">
        <f>VLOOKUP($AC25,학교별등급점수!$DF:$DG,2,0)*성적입력!$Q25</f>
        <v>#DIV/0!</v>
      </c>
      <c r="CT25" s="1" t="e">
        <f>VLOOKUP($AC25,학교별등급점수!$DI:$DJ,2,0)*성적입력!$Q25</f>
        <v>#DIV/0!</v>
      </c>
    </row>
    <row r="26" spans="2:98" s="1" customFormat="1" x14ac:dyDescent="0.3">
      <c r="B26" s="18" t="str">
        <f t="shared" si="19"/>
        <v>X</v>
      </c>
      <c r="C26" s="18" t="str">
        <f t="shared" si="20"/>
        <v>X</v>
      </c>
      <c r="D26" s="18" t="str">
        <f t="shared" si="21"/>
        <v>X</v>
      </c>
      <c r="E26" s="18" t="str">
        <f t="shared" si="22"/>
        <v>X</v>
      </c>
      <c r="F26" s="18" t="str">
        <f t="shared" si="23"/>
        <v>X</v>
      </c>
      <c r="G26" s="18" t="str">
        <f t="shared" si="24"/>
        <v>O</v>
      </c>
      <c r="H26" s="18" t="str">
        <f t="shared" si="25"/>
        <v>-0</v>
      </c>
      <c r="I26" s="18">
        <f t="shared" si="26"/>
        <v>0</v>
      </c>
      <c r="J26" s="72" t="str">
        <f t="shared" si="27"/>
        <v>-18</v>
      </c>
      <c r="K26" s="18">
        <f t="shared" si="1"/>
        <v>31</v>
      </c>
      <c r="L26" s="68"/>
      <c r="M26" s="7"/>
      <c r="N26" s="7"/>
      <c r="O26" s="7"/>
      <c r="P26" s="7"/>
      <c r="Q26" s="7"/>
      <c r="R26" s="7"/>
      <c r="S26" s="7"/>
      <c r="T26" s="7"/>
      <c r="U26" s="36" t="str">
        <f t="shared" si="2"/>
        <v>X</v>
      </c>
      <c r="V26" s="36" t="str">
        <f t="shared" si="28"/>
        <v>X</v>
      </c>
      <c r="W26" s="36" t="str">
        <f t="shared" si="3"/>
        <v>X</v>
      </c>
      <c r="X26" s="36" t="str">
        <f t="shared" si="29"/>
        <v>X</v>
      </c>
      <c r="Y26" s="36" t="str">
        <f t="shared" si="4"/>
        <v>X</v>
      </c>
      <c r="Z26" s="36" t="str">
        <f t="shared" si="5"/>
        <v>X</v>
      </c>
      <c r="AA26" s="36">
        <f>COUNTIF($P$9:$P26,$P26)</f>
        <v>0</v>
      </c>
      <c r="AB26" s="13" t="e">
        <f t="shared" si="6"/>
        <v>#DIV/0!</v>
      </c>
      <c r="AC26" s="10" t="e" cm="1">
        <f t="array" ref="AC26">_xlfn.IFS(AB26&gt;96%,9,AB26&gt;89%,8,AB26&gt;77%,7,AB26&gt;60%,6,AB26&gt;40%,5,AB26&gt;23%,4,AB26&gt;11%,3,AB26&gt;4%,2,TRUE,1)</f>
        <v>#DIV/0!</v>
      </c>
      <c r="AD26" s="54" t="e">
        <f t="shared" si="7"/>
        <v>#DIV/0!</v>
      </c>
      <c r="AE26" s="54" t="str">
        <f t="shared" si="30"/>
        <v>O</v>
      </c>
      <c r="AF26" s="2" t="str">
        <f t="shared" si="31"/>
        <v>X</v>
      </c>
      <c r="AG26" s="2" t="str">
        <f t="shared" si="32"/>
        <v>X</v>
      </c>
      <c r="AH26" s="2" t="str">
        <f t="shared" si="33"/>
        <v>X</v>
      </c>
      <c r="AI26" s="2" t="str">
        <f t="shared" si="34"/>
        <v>X</v>
      </c>
      <c r="AJ26" s="2" t="str">
        <f t="shared" si="35"/>
        <v>X</v>
      </c>
      <c r="AK26" s="13" t="e">
        <f t="shared" si="8"/>
        <v>#DIV/0!</v>
      </c>
      <c r="AL26" s="10" t="e" cm="1">
        <f t="array" ref="AL26">_xlfn.IFS(AK26&gt;96%,9,AK26&gt;89%,8,AK26&gt;77%,7,AK26&gt;60%,6,AK26&gt;40%,5,AK26&gt;23%,4,AK26&gt;11%,3,AK26&gt;4%,2,TRUE,1)</f>
        <v>#DIV/0!</v>
      </c>
      <c r="AM26" s="2" t="e">
        <f t="shared" si="9"/>
        <v>#DIV/0!</v>
      </c>
      <c r="AN26" s="2">
        <f t="shared" si="10"/>
        <v>31</v>
      </c>
      <c r="AO26" s="2">
        <v>32</v>
      </c>
      <c r="AP26" s="2" t="str">
        <f t="shared" si="11"/>
        <v>-18</v>
      </c>
      <c r="AQ26" s="2">
        <f t="shared" si="36"/>
        <v>18</v>
      </c>
      <c r="AR26" s="26">
        <f t="shared" si="12"/>
        <v>1</v>
      </c>
      <c r="AS26" s="10" cm="1">
        <f t="array" ref="AS26">_xlfn.IFS(AR26&gt;96%,9,AR26&gt;89%,8,AR26&gt;77%,7,AR26&gt;60%,6,AR26&gt;40%,5,AR26&gt;23%,4,AR26&gt;11%,3,AR26&gt;4%,2,TRUE,1)</f>
        <v>9</v>
      </c>
      <c r="AT26" s="2">
        <f t="shared" si="13"/>
        <v>0</v>
      </c>
      <c r="AU26" s="2" t="e">
        <f>VLOOKUP(성적입력!$P26,건국대글로컬교과분류자료!$F:$G,2,0)</f>
        <v>#N/A</v>
      </c>
      <c r="AV26" s="26" t="e">
        <f t="shared" si="14"/>
        <v>#DIV/0!</v>
      </c>
      <c r="AW26" s="10" t="e" cm="1">
        <f t="array" ref="AW26">_xlfn.IFS(AV26&gt;96%,9,AV26&gt;89%,8,AV26&gt;77%,7,AV26&gt;60%,6,AV26&gt;40%,5,AV26&gt;23%,4,AV26&gt;11%,3,AV26&gt;4%,2,TRUE,1)</f>
        <v>#DIV/0!</v>
      </c>
      <c r="AX26" s="2" t="e">
        <f t="shared" si="15"/>
        <v>#DIV/0!</v>
      </c>
      <c r="BA26" s="2" t="e">
        <f>VLOOKUP(성적입력!$AC26,학교별등급점수!$B:$C,2,0)*$Q26</f>
        <v>#DIV/0!</v>
      </c>
      <c r="BB26" s="2" t="e">
        <f>VLOOKUP(성적입력!$AL26,학교별등급점수!$B:$C,2,0)*$Q26</f>
        <v>#DIV/0!</v>
      </c>
      <c r="BC26" s="2" t="e">
        <f>VLOOKUP($AC26,학교별등급점수!$E:$F,2,0)*성적입력!$Q26</f>
        <v>#DIV/0!</v>
      </c>
      <c r="BD26" s="2" t="e">
        <f>VLOOKUP($AL26,학교별등급점수!$E:$F,2,0)*성적입력!$Q26</f>
        <v>#DIV/0!</v>
      </c>
      <c r="BE26" s="2" t="e">
        <f>VLOOKUP($AC26,학교별등급점수!$H:$I,2,0)*$Q26</f>
        <v>#DIV/0!</v>
      </c>
      <c r="BF26" s="2" t="e">
        <f>VLOOKUP($AL26,학교별등급점수!$H:$I,2,0)*$Q26</f>
        <v>#DIV/0!</v>
      </c>
      <c r="BG26" s="2" t="e">
        <f>VLOOKUP(AC26,학교별등급점수!$K:$L,2,0)*성적입력!Q26</f>
        <v>#DIV/0!</v>
      </c>
      <c r="BH26" s="2" t="e">
        <f>VLOOKUP(AC26,학교별등급점수!$N:$O,2,0)*성적입력!Q26</f>
        <v>#DIV/0!</v>
      </c>
      <c r="BI26" s="2">
        <f>VLOOKUP(AS26,학교별등급점수!$Q:$R,2,0)*성적입력!Q26</f>
        <v>0</v>
      </c>
      <c r="BJ26" s="2">
        <f>VLOOKUP($AS26,학교별등급점수!$T:$U,2,0)*성적입력!$Q26</f>
        <v>0</v>
      </c>
      <c r="BK26" s="2" t="e">
        <f>VLOOKUP(AC26,학교별등급점수!$W:$X,2,0)*성적입력!Q26</f>
        <v>#DIV/0!</v>
      </c>
      <c r="BL26" s="2" t="e">
        <f>VLOOKUP($AC26,학교별등급점수!$Z:$AA,2,0)*성적입력!$Q26</f>
        <v>#DIV/0!</v>
      </c>
      <c r="BM26" s="2" t="e">
        <f>VLOOKUP($AC26,학교별등급점수!$AC:$AD,2,0)*성적입력!$Q26</f>
        <v>#DIV/0!</v>
      </c>
      <c r="BN26" s="2" t="e">
        <f>VLOOKUP($AC26,학교별등급점수!$AF:$AG,2,0)*성적입력!$Q26</f>
        <v>#DIV/0!</v>
      </c>
      <c r="BO26" s="2" t="e">
        <f>VLOOKUP($AC26,학교별등급점수!$AI:$AJ,2,0)*성적입력!$Q26</f>
        <v>#DIV/0!</v>
      </c>
      <c r="BP26" s="1" t="e">
        <f>VLOOKUP($AC26,학교별등급점수!$AL:$AM,2,0)*성적입력!$Q26</f>
        <v>#DIV/0!</v>
      </c>
      <c r="BQ26" s="1" t="e">
        <f>VLOOKUP($AC26,학교별등급점수!$AO:$AP,2,0)*성적입력!$Q26</f>
        <v>#DIV/0!</v>
      </c>
      <c r="BR26" s="1" t="e">
        <f>VLOOKUP($AC26,학교별등급점수!$AR:$AS,2,0)*성적입력!$Q26</f>
        <v>#DIV/0!</v>
      </c>
      <c r="BS26" s="1" t="e">
        <f>VLOOKUP($AC26,학교별등급점수!$AU:$AV,2,0)*성적입력!$Q26</f>
        <v>#DIV/0!</v>
      </c>
      <c r="BT26" s="1" t="e">
        <f>VLOOKUP($AC26,학교별등급점수!$AX:$AY,2,0)*성적입력!$Q26</f>
        <v>#DIV/0!</v>
      </c>
      <c r="BU26" s="1" t="e">
        <f>VLOOKUP($AC26,학교별등급점수!$BA:$BB,2,0)*성적입력!$Q26</f>
        <v>#DIV/0!</v>
      </c>
      <c r="BW26" s="1" t="e">
        <f t="shared" si="16"/>
        <v>#DIV/0!</v>
      </c>
      <c r="BX26" s="74" t="e" cm="1">
        <f t="array" ref="BX26">_xlfn.IFS(BW26&gt;96,9,BW26&gt;89,8,BW26&gt;77,7,BW26&gt;60,6,BW26&gt;40,5,BW26&gt;23,4,BW26&gt;11,3,BW26&gt;4,2,TRUE,1)</f>
        <v>#DIV/0!</v>
      </c>
      <c r="BY26" s="1" t="e">
        <f t="shared" si="17"/>
        <v>#DIV/0!</v>
      </c>
      <c r="BZ26" s="1" t="e">
        <f>VLOOKUP($BX26,학교별등급점수!$BD:$BE,2,0)</f>
        <v>#DIV/0!</v>
      </c>
      <c r="CA26" s="1" t="e">
        <f t="shared" si="18"/>
        <v>#DIV/0!</v>
      </c>
      <c r="CC26" s="1" t="e">
        <f>VLOOKUP($AC26,학교별등급점수!$BG:$BH,2,0)*성적입력!$Q26</f>
        <v>#DIV/0!</v>
      </c>
      <c r="CD26" s="1" t="e">
        <f>VLOOKUP($AC26,학교별등급점수!$BJ:$BK,2,0)*성적입력!$Q26</f>
        <v>#DIV/0!</v>
      </c>
      <c r="CE26" s="1" t="e">
        <f>VLOOKUP($AC26,학교별등급점수!$BM:$BN,2,0)*성적입력!$Q26</f>
        <v>#DIV/0!</v>
      </c>
      <c r="CF26" s="1" t="e">
        <f>VLOOKUP($AC26,학교별등급점수!$BP:$BQ,2,0)*성적입력!$Q26</f>
        <v>#DIV/0!</v>
      </c>
      <c r="CG26" s="1" t="e">
        <f>VLOOKUP($AC26,학교별등급점수!$BS:$BT,2,0)</f>
        <v>#DIV/0!</v>
      </c>
      <c r="CH26" s="1" t="e">
        <f>VLOOKUP($AC26,학교별등급점수!$BV:$BW,2,0)*성적입력!$Q26</f>
        <v>#DIV/0!</v>
      </c>
      <c r="CI26" s="1" t="e">
        <f>VLOOKUP($AC26,학교별등급점수!$BY:$BZ,2,0)*성적입력!$Q26</f>
        <v>#DIV/0!</v>
      </c>
      <c r="CJ26" s="1" t="e">
        <f>VLOOKUP($AC26,학교별등급점수!$CB:$CC,2,0)*성적입력!$Q26</f>
        <v>#DIV/0!</v>
      </c>
      <c r="CK26" s="1" t="e">
        <f>VLOOKUP($AC26,학교별등급점수!$CH:$CI,2,0)*성적입력!$Q26</f>
        <v>#DIV/0!</v>
      </c>
      <c r="CL26" s="1" t="e">
        <f>VLOOKUP($AC26,학교별등급점수!$CK:$CL,2,0)*성적입력!$Q26</f>
        <v>#DIV/0!</v>
      </c>
      <c r="CM26" s="1" t="e">
        <f>VLOOKUP($AC26,학교별등급점수!$CN:$CO,2,0)*성적입력!$Q26</f>
        <v>#DIV/0!</v>
      </c>
      <c r="CN26" s="1" t="e">
        <f>VLOOKUP($AW26,학교별등급점수!$CQ:$CR,2,0)*성적입력!$Q26</f>
        <v>#DIV/0!</v>
      </c>
      <c r="CO26" s="1" t="e">
        <f>VLOOKUP($AC26,학교별등급점수!$CT:$CU,2,0)*성적입력!$Q26</f>
        <v>#DIV/0!</v>
      </c>
      <c r="CP26" s="1" t="e">
        <f>VLOOKUP($AC26,학교별등급점수!$CW:$CX,2,0)*성적입력!$Q26</f>
        <v>#DIV/0!</v>
      </c>
      <c r="CQ26" s="1">
        <f>VLOOKUP($AS26,학교별등급점수!$CZ:$DA,2,0)*성적입력!$Q26</f>
        <v>0</v>
      </c>
      <c r="CR26" s="1" t="e">
        <f>VLOOKUP($AC26,학교별등급점수!$DC:$DD,2,0)*성적입력!$Q26</f>
        <v>#DIV/0!</v>
      </c>
      <c r="CS26" s="1" t="e">
        <f>VLOOKUP($AC26,학교별등급점수!$DF:$DG,2,0)*성적입력!$Q26</f>
        <v>#DIV/0!</v>
      </c>
      <c r="CT26" s="1" t="e">
        <f>VLOOKUP($AC26,학교별등급점수!$DI:$DJ,2,0)*성적입력!$Q26</f>
        <v>#DIV/0!</v>
      </c>
    </row>
    <row r="27" spans="2:98" s="1" customFormat="1" x14ac:dyDescent="0.3">
      <c r="B27" s="18" t="str">
        <f t="shared" si="19"/>
        <v>X</v>
      </c>
      <c r="C27" s="18" t="str">
        <f t="shared" si="20"/>
        <v>X</v>
      </c>
      <c r="D27" s="18" t="str">
        <f t="shared" si="21"/>
        <v>X</v>
      </c>
      <c r="E27" s="18" t="str">
        <f t="shared" si="22"/>
        <v>X</v>
      </c>
      <c r="F27" s="18" t="str">
        <f t="shared" si="23"/>
        <v>X</v>
      </c>
      <c r="G27" s="18" t="str">
        <f t="shared" si="24"/>
        <v>O</v>
      </c>
      <c r="H27" s="18" t="str">
        <f t="shared" si="25"/>
        <v>-0</v>
      </c>
      <c r="I27" s="18">
        <f t="shared" si="26"/>
        <v>0</v>
      </c>
      <c r="J27" s="72" t="str">
        <f t="shared" si="27"/>
        <v>-19</v>
      </c>
      <c r="K27" s="18">
        <f t="shared" si="1"/>
        <v>31</v>
      </c>
      <c r="L27" s="68"/>
      <c r="M27" s="7"/>
      <c r="N27" s="7"/>
      <c r="O27" s="7"/>
      <c r="P27" s="7"/>
      <c r="Q27" s="7"/>
      <c r="R27" s="7"/>
      <c r="S27" s="7"/>
      <c r="T27" s="7"/>
      <c r="U27" s="36" t="str">
        <f t="shared" si="2"/>
        <v>X</v>
      </c>
      <c r="V27" s="36" t="str">
        <f t="shared" si="28"/>
        <v>X</v>
      </c>
      <c r="W27" s="36" t="str">
        <f t="shared" si="3"/>
        <v>X</v>
      </c>
      <c r="X27" s="36" t="str">
        <f t="shared" si="29"/>
        <v>X</v>
      </c>
      <c r="Y27" s="36" t="str">
        <f t="shared" si="4"/>
        <v>X</v>
      </c>
      <c r="Z27" s="36" t="str">
        <f t="shared" si="5"/>
        <v>X</v>
      </c>
      <c r="AA27" s="36">
        <f>COUNTIF($P$9:$P27,$P27)</f>
        <v>0</v>
      </c>
      <c r="AB27" s="13" t="e">
        <f t="shared" si="6"/>
        <v>#DIV/0!</v>
      </c>
      <c r="AC27" s="10" t="e" cm="1">
        <f t="array" ref="AC27">_xlfn.IFS(AB27&gt;96%,9,AB27&gt;89%,8,AB27&gt;77%,7,AB27&gt;60%,6,AB27&gt;40%,5,AB27&gt;23%,4,AB27&gt;11%,3,AB27&gt;4%,2,TRUE,1)</f>
        <v>#DIV/0!</v>
      </c>
      <c r="AD27" s="54" t="e">
        <f t="shared" si="7"/>
        <v>#DIV/0!</v>
      </c>
      <c r="AE27" s="54" t="str">
        <f t="shared" si="30"/>
        <v>O</v>
      </c>
      <c r="AF27" s="2" t="str">
        <f t="shared" si="31"/>
        <v>X</v>
      </c>
      <c r="AG27" s="2" t="str">
        <f t="shared" si="32"/>
        <v>X</v>
      </c>
      <c r="AH27" s="2" t="str">
        <f t="shared" si="33"/>
        <v>X</v>
      </c>
      <c r="AI27" s="2" t="str">
        <f t="shared" si="34"/>
        <v>X</v>
      </c>
      <c r="AJ27" s="2" t="str">
        <f t="shared" si="35"/>
        <v>X</v>
      </c>
      <c r="AK27" s="13" t="e">
        <f t="shared" si="8"/>
        <v>#DIV/0!</v>
      </c>
      <c r="AL27" s="10" t="e" cm="1">
        <f t="array" ref="AL27">_xlfn.IFS(AK27&gt;96%,9,AK27&gt;89%,8,AK27&gt;77%,7,AK27&gt;60%,6,AK27&gt;40%,5,AK27&gt;23%,4,AK27&gt;11%,3,AK27&gt;4%,2,TRUE,1)</f>
        <v>#DIV/0!</v>
      </c>
      <c r="AM27" s="2" t="e">
        <f t="shared" si="9"/>
        <v>#DIV/0!</v>
      </c>
      <c r="AN27" s="2">
        <f t="shared" si="10"/>
        <v>31</v>
      </c>
      <c r="AO27" s="2">
        <v>32</v>
      </c>
      <c r="AP27" s="2" t="str">
        <f t="shared" si="11"/>
        <v>-19</v>
      </c>
      <c r="AQ27" s="2">
        <f t="shared" si="36"/>
        <v>19</v>
      </c>
      <c r="AR27" s="26">
        <f t="shared" si="12"/>
        <v>1</v>
      </c>
      <c r="AS27" s="10" cm="1">
        <f t="array" ref="AS27">_xlfn.IFS(AR27&gt;96%,9,AR27&gt;89%,8,AR27&gt;77%,7,AR27&gt;60%,6,AR27&gt;40%,5,AR27&gt;23%,4,AR27&gt;11%,3,AR27&gt;4%,2,TRUE,1)</f>
        <v>9</v>
      </c>
      <c r="AT27" s="2">
        <f t="shared" si="13"/>
        <v>0</v>
      </c>
      <c r="AU27" s="2" t="e">
        <f>VLOOKUP(성적입력!$P27,건국대글로컬교과분류자료!$F:$G,2,0)</f>
        <v>#N/A</v>
      </c>
      <c r="AV27" s="26" t="e">
        <f t="shared" si="14"/>
        <v>#DIV/0!</v>
      </c>
      <c r="AW27" s="10" t="e" cm="1">
        <f t="array" ref="AW27">_xlfn.IFS(AV27&gt;96%,9,AV27&gt;89%,8,AV27&gt;77%,7,AV27&gt;60%,6,AV27&gt;40%,5,AV27&gt;23%,4,AV27&gt;11%,3,AV27&gt;4%,2,TRUE,1)</f>
        <v>#DIV/0!</v>
      </c>
      <c r="AX27" s="2" t="e">
        <f t="shared" si="15"/>
        <v>#DIV/0!</v>
      </c>
      <c r="BA27" s="2" t="e">
        <f>VLOOKUP(성적입력!$AC27,학교별등급점수!$B:$C,2,0)*$Q27</f>
        <v>#DIV/0!</v>
      </c>
      <c r="BB27" s="2" t="e">
        <f>VLOOKUP(성적입력!$AL27,학교별등급점수!$B:$C,2,0)*$Q27</f>
        <v>#DIV/0!</v>
      </c>
      <c r="BC27" s="2" t="e">
        <f>VLOOKUP($AC27,학교별등급점수!$E:$F,2,0)*성적입력!$Q27</f>
        <v>#DIV/0!</v>
      </c>
      <c r="BD27" s="2" t="e">
        <f>VLOOKUP($AL27,학교별등급점수!$E:$F,2,0)*성적입력!$Q27</f>
        <v>#DIV/0!</v>
      </c>
      <c r="BE27" s="2" t="e">
        <f>VLOOKUP($AC27,학교별등급점수!$H:$I,2,0)*$Q27</f>
        <v>#DIV/0!</v>
      </c>
      <c r="BF27" s="2" t="e">
        <f>VLOOKUP($AL27,학교별등급점수!$H:$I,2,0)*$Q27</f>
        <v>#DIV/0!</v>
      </c>
      <c r="BG27" s="2" t="e">
        <f>VLOOKUP(AC27,학교별등급점수!$K:$L,2,0)*성적입력!Q27</f>
        <v>#DIV/0!</v>
      </c>
      <c r="BH27" s="2" t="e">
        <f>VLOOKUP(AC27,학교별등급점수!$N:$O,2,0)*성적입력!Q27</f>
        <v>#DIV/0!</v>
      </c>
      <c r="BI27" s="2">
        <f>VLOOKUP(AS27,학교별등급점수!$Q:$R,2,0)*성적입력!Q27</f>
        <v>0</v>
      </c>
      <c r="BJ27" s="2">
        <f>VLOOKUP($AS27,학교별등급점수!$T:$U,2,0)*성적입력!$Q27</f>
        <v>0</v>
      </c>
      <c r="BK27" s="2" t="e">
        <f>VLOOKUP(AC27,학교별등급점수!$W:$X,2,0)*성적입력!Q27</f>
        <v>#DIV/0!</v>
      </c>
      <c r="BL27" s="2" t="e">
        <f>VLOOKUP($AC27,학교별등급점수!$Z:$AA,2,0)*성적입력!$Q27</f>
        <v>#DIV/0!</v>
      </c>
      <c r="BM27" s="2" t="e">
        <f>VLOOKUP($AC27,학교별등급점수!$AC:$AD,2,0)*성적입력!$Q27</f>
        <v>#DIV/0!</v>
      </c>
      <c r="BN27" s="2" t="e">
        <f>VLOOKUP($AC27,학교별등급점수!$AF:$AG,2,0)*성적입력!$Q27</f>
        <v>#DIV/0!</v>
      </c>
      <c r="BO27" s="2" t="e">
        <f>VLOOKUP($AC27,학교별등급점수!$AI:$AJ,2,0)*성적입력!$Q27</f>
        <v>#DIV/0!</v>
      </c>
      <c r="BP27" s="1" t="e">
        <f>VLOOKUP($AC27,학교별등급점수!$AL:$AM,2,0)*성적입력!$Q27</f>
        <v>#DIV/0!</v>
      </c>
      <c r="BQ27" s="1" t="e">
        <f>VLOOKUP($AC27,학교별등급점수!$AO:$AP,2,0)*성적입력!$Q27</f>
        <v>#DIV/0!</v>
      </c>
      <c r="BR27" s="1" t="e">
        <f>VLOOKUP($AC27,학교별등급점수!$AR:$AS,2,0)*성적입력!$Q27</f>
        <v>#DIV/0!</v>
      </c>
      <c r="BS27" s="1" t="e">
        <f>VLOOKUP($AC27,학교별등급점수!$AU:$AV,2,0)*성적입력!$Q27</f>
        <v>#DIV/0!</v>
      </c>
      <c r="BT27" s="1" t="e">
        <f>VLOOKUP($AC27,학교별등급점수!$AX:$AY,2,0)*성적입력!$Q27</f>
        <v>#DIV/0!</v>
      </c>
      <c r="BU27" s="1" t="e">
        <f>VLOOKUP($AC27,학교별등급점수!$BA:$BB,2,0)*성적입력!$Q27</f>
        <v>#DIV/0!</v>
      </c>
      <c r="BW27" s="1" t="e">
        <f t="shared" si="16"/>
        <v>#DIV/0!</v>
      </c>
      <c r="BX27" s="74" t="e" cm="1">
        <f t="array" ref="BX27">_xlfn.IFS(BW27&gt;96,9,BW27&gt;89,8,BW27&gt;77,7,BW27&gt;60,6,BW27&gt;40,5,BW27&gt;23,4,BW27&gt;11,3,BW27&gt;4,2,TRUE,1)</f>
        <v>#DIV/0!</v>
      </c>
      <c r="BY27" s="1" t="e">
        <f t="shared" si="17"/>
        <v>#DIV/0!</v>
      </c>
      <c r="BZ27" s="1" t="e">
        <f>VLOOKUP($BX27,학교별등급점수!$BD:$BE,2,0)</f>
        <v>#DIV/0!</v>
      </c>
      <c r="CA27" s="1" t="e">
        <f t="shared" si="18"/>
        <v>#DIV/0!</v>
      </c>
      <c r="CC27" s="1" t="e">
        <f>VLOOKUP($AC27,학교별등급점수!$BG:$BH,2,0)*성적입력!$Q27</f>
        <v>#DIV/0!</v>
      </c>
      <c r="CD27" s="1" t="e">
        <f>VLOOKUP($AC27,학교별등급점수!$BJ:$BK,2,0)*성적입력!$Q27</f>
        <v>#DIV/0!</v>
      </c>
      <c r="CE27" s="1" t="e">
        <f>VLOOKUP($AC27,학교별등급점수!$BM:$BN,2,0)*성적입력!$Q27</f>
        <v>#DIV/0!</v>
      </c>
      <c r="CF27" s="1" t="e">
        <f>VLOOKUP($AC27,학교별등급점수!$BP:$BQ,2,0)*성적입력!$Q27</f>
        <v>#DIV/0!</v>
      </c>
      <c r="CG27" s="1" t="e">
        <f>VLOOKUP($AC27,학교별등급점수!$BS:$BT,2,0)</f>
        <v>#DIV/0!</v>
      </c>
      <c r="CH27" s="1" t="e">
        <f>VLOOKUP($AC27,학교별등급점수!$BV:$BW,2,0)*성적입력!$Q27</f>
        <v>#DIV/0!</v>
      </c>
      <c r="CI27" s="1" t="e">
        <f>VLOOKUP($AC27,학교별등급점수!$BY:$BZ,2,0)*성적입력!$Q27</f>
        <v>#DIV/0!</v>
      </c>
      <c r="CJ27" s="1" t="e">
        <f>VLOOKUP($AC27,학교별등급점수!$CB:$CC,2,0)*성적입력!$Q27</f>
        <v>#DIV/0!</v>
      </c>
      <c r="CK27" s="1" t="e">
        <f>VLOOKUP($AC27,학교별등급점수!$CH:$CI,2,0)*성적입력!$Q27</f>
        <v>#DIV/0!</v>
      </c>
      <c r="CL27" s="1" t="e">
        <f>VLOOKUP($AC27,학교별등급점수!$CK:$CL,2,0)*성적입력!$Q27</f>
        <v>#DIV/0!</v>
      </c>
      <c r="CM27" s="1" t="e">
        <f>VLOOKUP($AC27,학교별등급점수!$CN:$CO,2,0)*성적입력!$Q27</f>
        <v>#DIV/0!</v>
      </c>
      <c r="CN27" s="1" t="e">
        <f>VLOOKUP($AW27,학교별등급점수!$CQ:$CR,2,0)*성적입력!$Q27</f>
        <v>#DIV/0!</v>
      </c>
      <c r="CO27" s="1" t="e">
        <f>VLOOKUP($AC27,학교별등급점수!$CT:$CU,2,0)*성적입력!$Q27</f>
        <v>#DIV/0!</v>
      </c>
      <c r="CP27" s="1" t="e">
        <f>VLOOKUP($AC27,학교별등급점수!$CW:$CX,2,0)*성적입력!$Q27</f>
        <v>#DIV/0!</v>
      </c>
      <c r="CQ27" s="1">
        <f>VLOOKUP($AS27,학교별등급점수!$CZ:$DA,2,0)*성적입력!$Q27</f>
        <v>0</v>
      </c>
      <c r="CR27" s="1" t="e">
        <f>VLOOKUP($AC27,학교별등급점수!$DC:$DD,2,0)*성적입력!$Q27</f>
        <v>#DIV/0!</v>
      </c>
      <c r="CS27" s="1" t="e">
        <f>VLOOKUP($AC27,학교별등급점수!$DF:$DG,2,0)*성적입력!$Q27</f>
        <v>#DIV/0!</v>
      </c>
      <c r="CT27" s="1" t="e">
        <f>VLOOKUP($AC27,학교별등급점수!$DI:$DJ,2,0)*성적입력!$Q27</f>
        <v>#DIV/0!</v>
      </c>
    </row>
    <row r="28" spans="2:98" s="1" customFormat="1" x14ac:dyDescent="0.3">
      <c r="B28" s="18" t="str">
        <f t="shared" si="19"/>
        <v>X</v>
      </c>
      <c r="C28" s="18" t="str">
        <f t="shared" si="20"/>
        <v>X</v>
      </c>
      <c r="D28" s="18" t="str">
        <f t="shared" si="21"/>
        <v>X</v>
      </c>
      <c r="E28" s="18" t="str">
        <f t="shared" si="22"/>
        <v>X</v>
      </c>
      <c r="F28" s="18" t="str">
        <f t="shared" si="23"/>
        <v>X</v>
      </c>
      <c r="G28" s="18" t="str">
        <f t="shared" si="24"/>
        <v>O</v>
      </c>
      <c r="H28" s="18" t="str">
        <f t="shared" si="25"/>
        <v>-0</v>
      </c>
      <c r="I28" s="18">
        <f t="shared" si="26"/>
        <v>0</v>
      </c>
      <c r="J28" s="72" t="str">
        <f t="shared" si="27"/>
        <v>-20</v>
      </c>
      <c r="K28" s="18">
        <f t="shared" si="1"/>
        <v>31</v>
      </c>
      <c r="L28" s="68"/>
      <c r="M28" s="7"/>
      <c r="N28" s="7"/>
      <c r="O28" s="7"/>
      <c r="P28" s="7"/>
      <c r="Q28" s="7"/>
      <c r="R28" s="7"/>
      <c r="S28" s="7"/>
      <c r="T28" s="7"/>
      <c r="U28" s="36" t="str">
        <f t="shared" si="2"/>
        <v>X</v>
      </c>
      <c r="V28" s="36" t="str">
        <f t="shared" si="28"/>
        <v>X</v>
      </c>
      <c r="W28" s="36" t="str">
        <f t="shared" si="3"/>
        <v>X</v>
      </c>
      <c r="X28" s="36" t="str">
        <f t="shared" si="29"/>
        <v>X</v>
      </c>
      <c r="Y28" s="36" t="str">
        <f t="shared" si="4"/>
        <v>X</v>
      </c>
      <c r="Z28" s="36" t="str">
        <f t="shared" si="5"/>
        <v>X</v>
      </c>
      <c r="AA28" s="36">
        <f>COUNTIF($P$9:$P28,$P28)</f>
        <v>0</v>
      </c>
      <c r="AB28" s="13" t="e">
        <f t="shared" si="6"/>
        <v>#DIV/0!</v>
      </c>
      <c r="AC28" s="10" t="e" cm="1">
        <f t="array" ref="AC28">_xlfn.IFS(AB28&gt;96%,9,AB28&gt;89%,8,AB28&gt;77%,7,AB28&gt;60%,6,AB28&gt;40%,5,AB28&gt;23%,4,AB28&gt;11%,3,AB28&gt;4%,2,TRUE,1)</f>
        <v>#DIV/0!</v>
      </c>
      <c r="AD28" s="54" t="e">
        <f t="shared" si="7"/>
        <v>#DIV/0!</v>
      </c>
      <c r="AE28" s="54" t="str">
        <f t="shared" si="30"/>
        <v>O</v>
      </c>
      <c r="AF28" s="2" t="str">
        <f t="shared" si="31"/>
        <v>X</v>
      </c>
      <c r="AG28" s="2" t="str">
        <f t="shared" si="32"/>
        <v>X</v>
      </c>
      <c r="AH28" s="2" t="str">
        <f t="shared" si="33"/>
        <v>X</v>
      </c>
      <c r="AI28" s="2" t="str">
        <f t="shared" si="34"/>
        <v>X</v>
      </c>
      <c r="AJ28" s="2" t="str">
        <f t="shared" si="35"/>
        <v>X</v>
      </c>
      <c r="AK28" s="13" t="e">
        <f t="shared" si="8"/>
        <v>#DIV/0!</v>
      </c>
      <c r="AL28" s="10" t="e" cm="1">
        <f t="array" ref="AL28">_xlfn.IFS(AK28&gt;96%,9,AK28&gt;89%,8,AK28&gt;77%,7,AK28&gt;60%,6,AK28&gt;40%,5,AK28&gt;23%,4,AK28&gt;11%,3,AK28&gt;4%,2,TRUE,1)</f>
        <v>#DIV/0!</v>
      </c>
      <c r="AM28" s="2" t="e">
        <f t="shared" si="9"/>
        <v>#DIV/0!</v>
      </c>
      <c r="AN28" s="2">
        <f t="shared" si="10"/>
        <v>31</v>
      </c>
      <c r="AO28" s="2">
        <v>32</v>
      </c>
      <c r="AP28" s="2" t="str">
        <f t="shared" si="11"/>
        <v>-20</v>
      </c>
      <c r="AQ28" s="2">
        <f t="shared" si="36"/>
        <v>20</v>
      </c>
      <c r="AR28" s="26">
        <f t="shared" si="12"/>
        <v>1</v>
      </c>
      <c r="AS28" s="10" cm="1">
        <f t="array" ref="AS28">_xlfn.IFS(AR28&gt;96%,9,AR28&gt;89%,8,AR28&gt;77%,7,AR28&gt;60%,6,AR28&gt;40%,5,AR28&gt;23%,4,AR28&gt;11%,3,AR28&gt;4%,2,TRUE,1)</f>
        <v>9</v>
      </c>
      <c r="AT28" s="2">
        <f t="shared" si="13"/>
        <v>0</v>
      </c>
      <c r="AU28" s="2" t="e">
        <f>VLOOKUP(성적입력!$P28,건국대글로컬교과분류자료!$F:$G,2,0)</f>
        <v>#N/A</v>
      </c>
      <c r="AV28" s="26" t="e">
        <f t="shared" si="14"/>
        <v>#DIV/0!</v>
      </c>
      <c r="AW28" s="10" t="e" cm="1">
        <f t="array" ref="AW28">_xlfn.IFS(AV28&gt;96%,9,AV28&gt;89%,8,AV28&gt;77%,7,AV28&gt;60%,6,AV28&gt;40%,5,AV28&gt;23%,4,AV28&gt;11%,3,AV28&gt;4%,2,TRUE,1)</f>
        <v>#DIV/0!</v>
      </c>
      <c r="AX28" s="2" t="e">
        <f t="shared" si="15"/>
        <v>#DIV/0!</v>
      </c>
      <c r="BA28" s="2" t="e">
        <f>VLOOKUP(성적입력!$AC28,학교별등급점수!$B:$C,2,0)*$Q28</f>
        <v>#DIV/0!</v>
      </c>
      <c r="BB28" s="2" t="e">
        <f>VLOOKUP(성적입력!$AL28,학교별등급점수!$B:$C,2,0)*$Q28</f>
        <v>#DIV/0!</v>
      </c>
      <c r="BC28" s="2" t="e">
        <f>VLOOKUP($AC28,학교별등급점수!$E:$F,2,0)*성적입력!$Q28</f>
        <v>#DIV/0!</v>
      </c>
      <c r="BD28" s="2" t="e">
        <f>VLOOKUP($AL28,학교별등급점수!$E:$F,2,0)*성적입력!$Q28</f>
        <v>#DIV/0!</v>
      </c>
      <c r="BE28" s="2" t="e">
        <f>VLOOKUP($AC28,학교별등급점수!$H:$I,2,0)*$Q28</f>
        <v>#DIV/0!</v>
      </c>
      <c r="BF28" s="2" t="e">
        <f>VLOOKUP($AL28,학교별등급점수!$H:$I,2,0)*$Q28</f>
        <v>#DIV/0!</v>
      </c>
      <c r="BG28" s="2" t="e">
        <f>VLOOKUP(AC28,학교별등급점수!$K:$L,2,0)*성적입력!Q28</f>
        <v>#DIV/0!</v>
      </c>
      <c r="BH28" s="2" t="e">
        <f>VLOOKUP(AC28,학교별등급점수!$N:$O,2,0)*성적입력!Q28</f>
        <v>#DIV/0!</v>
      </c>
      <c r="BI28" s="2">
        <f>VLOOKUP(AS28,학교별등급점수!$Q:$R,2,0)*성적입력!Q28</f>
        <v>0</v>
      </c>
      <c r="BJ28" s="2">
        <f>VLOOKUP($AS28,학교별등급점수!$T:$U,2,0)*성적입력!$Q28</f>
        <v>0</v>
      </c>
      <c r="BK28" s="2" t="e">
        <f>VLOOKUP(AC28,학교별등급점수!$W:$X,2,0)*성적입력!Q28</f>
        <v>#DIV/0!</v>
      </c>
      <c r="BL28" s="2" t="e">
        <f>VLOOKUP($AC28,학교별등급점수!$Z:$AA,2,0)*성적입력!$Q28</f>
        <v>#DIV/0!</v>
      </c>
      <c r="BM28" s="2" t="e">
        <f>VLOOKUP($AC28,학교별등급점수!$AC:$AD,2,0)*성적입력!$Q28</f>
        <v>#DIV/0!</v>
      </c>
      <c r="BN28" s="2" t="e">
        <f>VLOOKUP($AC28,학교별등급점수!$AF:$AG,2,0)*성적입력!$Q28</f>
        <v>#DIV/0!</v>
      </c>
      <c r="BO28" s="2" t="e">
        <f>VLOOKUP($AC28,학교별등급점수!$AI:$AJ,2,0)*성적입력!$Q28</f>
        <v>#DIV/0!</v>
      </c>
      <c r="BP28" s="1" t="e">
        <f>VLOOKUP($AC28,학교별등급점수!$AL:$AM,2,0)*성적입력!$Q28</f>
        <v>#DIV/0!</v>
      </c>
      <c r="BQ28" s="1" t="e">
        <f>VLOOKUP($AC28,학교별등급점수!$AO:$AP,2,0)*성적입력!$Q28</f>
        <v>#DIV/0!</v>
      </c>
      <c r="BR28" s="1" t="e">
        <f>VLOOKUP($AC28,학교별등급점수!$AR:$AS,2,0)*성적입력!$Q28</f>
        <v>#DIV/0!</v>
      </c>
      <c r="BS28" s="1" t="e">
        <f>VLOOKUP($AC28,학교별등급점수!$AU:$AV,2,0)*성적입력!$Q28</f>
        <v>#DIV/0!</v>
      </c>
      <c r="BT28" s="1" t="e">
        <f>VLOOKUP($AC28,학교별등급점수!$AX:$AY,2,0)*성적입력!$Q28</f>
        <v>#DIV/0!</v>
      </c>
      <c r="BU28" s="1" t="e">
        <f>VLOOKUP($AC28,학교별등급점수!$BA:$BB,2,0)*성적입력!$Q28</f>
        <v>#DIV/0!</v>
      </c>
      <c r="BW28" s="1" t="e">
        <f t="shared" si="16"/>
        <v>#DIV/0!</v>
      </c>
      <c r="BX28" s="74" t="e" cm="1">
        <f t="array" ref="BX28">_xlfn.IFS(BW28&gt;96,9,BW28&gt;89,8,BW28&gt;77,7,BW28&gt;60,6,BW28&gt;40,5,BW28&gt;23,4,BW28&gt;11,3,BW28&gt;4,2,TRUE,1)</f>
        <v>#DIV/0!</v>
      </c>
      <c r="BY28" s="1" t="e">
        <f t="shared" si="17"/>
        <v>#DIV/0!</v>
      </c>
      <c r="BZ28" s="1" t="e">
        <f>VLOOKUP($BX28,학교별등급점수!$BD:$BE,2,0)</f>
        <v>#DIV/0!</v>
      </c>
      <c r="CA28" s="1" t="e">
        <f t="shared" si="18"/>
        <v>#DIV/0!</v>
      </c>
      <c r="CC28" s="1" t="e">
        <f>VLOOKUP($AC28,학교별등급점수!$BG:$BH,2,0)*성적입력!$Q28</f>
        <v>#DIV/0!</v>
      </c>
      <c r="CD28" s="1" t="e">
        <f>VLOOKUP($AC28,학교별등급점수!$BJ:$BK,2,0)*성적입력!$Q28</f>
        <v>#DIV/0!</v>
      </c>
      <c r="CE28" s="1" t="e">
        <f>VLOOKUP($AC28,학교별등급점수!$BM:$BN,2,0)*성적입력!$Q28</f>
        <v>#DIV/0!</v>
      </c>
      <c r="CF28" s="1" t="e">
        <f>VLOOKUP($AC28,학교별등급점수!$BP:$BQ,2,0)*성적입력!$Q28</f>
        <v>#DIV/0!</v>
      </c>
      <c r="CG28" s="1" t="e">
        <f>VLOOKUP($AC28,학교별등급점수!$BS:$BT,2,0)</f>
        <v>#DIV/0!</v>
      </c>
      <c r="CH28" s="1" t="e">
        <f>VLOOKUP($AC28,학교별등급점수!$BV:$BW,2,0)*성적입력!$Q28</f>
        <v>#DIV/0!</v>
      </c>
      <c r="CI28" s="1" t="e">
        <f>VLOOKUP($AC28,학교별등급점수!$BY:$BZ,2,0)*성적입력!$Q28</f>
        <v>#DIV/0!</v>
      </c>
      <c r="CJ28" s="1" t="e">
        <f>VLOOKUP($AC28,학교별등급점수!$CB:$CC,2,0)*성적입력!$Q28</f>
        <v>#DIV/0!</v>
      </c>
      <c r="CK28" s="1" t="e">
        <f>VLOOKUP($AC28,학교별등급점수!$CH:$CI,2,0)*성적입력!$Q28</f>
        <v>#DIV/0!</v>
      </c>
      <c r="CL28" s="1" t="e">
        <f>VLOOKUP($AC28,학교별등급점수!$CK:$CL,2,0)*성적입력!$Q28</f>
        <v>#DIV/0!</v>
      </c>
      <c r="CM28" s="1" t="e">
        <f>VLOOKUP($AC28,학교별등급점수!$CN:$CO,2,0)*성적입력!$Q28</f>
        <v>#DIV/0!</v>
      </c>
      <c r="CN28" s="1" t="e">
        <f>VLOOKUP($AW28,학교별등급점수!$CQ:$CR,2,0)*성적입력!$Q28</f>
        <v>#DIV/0!</v>
      </c>
      <c r="CO28" s="1" t="e">
        <f>VLOOKUP($AC28,학교별등급점수!$CT:$CU,2,0)*성적입력!$Q28</f>
        <v>#DIV/0!</v>
      </c>
      <c r="CP28" s="1" t="e">
        <f>VLOOKUP($AC28,학교별등급점수!$CW:$CX,2,0)*성적입력!$Q28</f>
        <v>#DIV/0!</v>
      </c>
      <c r="CQ28" s="1">
        <f>VLOOKUP($AS28,학교별등급점수!$CZ:$DA,2,0)*성적입력!$Q28</f>
        <v>0</v>
      </c>
      <c r="CR28" s="1" t="e">
        <f>VLOOKUP($AC28,학교별등급점수!$DC:$DD,2,0)*성적입력!$Q28</f>
        <v>#DIV/0!</v>
      </c>
      <c r="CS28" s="1" t="e">
        <f>VLOOKUP($AC28,학교별등급점수!$DF:$DG,2,0)*성적입력!$Q28</f>
        <v>#DIV/0!</v>
      </c>
      <c r="CT28" s="1" t="e">
        <f>VLOOKUP($AC28,학교별등급점수!$DI:$DJ,2,0)*성적입력!$Q28</f>
        <v>#DIV/0!</v>
      </c>
    </row>
    <row r="29" spans="2:98" s="1" customFormat="1" x14ac:dyDescent="0.3">
      <c r="B29" s="18" t="str">
        <f t="shared" si="19"/>
        <v>X</v>
      </c>
      <c r="C29" s="18" t="str">
        <f t="shared" si="20"/>
        <v>X</v>
      </c>
      <c r="D29" s="18" t="str">
        <f t="shared" si="21"/>
        <v>X</v>
      </c>
      <c r="E29" s="18" t="str">
        <f t="shared" si="22"/>
        <v>X</v>
      </c>
      <c r="F29" s="18" t="str">
        <f t="shared" si="23"/>
        <v>X</v>
      </c>
      <c r="G29" s="18" t="str">
        <f t="shared" si="24"/>
        <v>O</v>
      </c>
      <c r="H29" s="18" t="str">
        <f t="shared" si="25"/>
        <v>-0</v>
      </c>
      <c r="I29" s="18">
        <f t="shared" si="26"/>
        <v>0</v>
      </c>
      <c r="J29" s="72" t="str">
        <f t="shared" si="27"/>
        <v>-21</v>
      </c>
      <c r="K29" s="18">
        <f t="shared" si="1"/>
        <v>31</v>
      </c>
      <c r="L29" s="68"/>
      <c r="M29" s="7"/>
      <c r="N29" s="7"/>
      <c r="O29" s="7"/>
      <c r="P29" s="7"/>
      <c r="Q29" s="7"/>
      <c r="R29" s="7"/>
      <c r="S29" s="7"/>
      <c r="T29" s="7"/>
      <c r="U29" s="36" t="str">
        <f t="shared" si="2"/>
        <v>X</v>
      </c>
      <c r="V29" s="36" t="str">
        <f t="shared" si="28"/>
        <v>X</v>
      </c>
      <c r="W29" s="36" t="str">
        <f t="shared" si="3"/>
        <v>X</v>
      </c>
      <c r="X29" s="36" t="str">
        <f t="shared" si="29"/>
        <v>X</v>
      </c>
      <c r="Y29" s="36" t="str">
        <f t="shared" si="4"/>
        <v>X</v>
      </c>
      <c r="Z29" s="36" t="str">
        <f t="shared" si="5"/>
        <v>X</v>
      </c>
      <c r="AA29" s="36">
        <f>COUNTIF($P$9:$P29,$P29)</f>
        <v>0</v>
      </c>
      <c r="AB29" s="13" t="e">
        <f t="shared" si="6"/>
        <v>#DIV/0!</v>
      </c>
      <c r="AC29" s="10" t="e" cm="1">
        <f t="array" ref="AC29">_xlfn.IFS(AB29&gt;96%,9,AB29&gt;89%,8,AB29&gt;77%,7,AB29&gt;60%,6,AB29&gt;40%,5,AB29&gt;23%,4,AB29&gt;11%,3,AB29&gt;4%,2,TRUE,1)</f>
        <v>#DIV/0!</v>
      </c>
      <c r="AD29" s="54" t="e">
        <f t="shared" si="7"/>
        <v>#DIV/0!</v>
      </c>
      <c r="AE29" s="54" t="str">
        <f t="shared" si="30"/>
        <v>O</v>
      </c>
      <c r="AF29" s="2" t="str">
        <f t="shared" si="31"/>
        <v>X</v>
      </c>
      <c r="AG29" s="2" t="str">
        <f t="shared" si="32"/>
        <v>X</v>
      </c>
      <c r="AH29" s="2" t="str">
        <f t="shared" si="33"/>
        <v>X</v>
      </c>
      <c r="AI29" s="2" t="str">
        <f t="shared" si="34"/>
        <v>X</v>
      </c>
      <c r="AJ29" s="2" t="str">
        <f t="shared" si="35"/>
        <v>X</v>
      </c>
      <c r="AK29" s="13" t="e">
        <f t="shared" si="8"/>
        <v>#DIV/0!</v>
      </c>
      <c r="AL29" s="10" t="e" cm="1">
        <f t="array" ref="AL29">_xlfn.IFS(AK29&gt;96%,9,AK29&gt;89%,8,AK29&gt;77%,7,AK29&gt;60%,6,AK29&gt;40%,5,AK29&gt;23%,4,AK29&gt;11%,3,AK29&gt;4%,2,TRUE,1)</f>
        <v>#DIV/0!</v>
      </c>
      <c r="AM29" s="2" t="e">
        <f t="shared" si="9"/>
        <v>#DIV/0!</v>
      </c>
      <c r="AN29" s="2">
        <f t="shared" si="10"/>
        <v>31</v>
      </c>
      <c r="AO29" s="2">
        <v>32</v>
      </c>
      <c r="AP29" s="2" t="str">
        <f t="shared" si="11"/>
        <v>-21</v>
      </c>
      <c r="AQ29" s="2">
        <f t="shared" si="36"/>
        <v>21</v>
      </c>
      <c r="AR29" s="26">
        <f t="shared" si="12"/>
        <v>1</v>
      </c>
      <c r="AS29" s="10" cm="1">
        <f t="array" ref="AS29">_xlfn.IFS(AR29&gt;96%,9,AR29&gt;89%,8,AR29&gt;77%,7,AR29&gt;60%,6,AR29&gt;40%,5,AR29&gt;23%,4,AR29&gt;11%,3,AR29&gt;4%,2,TRUE,1)</f>
        <v>9</v>
      </c>
      <c r="AT29" s="2">
        <f t="shared" si="13"/>
        <v>0</v>
      </c>
      <c r="AU29" s="2" t="e">
        <f>VLOOKUP(성적입력!$P29,건국대글로컬교과분류자료!$F:$G,2,0)</f>
        <v>#N/A</v>
      </c>
      <c r="AV29" s="26" t="e">
        <f t="shared" si="14"/>
        <v>#DIV/0!</v>
      </c>
      <c r="AW29" s="10" t="e" cm="1">
        <f t="array" ref="AW29">_xlfn.IFS(AV29&gt;96%,9,AV29&gt;89%,8,AV29&gt;77%,7,AV29&gt;60%,6,AV29&gt;40%,5,AV29&gt;23%,4,AV29&gt;11%,3,AV29&gt;4%,2,TRUE,1)</f>
        <v>#DIV/0!</v>
      </c>
      <c r="AX29" s="2" t="e">
        <f t="shared" si="15"/>
        <v>#DIV/0!</v>
      </c>
      <c r="BA29" s="2" t="e">
        <f>VLOOKUP(성적입력!$AC29,학교별등급점수!$B:$C,2,0)*$Q29</f>
        <v>#DIV/0!</v>
      </c>
      <c r="BB29" s="2" t="e">
        <f>VLOOKUP(성적입력!$AL29,학교별등급점수!$B:$C,2,0)*$Q29</f>
        <v>#DIV/0!</v>
      </c>
      <c r="BC29" s="2" t="e">
        <f>VLOOKUP($AC29,학교별등급점수!$E:$F,2,0)*성적입력!$Q29</f>
        <v>#DIV/0!</v>
      </c>
      <c r="BD29" s="2" t="e">
        <f>VLOOKUP($AL29,학교별등급점수!$E:$F,2,0)*성적입력!$Q29</f>
        <v>#DIV/0!</v>
      </c>
      <c r="BE29" s="2" t="e">
        <f>VLOOKUP($AC29,학교별등급점수!$H:$I,2,0)*$Q29</f>
        <v>#DIV/0!</v>
      </c>
      <c r="BF29" s="2" t="e">
        <f>VLOOKUP($AL29,학교별등급점수!$H:$I,2,0)*$Q29</f>
        <v>#DIV/0!</v>
      </c>
      <c r="BG29" s="2" t="e">
        <f>VLOOKUP(AC29,학교별등급점수!$K:$L,2,0)*성적입력!Q29</f>
        <v>#DIV/0!</v>
      </c>
      <c r="BH29" s="2" t="e">
        <f>VLOOKUP(AC29,학교별등급점수!$N:$O,2,0)*성적입력!Q29</f>
        <v>#DIV/0!</v>
      </c>
      <c r="BI29" s="2">
        <f>VLOOKUP(AS29,학교별등급점수!$Q:$R,2,0)*성적입력!Q29</f>
        <v>0</v>
      </c>
      <c r="BJ29" s="2">
        <f>VLOOKUP($AS29,학교별등급점수!$T:$U,2,0)*성적입력!$Q29</f>
        <v>0</v>
      </c>
      <c r="BK29" s="2" t="e">
        <f>VLOOKUP(AC29,학교별등급점수!$W:$X,2,0)*성적입력!Q29</f>
        <v>#DIV/0!</v>
      </c>
      <c r="BL29" s="2" t="e">
        <f>VLOOKUP($AC29,학교별등급점수!$Z:$AA,2,0)*성적입력!$Q29</f>
        <v>#DIV/0!</v>
      </c>
      <c r="BM29" s="2" t="e">
        <f>VLOOKUP($AC29,학교별등급점수!$AC:$AD,2,0)*성적입력!$Q29</f>
        <v>#DIV/0!</v>
      </c>
      <c r="BN29" s="2" t="e">
        <f>VLOOKUP($AC29,학교별등급점수!$AF:$AG,2,0)*성적입력!$Q29</f>
        <v>#DIV/0!</v>
      </c>
      <c r="BO29" s="2" t="e">
        <f>VLOOKUP($AC29,학교별등급점수!$AI:$AJ,2,0)*성적입력!$Q29</f>
        <v>#DIV/0!</v>
      </c>
      <c r="BP29" s="1" t="e">
        <f>VLOOKUP($AC29,학교별등급점수!$AL:$AM,2,0)*성적입력!$Q29</f>
        <v>#DIV/0!</v>
      </c>
      <c r="BQ29" s="1" t="e">
        <f>VLOOKUP($AC29,학교별등급점수!$AO:$AP,2,0)*성적입력!$Q29</f>
        <v>#DIV/0!</v>
      </c>
      <c r="BR29" s="1" t="e">
        <f>VLOOKUP($AC29,학교별등급점수!$AR:$AS,2,0)*성적입력!$Q29</f>
        <v>#DIV/0!</v>
      </c>
      <c r="BS29" s="1" t="e">
        <f>VLOOKUP($AC29,학교별등급점수!$AU:$AV,2,0)*성적입력!$Q29</f>
        <v>#DIV/0!</v>
      </c>
      <c r="BT29" s="1" t="e">
        <f>VLOOKUP($AC29,학교별등급점수!$AX:$AY,2,0)*성적입력!$Q29</f>
        <v>#DIV/0!</v>
      </c>
      <c r="BU29" s="1" t="e">
        <f>VLOOKUP($AC29,학교별등급점수!$BA:$BB,2,0)*성적입력!$Q29</f>
        <v>#DIV/0!</v>
      </c>
      <c r="BW29" s="1" t="e">
        <f t="shared" si="16"/>
        <v>#DIV/0!</v>
      </c>
      <c r="BX29" s="74" t="e" cm="1">
        <f t="array" ref="BX29">_xlfn.IFS(BW29&gt;96,9,BW29&gt;89,8,BW29&gt;77,7,BW29&gt;60,6,BW29&gt;40,5,BW29&gt;23,4,BW29&gt;11,3,BW29&gt;4,2,TRUE,1)</f>
        <v>#DIV/0!</v>
      </c>
      <c r="BY29" s="1" t="e">
        <f t="shared" si="17"/>
        <v>#DIV/0!</v>
      </c>
      <c r="BZ29" s="1" t="e">
        <f>VLOOKUP($BX29,학교별등급점수!$BD:$BE,2,0)</f>
        <v>#DIV/0!</v>
      </c>
      <c r="CA29" s="1" t="e">
        <f t="shared" si="18"/>
        <v>#DIV/0!</v>
      </c>
      <c r="CC29" s="1" t="e">
        <f>VLOOKUP($AC29,학교별등급점수!$BG:$BH,2,0)*성적입력!$Q29</f>
        <v>#DIV/0!</v>
      </c>
      <c r="CD29" s="1" t="e">
        <f>VLOOKUP($AC29,학교별등급점수!$BJ:$BK,2,0)*성적입력!$Q29</f>
        <v>#DIV/0!</v>
      </c>
      <c r="CE29" s="1" t="e">
        <f>VLOOKUP($AC29,학교별등급점수!$BM:$BN,2,0)*성적입력!$Q29</f>
        <v>#DIV/0!</v>
      </c>
      <c r="CF29" s="1" t="e">
        <f>VLOOKUP($AC29,학교별등급점수!$BP:$BQ,2,0)*성적입력!$Q29</f>
        <v>#DIV/0!</v>
      </c>
      <c r="CG29" s="1" t="e">
        <f>VLOOKUP($AC29,학교별등급점수!$BS:$BT,2,0)</f>
        <v>#DIV/0!</v>
      </c>
      <c r="CH29" s="1" t="e">
        <f>VLOOKUP($AC29,학교별등급점수!$BV:$BW,2,0)*성적입력!$Q29</f>
        <v>#DIV/0!</v>
      </c>
      <c r="CI29" s="1" t="e">
        <f>VLOOKUP($AC29,학교별등급점수!$BY:$BZ,2,0)*성적입력!$Q29</f>
        <v>#DIV/0!</v>
      </c>
      <c r="CJ29" s="1" t="e">
        <f>VLOOKUP($AC29,학교별등급점수!$CB:$CC,2,0)*성적입력!$Q29</f>
        <v>#DIV/0!</v>
      </c>
      <c r="CK29" s="1" t="e">
        <f>VLOOKUP($AC29,학교별등급점수!$CH:$CI,2,0)*성적입력!$Q29</f>
        <v>#DIV/0!</v>
      </c>
      <c r="CL29" s="1" t="e">
        <f>VLOOKUP($AC29,학교별등급점수!$CK:$CL,2,0)*성적입력!$Q29</f>
        <v>#DIV/0!</v>
      </c>
      <c r="CM29" s="1" t="e">
        <f>VLOOKUP($AC29,학교별등급점수!$CN:$CO,2,0)*성적입력!$Q29</f>
        <v>#DIV/0!</v>
      </c>
      <c r="CN29" s="1" t="e">
        <f>VLOOKUP($AW29,학교별등급점수!$CQ:$CR,2,0)*성적입력!$Q29</f>
        <v>#DIV/0!</v>
      </c>
      <c r="CO29" s="1" t="e">
        <f>VLOOKUP($AC29,학교별등급점수!$CT:$CU,2,0)*성적입력!$Q29</f>
        <v>#DIV/0!</v>
      </c>
      <c r="CP29" s="1" t="e">
        <f>VLOOKUP($AC29,학교별등급점수!$CW:$CX,2,0)*성적입력!$Q29</f>
        <v>#DIV/0!</v>
      </c>
      <c r="CQ29" s="1">
        <f>VLOOKUP($AS29,학교별등급점수!$CZ:$DA,2,0)*성적입력!$Q29</f>
        <v>0</v>
      </c>
      <c r="CR29" s="1" t="e">
        <f>VLOOKUP($AC29,학교별등급점수!$DC:$DD,2,0)*성적입력!$Q29</f>
        <v>#DIV/0!</v>
      </c>
      <c r="CS29" s="1" t="e">
        <f>VLOOKUP($AC29,학교별등급점수!$DF:$DG,2,0)*성적입력!$Q29</f>
        <v>#DIV/0!</v>
      </c>
      <c r="CT29" s="1" t="e">
        <f>VLOOKUP($AC29,학교별등급점수!$DI:$DJ,2,0)*성적입력!$Q29</f>
        <v>#DIV/0!</v>
      </c>
    </row>
    <row r="30" spans="2:98" s="1" customFormat="1" x14ac:dyDescent="0.3">
      <c r="B30" s="18" t="str">
        <f t="shared" si="19"/>
        <v>X</v>
      </c>
      <c r="C30" s="18" t="str">
        <f t="shared" si="20"/>
        <v>X</v>
      </c>
      <c r="D30" s="18" t="str">
        <f t="shared" si="21"/>
        <v>X</v>
      </c>
      <c r="E30" s="18" t="str">
        <f t="shared" si="22"/>
        <v>X</v>
      </c>
      <c r="F30" s="18" t="str">
        <f t="shared" si="23"/>
        <v>X</v>
      </c>
      <c r="G30" s="18" t="str">
        <f t="shared" si="24"/>
        <v>O</v>
      </c>
      <c r="H30" s="18" t="str">
        <f t="shared" si="25"/>
        <v>-0</v>
      </c>
      <c r="I30" s="18">
        <f t="shared" si="26"/>
        <v>0</v>
      </c>
      <c r="J30" s="72" t="str">
        <f t="shared" si="27"/>
        <v>-22</v>
      </c>
      <c r="K30" s="18">
        <f t="shared" si="1"/>
        <v>31</v>
      </c>
      <c r="L30" s="68"/>
      <c r="M30" s="7"/>
      <c r="N30" s="7"/>
      <c r="O30" s="7"/>
      <c r="P30" s="7"/>
      <c r="Q30" s="7"/>
      <c r="R30" s="7"/>
      <c r="S30" s="7"/>
      <c r="T30" s="7"/>
      <c r="U30" s="36" t="str">
        <f t="shared" si="2"/>
        <v>X</v>
      </c>
      <c r="V30" s="36" t="str">
        <f t="shared" si="28"/>
        <v>X</v>
      </c>
      <c r="W30" s="36" t="str">
        <f t="shared" si="3"/>
        <v>X</v>
      </c>
      <c r="X30" s="36" t="str">
        <f t="shared" si="29"/>
        <v>X</v>
      </c>
      <c r="Y30" s="36" t="str">
        <f t="shared" si="4"/>
        <v>X</v>
      </c>
      <c r="Z30" s="36" t="str">
        <f t="shared" si="5"/>
        <v>X</v>
      </c>
      <c r="AA30" s="36">
        <f>COUNTIF($P$9:$P30,$P30)</f>
        <v>0</v>
      </c>
      <c r="AB30" s="13" t="e">
        <f t="shared" si="6"/>
        <v>#DIV/0!</v>
      </c>
      <c r="AC30" s="10" t="e" cm="1">
        <f t="array" ref="AC30">_xlfn.IFS(AB30&gt;96%,9,AB30&gt;89%,8,AB30&gt;77%,7,AB30&gt;60%,6,AB30&gt;40%,5,AB30&gt;23%,4,AB30&gt;11%,3,AB30&gt;4%,2,TRUE,1)</f>
        <v>#DIV/0!</v>
      </c>
      <c r="AD30" s="54" t="e">
        <f t="shared" si="7"/>
        <v>#DIV/0!</v>
      </c>
      <c r="AE30" s="54" t="str">
        <f t="shared" si="30"/>
        <v>O</v>
      </c>
      <c r="AF30" s="2" t="str">
        <f t="shared" si="31"/>
        <v>X</v>
      </c>
      <c r="AG30" s="2" t="str">
        <f t="shared" si="32"/>
        <v>X</v>
      </c>
      <c r="AH30" s="2" t="str">
        <f t="shared" si="33"/>
        <v>X</v>
      </c>
      <c r="AI30" s="2" t="str">
        <f t="shared" si="34"/>
        <v>X</v>
      </c>
      <c r="AJ30" s="2" t="str">
        <f t="shared" si="35"/>
        <v>X</v>
      </c>
      <c r="AK30" s="13" t="e">
        <f t="shared" si="8"/>
        <v>#DIV/0!</v>
      </c>
      <c r="AL30" s="10" t="e" cm="1">
        <f t="array" ref="AL30">_xlfn.IFS(AK30&gt;96%,9,AK30&gt;89%,8,AK30&gt;77%,7,AK30&gt;60%,6,AK30&gt;40%,5,AK30&gt;23%,4,AK30&gt;11%,3,AK30&gt;4%,2,TRUE,1)</f>
        <v>#DIV/0!</v>
      </c>
      <c r="AM30" s="2" t="e">
        <f t="shared" si="9"/>
        <v>#DIV/0!</v>
      </c>
      <c r="AN30" s="2">
        <f t="shared" si="10"/>
        <v>31</v>
      </c>
      <c r="AO30" s="2">
        <v>32</v>
      </c>
      <c r="AP30" s="2" t="str">
        <f t="shared" si="11"/>
        <v>-22</v>
      </c>
      <c r="AQ30" s="2">
        <f t="shared" si="36"/>
        <v>22</v>
      </c>
      <c r="AR30" s="26">
        <f t="shared" si="12"/>
        <v>1</v>
      </c>
      <c r="AS30" s="10" cm="1">
        <f t="array" ref="AS30">_xlfn.IFS(AR30&gt;96%,9,AR30&gt;89%,8,AR30&gt;77%,7,AR30&gt;60%,6,AR30&gt;40%,5,AR30&gt;23%,4,AR30&gt;11%,3,AR30&gt;4%,2,TRUE,1)</f>
        <v>9</v>
      </c>
      <c r="AT30" s="2">
        <f t="shared" si="13"/>
        <v>0</v>
      </c>
      <c r="AU30" s="2" t="e">
        <f>VLOOKUP(성적입력!$P30,건국대글로컬교과분류자료!$F:$G,2,0)</f>
        <v>#N/A</v>
      </c>
      <c r="AV30" s="26" t="e">
        <f t="shared" si="14"/>
        <v>#DIV/0!</v>
      </c>
      <c r="AW30" s="10" t="e" cm="1">
        <f t="array" ref="AW30">_xlfn.IFS(AV30&gt;96%,9,AV30&gt;89%,8,AV30&gt;77%,7,AV30&gt;60%,6,AV30&gt;40%,5,AV30&gt;23%,4,AV30&gt;11%,3,AV30&gt;4%,2,TRUE,1)</f>
        <v>#DIV/0!</v>
      </c>
      <c r="AX30" s="2" t="e">
        <f t="shared" si="15"/>
        <v>#DIV/0!</v>
      </c>
      <c r="BA30" s="2" t="e">
        <f>VLOOKUP(성적입력!$AC30,학교별등급점수!$B:$C,2,0)*$Q30</f>
        <v>#DIV/0!</v>
      </c>
      <c r="BB30" s="2" t="e">
        <f>VLOOKUP(성적입력!$AL30,학교별등급점수!$B:$C,2,0)*$Q30</f>
        <v>#DIV/0!</v>
      </c>
      <c r="BC30" s="2" t="e">
        <f>VLOOKUP($AC30,학교별등급점수!$E:$F,2,0)*성적입력!$Q30</f>
        <v>#DIV/0!</v>
      </c>
      <c r="BD30" s="2" t="e">
        <f>VLOOKUP($AL30,학교별등급점수!$E:$F,2,0)*성적입력!$Q30</f>
        <v>#DIV/0!</v>
      </c>
      <c r="BE30" s="2" t="e">
        <f>VLOOKUP($AC30,학교별등급점수!$H:$I,2,0)*$Q30</f>
        <v>#DIV/0!</v>
      </c>
      <c r="BF30" s="2" t="e">
        <f>VLOOKUP($AL30,학교별등급점수!$H:$I,2,0)*$Q30</f>
        <v>#DIV/0!</v>
      </c>
      <c r="BG30" s="2" t="e">
        <f>VLOOKUP(AC30,학교별등급점수!$K:$L,2,0)*성적입력!Q30</f>
        <v>#DIV/0!</v>
      </c>
      <c r="BH30" s="2" t="e">
        <f>VLOOKUP(AC30,학교별등급점수!$N:$O,2,0)*성적입력!Q30</f>
        <v>#DIV/0!</v>
      </c>
      <c r="BI30" s="2">
        <f>VLOOKUP(AS30,학교별등급점수!$Q:$R,2,0)*성적입력!Q30</f>
        <v>0</v>
      </c>
      <c r="BJ30" s="2">
        <f>VLOOKUP($AS30,학교별등급점수!$T:$U,2,0)*성적입력!$Q30</f>
        <v>0</v>
      </c>
      <c r="BK30" s="2" t="e">
        <f>VLOOKUP(AC30,학교별등급점수!$W:$X,2,0)*성적입력!Q30</f>
        <v>#DIV/0!</v>
      </c>
      <c r="BL30" s="2" t="e">
        <f>VLOOKUP($AC30,학교별등급점수!$Z:$AA,2,0)*성적입력!$Q30</f>
        <v>#DIV/0!</v>
      </c>
      <c r="BM30" s="2" t="e">
        <f>VLOOKUP($AC30,학교별등급점수!$AC:$AD,2,0)*성적입력!$Q30</f>
        <v>#DIV/0!</v>
      </c>
      <c r="BN30" s="2" t="e">
        <f>VLOOKUP($AC30,학교별등급점수!$AF:$AG,2,0)*성적입력!$Q30</f>
        <v>#DIV/0!</v>
      </c>
      <c r="BO30" s="2" t="e">
        <f>VLOOKUP($AC30,학교별등급점수!$AI:$AJ,2,0)*성적입력!$Q30</f>
        <v>#DIV/0!</v>
      </c>
      <c r="BP30" s="1" t="e">
        <f>VLOOKUP($AC30,학교별등급점수!$AL:$AM,2,0)*성적입력!$Q30</f>
        <v>#DIV/0!</v>
      </c>
      <c r="BQ30" s="1" t="e">
        <f>VLOOKUP($AC30,학교별등급점수!$AO:$AP,2,0)*성적입력!$Q30</f>
        <v>#DIV/0!</v>
      </c>
      <c r="BR30" s="1" t="e">
        <f>VLOOKUP($AC30,학교별등급점수!$AR:$AS,2,0)*성적입력!$Q30</f>
        <v>#DIV/0!</v>
      </c>
      <c r="BS30" s="1" t="e">
        <f>VLOOKUP($AC30,학교별등급점수!$AU:$AV,2,0)*성적입력!$Q30</f>
        <v>#DIV/0!</v>
      </c>
      <c r="BT30" s="1" t="e">
        <f>VLOOKUP($AC30,학교별등급점수!$AX:$AY,2,0)*성적입력!$Q30</f>
        <v>#DIV/0!</v>
      </c>
      <c r="BU30" s="1" t="e">
        <f>VLOOKUP($AC30,학교별등급점수!$BA:$BB,2,0)*성적입력!$Q30</f>
        <v>#DIV/0!</v>
      </c>
      <c r="BW30" s="1" t="e">
        <f t="shared" si="16"/>
        <v>#DIV/0!</v>
      </c>
      <c r="BX30" s="74" t="e" cm="1">
        <f t="array" ref="BX30">_xlfn.IFS(BW30&gt;96,9,BW30&gt;89,8,BW30&gt;77,7,BW30&gt;60,6,BW30&gt;40,5,BW30&gt;23,4,BW30&gt;11,3,BW30&gt;4,2,TRUE,1)</f>
        <v>#DIV/0!</v>
      </c>
      <c r="BY30" s="1" t="e">
        <f t="shared" si="17"/>
        <v>#DIV/0!</v>
      </c>
      <c r="BZ30" s="1" t="e">
        <f>VLOOKUP($BX30,학교별등급점수!$BD:$BE,2,0)</f>
        <v>#DIV/0!</v>
      </c>
      <c r="CA30" s="1" t="e">
        <f t="shared" si="18"/>
        <v>#DIV/0!</v>
      </c>
      <c r="CC30" s="1" t="e">
        <f>VLOOKUP($AC30,학교별등급점수!$BG:$BH,2,0)*성적입력!$Q30</f>
        <v>#DIV/0!</v>
      </c>
      <c r="CD30" s="1" t="e">
        <f>VLOOKUP($AC30,학교별등급점수!$BJ:$BK,2,0)*성적입력!$Q30</f>
        <v>#DIV/0!</v>
      </c>
      <c r="CE30" s="1" t="e">
        <f>VLOOKUP($AC30,학교별등급점수!$BM:$BN,2,0)*성적입력!$Q30</f>
        <v>#DIV/0!</v>
      </c>
      <c r="CF30" s="1" t="e">
        <f>VLOOKUP($AC30,학교별등급점수!$BP:$BQ,2,0)*성적입력!$Q30</f>
        <v>#DIV/0!</v>
      </c>
      <c r="CG30" s="1" t="e">
        <f>VLOOKUP($AC30,학교별등급점수!$BS:$BT,2,0)</f>
        <v>#DIV/0!</v>
      </c>
      <c r="CH30" s="1" t="e">
        <f>VLOOKUP($AC30,학교별등급점수!$BV:$BW,2,0)*성적입력!$Q30</f>
        <v>#DIV/0!</v>
      </c>
      <c r="CI30" s="1" t="e">
        <f>VLOOKUP($AC30,학교별등급점수!$BY:$BZ,2,0)*성적입력!$Q30</f>
        <v>#DIV/0!</v>
      </c>
      <c r="CJ30" s="1" t="e">
        <f>VLOOKUP($AC30,학교별등급점수!$CB:$CC,2,0)*성적입력!$Q30</f>
        <v>#DIV/0!</v>
      </c>
      <c r="CK30" s="1" t="e">
        <f>VLOOKUP($AC30,학교별등급점수!$CH:$CI,2,0)*성적입력!$Q30</f>
        <v>#DIV/0!</v>
      </c>
      <c r="CL30" s="1" t="e">
        <f>VLOOKUP($AC30,학교별등급점수!$CK:$CL,2,0)*성적입력!$Q30</f>
        <v>#DIV/0!</v>
      </c>
      <c r="CM30" s="1" t="e">
        <f>VLOOKUP($AC30,학교별등급점수!$CN:$CO,2,0)*성적입력!$Q30</f>
        <v>#DIV/0!</v>
      </c>
      <c r="CN30" s="1" t="e">
        <f>VLOOKUP($AW30,학교별등급점수!$CQ:$CR,2,0)*성적입력!$Q30</f>
        <v>#DIV/0!</v>
      </c>
      <c r="CO30" s="1" t="e">
        <f>VLOOKUP($AC30,학교별등급점수!$CT:$CU,2,0)*성적입력!$Q30</f>
        <v>#DIV/0!</v>
      </c>
      <c r="CP30" s="1" t="e">
        <f>VLOOKUP($AC30,학교별등급점수!$CW:$CX,2,0)*성적입력!$Q30</f>
        <v>#DIV/0!</v>
      </c>
      <c r="CQ30" s="1">
        <f>VLOOKUP($AS30,학교별등급점수!$CZ:$DA,2,0)*성적입력!$Q30</f>
        <v>0</v>
      </c>
      <c r="CR30" s="1" t="e">
        <f>VLOOKUP($AC30,학교별등급점수!$DC:$DD,2,0)*성적입력!$Q30</f>
        <v>#DIV/0!</v>
      </c>
      <c r="CS30" s="1" t="e">
        <f>VLOOKUP($AC30,학교별등급점수!$DF:$DG,2,0)*성적입력!$Q30</f>
        <v>#DIV/0!</v>
      </c>
      <c r="CT30" s="1" t="e">
        <f>VLOOKUP($AC30,학교별등급점수!$DI:$DJ,2,0)*성적입력!$Q30</f>
        <v>#DIV/0!</v>
      </c>
    </row>
    <row r="31" spans="2:98" s="1" customFormat="1" x14ac:dyDescent="0.3">
      <c r="B31" s="18" t="str">
        <f t="shared" si="19"/>
        <v>X</v>
      </c>
      <c r="C31" s="18" t="str">
        <f t="shared" si="20"/>
        <v>X</v>
      </c>
      <c r="D31" s="18" t="str">
        <f t="shared" si="21"/>
        <v>X</v>
      </c>
      <c r="E31" s="18" t="str">
        <f t="shared" si="22"/>
        <v>X</v>
      </c>
      <c r="F31" s="18" t="str">
        <f t="shared" si="23"/>
        <v>X</v>
      </c>
      <c r="G31" s="18" t="str">
        <f t="shared" si="24"/>
        <v>O</v>
      </c>
      <c r="H31" s="18" t="str">
        <f t="shared" si="25"/>
        <v>-0</v>
      </c>
      <c r="I31" s="18">
        <f t="shared" si="26"/>
        <v>0</v>
      </c>
      <c r="J31" s="72" t="str">
        <f t="shared" si="27"/>
        <v>-23</v>
      </c>
      <c r="K31" s="18">
        <f t="shared" si="1"/>
        <v>31</v>
      </c>
      <c r="L31" s="68"/>
      <c r="M31" s="7"/>
      <c r="N31" s="7"/>
      <c r="O31" s="7"/>
      <c r="P31" s="7"/>
      <c r="Q31" s="7"/>
      <c r="R31" s="7"/>
      <c r="S31" s="7"/>
      <c r="T31" s="7"/>
      <c r="U31" s="36" t="str">
        <f t="shared" si="2"/>
        <v>X</v>
      </c>
      <c r="V31" s="36" t="str">
        <f t="shared" si="28"/>
        <v>X</v>
      </c>
      <c r="W31" s="36" t="str">
        <f t="shared" si="3"/>
        <v>X</v>
      </c>
      <c r="X31" s="36" t="str">
        <f t="shared" si="29"/>
        <v>X</v>
      </c>
      <c r="Y31" s="36" t="str">
        <f t="shared" si="4"/>
        <v>X</v>
      </c>
      <c r="Z31" s="36" t="str">
        <f t="shared" si="5"/>
        <v>X</v>
      </c>
      <c r="AA31" s="36">
        <f>COUNTIF($P$9:$P31,$P31)</f>
        <v>0</v>
      </c>
      <c r="AB31" s="13" t="e">
        <f t="shared" si="6"/>
        <v>#DIV/0!</v>
      </c>
      <c r="AC31" s="10" t="e" cm="1">
        <f t="array" ref="AC31">_xlfn.IFS(AB31&gt;96%,9,AB31&gt;89%,8,AB31&gt;77%,7,AB31&gt;60%,6,AB31&gt;40%,5,AB31&gt;23%,4,AB31&gt;11%,3,AB31&gt;4%,2,TRUE,1)</f>
        <v>#DIV/0!</v>
      </c>
      <c r="AD31" s="54" t="e">
        <f t="shared" si="7"/>
        <v>#DIV/0!</v>
      </c>
      <c r="AE31" s="54" t="str">
        <f t="shared" si="30"/>
        <v>O</v>
      </c>
      <c r="AF31" s="2" t="str">
        <f t="shared" si="31"/>
        <v>X</v>
      </c>
      <c r="AG31" s="2" t="str">
        <f t="shared" si="32"/>
        <v>X</v>
      </c>
      <c r="AH31" s="2" t="str">
        <f t="shared" si="33"/>
        <v>X</v>
      </c>
      <c r="AI31" s="2" t="str">
        <f t="shared" si="34"/>
        <v>X</v>
      </c>
      <c r="AJ31" s="2" t="str">
        <f t="shared" si="35"/>
        <v>X</v>
      </c>
      <c r="AK31" s="13" t="e">
        <f t="shared" si="8"/>
        <v>#DIV/0!</v>
      </c>
      <c r="AL31" s="10" t="e" cm="1">
        <f t="array" ref="AL31">_xlfn.IFS(AK31&gt;96%,9,AK31&gt;89%,8,AK31&gt;77%,7,AK31&gt;60%,6,AK31&gt;40%,5,AK31&gt;23%,4,AK31&gt;11%,3,AK31&gt;4%,2,TRUE,1)</f>
        <v>#DIV/0!</v>
      </c>
      <c r="AM31" s="2" t="e">
        <f t="shared" si="9"/>
        <v>#DIV/0!</v>
      </c>
      <c r="AN31" s="2">
        <f t="shared" si="10"/>
        <v>31</v>
      </c>
      <c r="AO31" s="2">
        <v>32</v>
      </c>
      <c r="AP31" s="2" t="str">
        <f t="shared" si="11"/>
        <v>-23</v>
      </c>
      <c r="AQ31" s="2">
        <f t="shared" si="36"/>
        <v>23</v>
      </c>
      <c r="AR31" s="26">
        <f t="shared" si="12"/>
        <v>1</v>
      </c>
      <c r="AS31" s="10" cm="1">
        <f t="array" ref="AS31">_xlfn.IFS(AR31&gt;96%,9,AR31&gt;89%,8,AR31&gt;77%,7,AR31&gt;60%,6,AR31&gt;40%,5,AR31&gt;23%,4,AR31&gt;11%,3,AR31&gt;4%,2,TRUE,1)</f>
        <v>9</v>
      </c>
      <c r="AT31" s="2">
        <f t="shared" si="13"/>
        <v>0</v>
      </c>
      <c r="AU31" s="2" t="e">
        <f>VLOOKUP(성적입력!$P31,건국대글로컬교과분류자료!$F:$G,2,0)</f>
        <v>#N/A</v>
      </c>
      <c r="AV31" s="26" t="e">
        <f t="shared" si="14"/>
        <v>#DIV/0!</v>
      </c>
      <c r="AW31" s="10" t="e" cm="1">
        <f t="array" ref="AW31">_xlfn.IFS(AV31&gt;96%,9,AV31&gt;89%,8,AV31&gt;77%,7,AV31&gt;60%,6,AV31&gt;40%,5,AV31&gt;23%,4,AV31&gt;11%,3,AV31&gt;4%,2,TRUE,1)</f>
        <v>#DIV/0!</v>
      </c>
      <c r="AX31" s="2" t="e">
        <f t="shared" si="15"/>
        <v>#DIV/0!</v>
      </c>
      <c r="BA31" s="2" t="e">
        <f>VLOOKUP(성적입력!$AC31,학교별등급점수!$B:$C,2,0)*$Q31</f>
        <v>#DIV/0!</v>
      </c>
      <c r="BB31" s="2" t="e">
        <f>VLOOKUP(성적입력!$AL31,학교별등급점수!$B:$C,2,0)*$Q31</f>
        <v>#DIV/0!</v>
      </c>
      <c r="BC31" s="2" t="e">
        <f>VLOOKUP($AC31,학교별등급점수!$E:$F,2,0)*성적입력!$Q31</f>
        <v>#DIV/0!</v>
      </c>
      <c r="BD31" s="2" t="e">
        <f>VLOOKUP($AL31,학교별등급점수!$E:$F,2,0)*성적입력!$Q31</f>
        <v>#DIV/0!</v>
      </c>
      <c r="BE31" s="2" t="e">
        <f>VLOOKUP($AC31,학교별등급점수!$H:$I,2,0)*$Q31</f>
        <v>#DIV/0!</v>
      </c>
      <c r="BF31" s="2" t="e">
        <f>VLOOKUP($AL31,학교별등급점수!$H:$I,2,0)*$Q31</f>
        <v>#DIV/0!</v>
      </c>
      <c r="BG31" s="2" t="e">
        <f>VLOOKUP(AC31,학교별등급점수!$K:$L,2,0)*성적입력!Q31</f>
        <v>#DIV/0!</v>
      </c>
      <c r="BH31" s="2" t="e">
        <f>VLOOKUP(AC31,학교별등급점수!$N:$O,2,0)*성적입력!Q31</f>
        <v>#DIV/0!</v>
      </c>
      <c r="BI31" s="2">
        <f>VLOOKUP(AS31,학교별등급점수!$Q:$R,2,0)*성적입력!Q31</f>
        <v>0</v>
      </c>
      <c r="BJ31" s="2">
        <f>VLOOKUP($AS31,학교별등급점수!$T:$U,2,0)*성적입력!$Q31</f>
        <v>0</v>
      </c>
      <c r="BK31" s="2" t="e">
        <f>VLOOKUP(AC31,학교별등급점수!$W:$X,2,0)*성적입력!Q31</f>
        <v>#DIV/0!</v>
      </c>
      <c r="BL31" s="2" t="e">
        <f>VLOOKUP($AC31,학교별등급점수!$Z:$AA,2,0)*성적입력!$Q31</f>
        <v>#DIV/0!</v>
      </c>
      <c r="BM31" s="2" t="e">
        <f>VLOOKUP($AC31,학교별등급점수!$AC:$AD,2,0)*성적입력!$Q31</f>
        <v>#DIV/0!</v>
      </c>
      <c r="BN31" s="2" t="e">
        <f>VLOOKUP($AC31,학교별등급점수!$AF:$AG,2,0)*성적입력!$Q31</f>
        <v>#DIV/0!</v>
      </c>
      <c r="BO31" s="2" t="e">
        <f>VLOOKUP($AC31,학교별등급점수!$AI:$AJ,2,0)*성적입력!$Q31</f>
        <v>#DIV/0!</v>
      </c>
      <c r="BP31" s="1" t="e">
        <f>VLOOKUP($AC31,학교별등급점수!$AL:$AM,2,0)*성적입력!$Q31</f>
        <v>#DIV/0!</v>
      </c>
      <c r="BQ31" s="1" t="e">
        <f>VLOOKUP($AC31,학교별등급점수!$AO:$AP,2,0)*성적입력!$Q31</f>
        <v>#DIV/0!</v>
      </c>
      <c r="BR31" s="1" t="e">
        <f>VLOOKUP($AC31,학교별등급점수!$AR:$AS,2,0)*성적입력!$Q31</f>
        <v>#DIV/0!</v>
      </c>
      <c r="BS31" s="1" t="e">
        <f>VLOOKUP($AC31,학교별등급점수!$AU:$AV,2,0)*성적입력!$Q31</f>
        <v>#DIV/0!</v>
      </c>
      <c r="BT31" s="1" t="e">
        <f>VLOOKUP($AC31,학교별등급점수!$AX:$AY,2,0)*성적입력!$Q31</f>
        <v>#DIV/0!</v>
      </c>
      <c r="BU31" s="1" t="e">
        <f>VLOOKUP($AC31,학교별등급점수!$BA:$BB,2,0)*성적입력!$Q31</f>
        <v>#DIV/0!</v>
      </c>
      <c r="BW31" s="1" t="e">
        <f t="shared" si="16"/>
        <v>#DIV/0!</v>
      </c>
      <c r="BX31" s="74" t="e" cm="1">
        <f t="array" ref="BX31">_xlfn.IFS(BW31&gt;96,9,BW31&gt;89,8,BW31&gt;77,7,BW31&gt;60,6,BW31&gt;40,5,BW31&gt;23,4,BW31&gt;11,3,BW31&gt;4,2,TRUE,1)</f>
        <v>#DIV/0!</v>
      </c>
      <c r="BY31" s="1" t="e">
        <f t="shared" si="17"/>
        <v>#DIV/0!</v>
      </c>
      <c r="BZ31" s="1" t="e">
        <f>VLOOKUP($BX31,학교별등급점수!$BD:$BE,2,0)</f>
        <v>#DIV/0!</v>
      </c>
      <c r="CA31" s="1" t="e">
        <f t="shared" si="18"/>
        <v>#DIV/0!</v>
      </c>
      <c r="CC31" s="1" t="e">
        <f>VLOOKUP($AC31,학교별등급점수!$BG:$BH,2,0)*성적입력!$Q31</f>
        <v>#DIV/0!</v>
      </c>
      <c r="CD31" s="1" t="e">
        <f>VLOOKUP($AC31,학교별등급점수!$BJ:$BK,2,0)*성적입력!$Q31</f>
        <v>#DIV/0!</v>
      </c>
      <c r="CE31" s="1" t="e">
        <f>VLOOKUP($AC31,학교별등급점수!$BM:$BN,2,0)*성적입력!$Q31</f>
        <v>#DIV/0!</v>
      </c>
      <c r="CF31" s="1" t="e">
        <f>VLOOKUP($AC31,학교별등급점수!$BP:$BQ,2,0)*성적입력!$Q31</f>
        <v>#DIV/0!</v>
      </c>
      <c r="CG31" s="1" t="e">
        <f>VLOOKUP($AC31,학교별등급점수!$BS:$BT,2,0)</f>
        <v>#DIV/0!</v>
      </c>
      <c r="CH31" s="1" t="e">
        <f>VLOOKUP($AC31,학교별등급점수!$BV:$BW,2,0)*성적입력!$Q31</f>
        <v>#DIV/0!</v>
      </c>
      <c r="CI31" s="1" t="e">
        <f>VLOOKUP($AC31,학교별등급점수!$BY:$BZ,2,0)*성적입력!$Q31</f>
        <v>#DIV/0!</v>
      </c>
      <c r="CJ31" s="1" t="e">
        <f>VLOOKUP($AC31,학교별등급점수!$CB:$CC,2,0)*성적입력!$Q31</f>
        <v>#DIV/0!</v>
      </c>
      <c r="CK31" s="1" t="e">
        <f>VLOOKUP($AC31,학교별등급점수!$CH:$CI,2,0)*성적입력!$Q31</f>
        <v>#DIV/0!</v>
      </c>
      <c r="CL31" s="1" t="e">
        <f>VLOOKUP($AC31,학교별등급점수!$CK:$CL,2,0)*성적입력!$Q31</f>
        <v>#DIV/0!</v>
      </c>
      <c r="CM31" s="1" t="e">
        <f>VLOOKUP($AC31,학교별등급점수!$CN:$CO,2,0)*성적입력!$Q31</f>
        <v>#DIV/0!</v>
      </c>
      <c r="CN31" s="1" t="e">
        <f>VLOOKUP($AW31,학교별등급점수!$CQ:$CR,2,0)*성적입력!$Q31</f>
        <v>#DIV/0!</v>
      </c>
      <c r="CO31" s="1" t="e">
        <f>VLOOKUP($AC31,학교별등급점수!$CT:$CU,2,0)*성적입력!$Q31</f>
        <v>#DIV/0!</v>
      </c>
      <c r="CP31" s="1" t="e">
        <f>VLOOKUP($AC31,학교별등급점수!$CW:$CX,2,0)*성적입력!$Q31</f>
        <v>#DIV/0!</v>
      </c>
      <c r="CQ31" s="1">
        <f>VLOOKUP($AS31,학교별등급점수!$CZ:$DA,2,0)*성적입력!$Q31</f>
        <v>0</v>
      </c>
      <c r="CR31" s="1" t="e">
        <f>VLOOKUP($AC31,학교별등급점수!$DC:$DD,2,0)*성적입력!$Q31</f>
        <v>#DIV/0!</v>
      </c>
      <c r="CS31" s="1" t="e">
        <f>VLOOKUP($AC31,학교별등급점수!$DF:$DG,2,0)*성적입력!$Q31</f>
        <v>#DIV/0!</v>
      </c>
      <c r="CT31" s="1" t="e">
        <f>VLOOKUP($AC31,학교별등급점수!$DI:$DJ,2,0)*성적입력!$Q31</f>
        <v>#DIV/0!</v>
      </c>
    </row>
    <row r="32" spans="2:98" s="1" customFormat="1" x14ac:dyDescent="0.3">
      <c r="B32" s="18" t="str">
        <f t="shared" si="19"/>
        <v>X</v>
      </c>
      <c r="C32" s="18" t="str">
        <f t="shared" si="20"/>
        <v>X</v>
      </c>
      <c r="D32" s="18" t="str">
        <f t="shared" si="21"/>
        <v>X</v>
      </c>
      <c r="E32" s="18" t="str">
        <f t="shared" si="22"/>
        <v>X</v>
      </c>
      <c r="F32" s="18" t="str">
        <f t="shared" si="23"/>
        <v>X</v>
      </c>
      <c r="G32" s="18" t="str">
        <f t="shared" si="24"/>
        <v>O</v>
      </c>
      <c r="H32" s="18" t="str">
        <f t="shared" si="25"/>
        <v>-0</v>
      </c>
      <c r="I32" s="18">
        <f t="shared" si="26"/>
        <v>0</v>
      </c>
      <c r="J32" s="72" t="str">
        <f t="shared" si="27"/>
        <v>-24</v>
      </c>
      <c r="K32" s="18">
        <f t="shared" si="1"/>
        <v>31</v>
      </c>
      <c r="L32" s="68"/>
      <c r="M32" s="7"/>
      <c r="N32" s="7"/>
      <c r="O32" s="7"/>
      <c r="P32" s="7"/>
      <c r="Q32" s="7"/>
      <c r="R32" s="7"/>
      <c r="S32" s="7"/>
      <c r="T32" s="7"/>
      <c r="U32" s="36" t="str">
        <f t="shared" si="2"/>
        <v>X</v>
      </c>
      <c r="V32" s="36" t="str">
        <f t="shared" si="28"/>
        <v>X</v>
      </c>
      <c r="W32" s="36" t="str">
        <f t="shared" si="3"/>
        <v>X</v>
      </c>
      <c r="X32" s="36" t="str">
        <f t="shared" si="29"/>
        <v>X</v>
      </c>
      <c r="Y32" s="36" t="str">
        <f t="shared" si="4"/>
        <v>X</v>
      </c>
      <c r="Z32" s="36" t="str">
        <f t="shared" si="5"/>
        <v>X</v>
      </c>
      <c r="AA32" s="36">
        <f>COUNTIF($P$9:$P32,$P32)</f>
        <v>0</v>
      </c>
      <c r="AB32" s="13" t="e">
        <f t="shared" si="6"/>
        <v>#DIV/0!</v>
      </c>
      <c r="AC32" s="10" t="e" cm="1">
        <f t="array" ref="AC32">_xlfn.IFS(AB32&gt;96%,9,AB32&gt;89%,8,AB32&gt;77%,7,AB32&gt;60%,6,AB32&gt;40%,5,AB32&gt;23%,4,AB32&gt;11%,3,AB32&gt;4%,2,TRUE,1)</f>
        <v>#DIV/0!</v>
      </c>
      <c r="AD32" s="54" t="e">
        <f t="shared" si="7"/>
        <v>#DIV/0!</v>
      </c>
      <c r="AE32" s="54" t="str">
        <f t="shared" si="30"/>
        <v>O</v>
      </c>
      <c r="AF32" s="2" t="str">
        <f t="shared" si="31"/>
        <v>X</v>
      </c>
      <c r="AG32" s="2" t="str">
        <f t="shared" si="32"/>
        <v>X</v>
      </c>
      <c r="AH32" s="2" t="str">
        <f t="shared" si="33"/>
        <v>X</v>
      </c>
      <c r="AI32" s="2" t="str">
        <f t="shared" si="34"/>
        <v>X</v>
      </c>
      <c r="AJ32" s="2" t="str">
        <f t="shared" si="35"/>
        <v>X</v>
      </c>
      <c r="AK32" s="13" t="e">
        <f t="shared" si="8"/>
        <v>#DIV/0!</v>
      </c>
      <c r="AL32" s="10" t="e" cm="1">
        <f t="array" ref="AL32">_xlfn.IFS(AK32&gt;96%,9,AK32&gt;89%,8,AK32&gt;77%,7,AK32&gt;60%,6,AK32&gt;40%,5,AK32&gt;23%,4,AK32&gt;11%,3,AK32&gt;4%,2,TRUE,1)</f>
        <v>#DIV/0!</v>
      </c>
      <c r="AM32" s="2" t="e">
        <f t="shared" si="9"/>
        <v>#DIV/0!</v>
      </c>
      <c r="AN32" s="2">
        <f t="shared" si="10"/>
        <v>31</v>
      </c>
      <c r="AO32" s="2">
        <v>32</v>
      </c>
      <c r="AP32" s="2" t="str">
        <f t="shared" si="11"/>
        <v>-24</v>
      </c>
      <c r="AQ32" s="2">
        <f t="shared" si="36"/>
        <v>24</v>
      </c>
      <c r="AR32" s="26">
        <f t="shared" si="12"/>
        <v>1</v>
      </c>
      <c r="AS32" s="10" cm="1">
        <f t="array" ref="AS32">_xlfn.IFS(AR32&gt;96%,9,AR32&gt;89%,8,AR32&gt;77%,7,AR32&gt;60%,6,AR32&gt;40%,5,AR32&gt;23%,4,AR32&gt;11%,3,AR32&gt;4%,2,TRUE,1)</f>
        <v>9</v>
      </c>
      <c r="AT32" s="2">
        <f t="shared" si="13"/>
        <v>0</v>
      </c>
      <c r="AU32" s="2" t="e">
        <f>VLOOKUP(성적입력!$P32,건국대글로컬교과분류자료!$F:$G,2,0)</f>
        <v>#N/A</v>
      </c>
      <c r="AV32" s="26" t="e">
        <f t="shared" si="14"/>
        <v>#DIV/0!</v>
      </c>
      <c r="AW32" s="10" t="e" cm="1">
        <f t="array" ref="AW32">_xlfn.IFS(AV32&gt;96%,9,AV32&gt;89%,8,AV32&gt;77%,7,AV32&gt;60%,6,AV32&gt;40%,5,AV32&gt;23%,4,AV32&gt;11%,3,AV32&gt;4%,2,TRUE,1)</f>
        <v>#DIV/0!</v>
      </c>
      <c r="AX32" s="2" t="e">
        <f t="shared" si="15"/>
        <v>#DIV/0!</v>
      </c>
      <c r="BA32" s="2" t="e">
        <f>VLOOKUP(성적입력!$AC32,학교별등급점수!$B:$C,2,0)*$Q32</f>
        <v>#DIV/0!</v>
      </c>
      <c r="BB32" s="2" t="e">
        <f>VLOOKUP(성적입력!$AL32,학교별등급점수!$B:$C,2,0)*$Q32</f>
        <v>#DIV/0!</v>
      </c>
      <c r="BC32" s="2" t="e">
        <f>VLOOKUP($AC32,학교별등급점수!$E:$F,2,0)*성적입력!$Q32</f>
        <v>#DIV/0!</v>
      </c>
      <c r="BD32" s="2" t="e">
        <f>VLOOKUP($AL32,학교별등급점수!$E:$F,2,0)*성적입력!$Q32</f>
        <v>#DIV/0!</v>
      </c>
      <c r="BE32" s="2" t="e">
        <f>VLOOKUP($AC32,학교별등급점수!$H:$I,2,0)*$Q32</f>
        <v>#DIV/0!</v>
      </c>
      <c r="BF32" s="2" t="e">
        <f>VLOOKUP($AL32,학교별등급점수!$H:$I,2,0)*$Q32</f>
        <v>#DIV/0!</v>
      </c>
      <c r="BG32" s="2" t="e">
        <f>VLOOKUP(AC32,학교별등급점수!$K:$L,2,0)*성적입력!Q32</f>
        <v>#DIV/0!</v>
      </c>
      <c r="BH32" s="2" t="e">
        <f>VLOOKUP(AC32,학교별등급점수!$N:$O,2,0)*성적입력!Q32</f>
        <v>#DIV/0!</v>
      </c>
      <c r="BI32" s="2">
        <f>VLOOKUP(AS32,학교별등급점수!$Q:$R,2,0)*성적입력!Q32</f>
        <v>0</v>
      </c>
      <c r="BJ32" s="2">
        <f>VLOOKUP($AS32,학교별등급점수!$T:$U,2,0)*성적입력!$Q32</f>
        <v>0</v>
      </c>
      <c r="BK32" s="2" t="e">
        <f>VLOOKUP(AC32,학교별등급점수!$W:$X,2,0)*성적입력!Q32</f>
        <v>#DIV/0!</v>
      </c>
      <c r="BL32" s="2" t="e">
        <f>VLOOKUP($AC32,학교별등급점수!$Z:$AA,2,0)*성적입력!$Q32</f>
        <v>#DIV/0!</v>
      </c>
      <c r="BM32" s="2" t="e">
        <f>VLOOKUP($AC32,학교별등급점수!$AC:$AD,2,0)*성적입력!$Q32</f>
        <v>#DIV/0!</v>
      </c>
      <c r="BN32" s="2" t="e">
        <f>VLOOKUP($AC32,학교별등급점수!$AF:$AG,2,0)*성적입력!$Q32</f>
        <v>#DIV/0!</v>
      </c>
      <c r="BO32" s="2" t="e">
        <f>VLOOKUP($AC32,학교별등급점수!$AI:$AJ,2,0)*성적입력!$Q32</f>
        <v>#DIV/0!</v>
      </c>
      <c r="BP32" s="1" t="e">
        <f>VLOOKUP($AC32,학교별등급점수!$AL:$AM,2,0)*성적입력!$Q32</f>
        <v>#DIV/0!</v>
      </c>
      <c r="BQ32" s="1" t="e">
        <f>VLOOKUP($AC32,학교별등급점수!$AO:$AP,2,0)*성적입력!$Q32</f>
        <v>#DIV/0!</v>
      </c>
      <c r="BR32" s="1" t="e">
        <f>VLOOKUP($AC32,학교별등급점수!$AR:$AS,2,0)*성적입력!$Q32</f>
        <v>#DIV/0!</v>
      </c>
      <c r="BS32" s="1" t="e">
        <f>VLOOKUP($AC32,학교별등급점수!$AU:$AV,2,0)*성적입력!$Q32</f>
        <v>#DIV/0!</v>
      </c>
      <c r="BT32" s="1" t="e">
        <f>VLOOKUP($AC32,학교별등급점수!$AX:$AY,2,0)*성적입력!$Q32</f>
        <v>#DIV/0!</v>
      </c>
      <c r="BU32" s="1" t="e">
        <f>VLOOKUP($AC32,학교별등급점수!$BA:$BB,2,0)*성적입력!$Q32</f>
        <v>#DIV/0!</v>
      </c>
      <c r="BW32" s="1" t="e">
        <f t="shared" si="16"/>
        <v>#DIV/0!</v>
      </c>
      <c r="BX32" s="74" t="e" cm="1">
        <f t="array" ref="BX32">_xlfn.IFS(BW32&gt;96,9,BW32&gt;89,8,BW32&gt;77,7,BW32&gt;60,6,BW32&gt;40,5,BW32&gt;23,4,BW32&gt;11,3,BW32&gt;4,2,TRUE,1)</f>
        <v>#DIV/0!</v>
      </c>
      <c r="BY32" s="1" t="e">
        <f t="shared" si="17"/>
        <v>#DIV/0!</v>
      </c>
      <c r="BZ32" s="1" t="e">
        <f>VLOOKUP($BX32,학교별등급점수!$BD:$BE,2,0)</f>
        <v>#DIV/0!</v>
      </c>
      <c r="CA32" s="1" t="e">
        <f t="shared" si="18"/>
        <v>#DIV/0!</v>
      </c>
      <c r="CC32" s="1" t="e">
        <f>VLOOKUP($AC32,학교별등급점수!$BG:$BH,2,0)*성적입력!$Q32</f>
        <v>#DIV/0!</v>
      </c>
      <c r="CD32" s="1" t="e">
        <f>VLOOKUP($AC32,학교별등급점수!$BJ:$BK,2,0)*성적입력!$Q32</f>
        <v>#DIV/0!</v>
      </c>
      <c r="CE32" s="1" t="e">
        <f>VLOOKUP($AC32,학교별등급점수!$BM:$BN,2,0)*성적입력!$Q32</f>
        <v>#DIV/0!</v>
      </c>
      <c r="CF32" s="1" t="e">
        <f>VLOOKUP($AC32,학교별등급점수!$BP:$BQ,2,0)*성적입력!$Q32</f>
        <v>#DIV/0!</v>
      </c>
      <c r="CG32" s="1" t="e">
        <f>VLOOKUP($AC32,학교별등급점수!$BS:$BT,2,0)</f>
        <v>#DIV/0!</v>
      </c>
      <c r="CH32" s="1" t="e">
        <f>VLOOKUP($AC32,학교별등급점수!$BV:$BW,2,0)*성적입력!$Q32</f>
        <v>#DIV/0!</v>
      </c>
      <c r="CI32" s="1" t="e">
        <f>VLOOKUP($AC32,학교별등급점수!$BY:$BZ,2,0)*성적입력!$Q32</f>
        <v>#DIV/0!</v>
      </c>
      <c r="CJ32" s="1" t="e">
        <f>VLOOKUP($AC32,학교별등급점수!$CB:$CC,2,0)*성적입력!$Q32</f>
        <v>#DIV/0!</v>
      </c>
      <c r="CK32" s="1" t="e">
        <f>VLOOKUP($AC32,학교별등급점수!$CH:$CI,2,0)*성적입력!$Q32</f>
        <v>#DIV/0!</v>
      </c>
      <c r="CL32" s="1" t="e">
        <f>VLOOKUP($AC32,학교별등급점수!$CK:$CL,2,0)*성적입력!$Q32</f>
        <v>#DIV/0!</v>
      </c>
      <c r="CM32" s="1" t="e">
        <f>VLOOKUP($AC32,학교별등급점수!$CN:$CO,2,0)*성적입력!$Q32</f>
        <v>#DIV/0!</v>
      </c>
      <c r="CN32" s="1" t="e">
        <f>VLOOKUP($AW32,학교별등급점수!$CQ:$CR,2,0)*성적입력!$Q32</f>
        <v>#DIV/0!</v>
      </c>
      <c r="CO32" s="1" t="e">
        <f>VLOOKUP($AC32,학교별등급점수!$CT:$CU,2,0)*성적입력!$Q32</f>
        <v>#DIV/0!</v>
      </c>
      <c r="CP32" s="1" t="e">
        <f>VLOOKUP($AC32,학교별등급점수!$CW:$CX,2,0)*성적입력!$Q32</f>
        <v>#DIV/0!</v>
      </c>
      <c r="CQ32" s="1">
        <f>VLOOKUP($AS32,학교별등급점수!$CZ:$DA,2,0)*성적입력!$Q32</f>
        <v>0</v>
      </c>
      <c r="CR32" s="1" t="e">
        <f>VLOOKUP($AC32,학교별등급점수!$DC:$DD,2,0)*성적입력!$Q32</f>
        <v>#DIV/0!</v>
      </c>
      <c r="CS32" s="1" t="e">
        <f>VLOOKUP($AC32,학교별등급점수!$DF:$DG,2,0)*성적입력!$Q32</f>
        <v>#DIV/0!</v>
      </c>
      <c r="CT32" s="1" t="e">
        <f>VLOOKUP($AC32,학교별등급점수!$DI:$DJ,2,0)*성적입력!$Q32</f>
        <v>#DIV/0!</v>
      </c>
    </row>
    <row r="33" spans="2:98" s="1" customFormat="1" x14ac:dyDescent="0.3">
      <c r="B33" s="18" t="str">
        <f t="shared" si="19"/>
        <v>X</v>
      </c>
      <c r="C33" s="18" t="str">
        <f t="shared" si="20"/>
        <v>X</v>
      </c>
      <c r="D33" s="18" t="str">
        <f t="shared" si="21"/>
        <v>X</v>
      </c>
      <c r="E33" s="18" t="str">
        <f t="shared" si="22"/>
        <v>X</v>
      </c>
      <c r="F33" s="18" t="str">
        <f t="shared" si="23"/>
        <v>X</v>
      </c>
      <c r="G33" s="18" t="str">
        <f t="shared" si="24"/>
        <v>O</v>
      </c>
      <c r="H33" s="18" t="str">
        <f t="shared" si="25"/>
        <v>-0</v>
      </c>
      <c r="I33" s="18">
        <f t="shared" si="26"/>
        <v>0</v>
      </c>
      <c r="J33" s="72" t="str">
        <f t="shared" si="27"/>
        <v>-25</v>
      </c>
      <c r="K33" s="18">
        <f t="shared" si="1"/>
        <v>31</v>
      </c>
      <c r="L33" s="68"/>
      <c r="M33" s="7"/>
      <c r="N33" s="7"/>
      <c r="O33" s="7"/>
      <c r="P33" s="7"/>
      <c r="Q33" s="7"/>
      <c r="R33" s="7"/>
      <c r="S33" s="7"/>
      <c r="T33" s="7"/>
      <c r="U33" s="36" t="str">
        <f t="shared" si="2"/>
        <v>X</v>
      </c>
      <c r="V33" s="36" t="str">
        <f t="shared" si="28"/>
        <v>X</v>
      </c>
      <c r="W33" s="36" t="str">
        <f t="shared" si="3"/>
        <v>X</v>
      </c>
      <c r="X33" s="36" t="str">
        <f t="shared" si="29"/>
        <v>X</v>
      </c>
      <c r="Y33" s="36" t="str">
        <f t="shared" si="4"/>
        <v>X</v>
      </c>
      <c r="Z33" s="36" t="str">
        <f t="shared" si="5"/>
        <v>X</v>
      </c>
      <c r="AA33" s="36">
        <f>COUNTIF($P$9:$P33,$P33)</f>
        <v>0</v>
      </c>
      <c r="AB33" s="13" t="e">
        <f t="shared" si="6"/>
        <v>#DIV/0!</v>
      </c>
      <c r="AC33" s="10" t="e" cm="1">
        <f t="array" ref="AC33">_xlfn.IFS(AB33&gt;96%,9,AB33&gt;89%,8,AB33&gt;77%,7,AB33&gt;60%,6,AB33&gt;40%,5,AB33&gt;23%,4,AB33&gt;11%,3,AB33&gt;4%,2,TRUE,1)</f>
        <v>#DIV/0!</v>
      </c>
      <c r="AD33" s="54" t="e">
        <f t="shared" si="7"/>
        <v>#DIV/0!</v>
      </c>
      <c r="AE33" s="54" t="str">
        <f t="shared" si="30"/>
        <v>O</v>
      </c>
      <c r="AF33" s="2" t="str">
        <f t="shared" si="31"/>
        <v>X</v>
      </c>
      <c r="AG33" s="2" t="str">
        <f t="shared" si="32"/>
        <v>X</v>
      </c>
      <c r="AH33" s="2" t="str">
        <f t="shared" si="33"/>
        <v>X</v>
      </c>
      <c r="AI33" s="2" t="str">
        <f t="shared" si="34"/>
        <v>X</v>
      </c>
      <c r="AJ33" s="2" t="str">
        <f t="shared" si="35"/>
        <v>X</v>
      </c>
      <c r="AK33" s="13" t="e">
        <f t="shared" si="8"/>
        <v>#DIV/0!</v>
      </c>
      <c r="AL33" s="10" t="e" cm="1">
        <f t="array" ref="AL33">_xlfn.IFS(AK33&gt;96%,9,AK33&gt;89%,8,AK33&gt;77%,7,AK33&gt;60%,6,AK33&gt;40%,5,AK33&gt;23%,4,AK33&gt;11%,3,AK33&gt;4%,2,TRUE,1)</f>
        <v>#DIV/0!</v>
      </c>
      <c r="AM33" s="2" t="e">
        <f t="shared" si="9"/>
        <v>#DIV/0!</v>
      </c>
      <c r="AN33" s="2">
        <f t="shared" si="10"/>
        <v>31</v>
      </c>
      <c r="AO33" s="2">
        <v>32</v>
      </c>
      <c r="AP33" s="2" t="str">
        <f t="shared" si="11"/>
        <v>-25</v>
      </c>
      <c r="AQ33" s="2">
        <f t="shared" si="36"/>
        <v>25</v>
      </c>
      <c r="AR33" s="26">
        <f t="shared" si="12"/>
        <v>1</v>
      </c>
      <c r="AS33" s="10" cm="1">
        <f t="array" ref="AS33">_xlfn.IFS(AR33&gt;96%,9,AR33&gt;89%,8,AR33&gt;77%,7,AR33&gt;60%,6,AR33&gt;40%,5,AR33&gt;23%,4,AR33&gt;11%,3,AR33&gt;4%,2,TRUE,1)</f>
        <v>9</v>
      </c>
      <c r="AT33" s="2">
        <f t="shared" si="13"/>
        <v>0</v>
      </c>
      <c r="AU33" s="2" t="e">
        <f>VLOOKUP(성적입력!$P33,건국대글로컬교과분류자료!$F:$G,2,0)</f>
        <v>#N/A</v>
      </c>
      <c r="AV33" s="26" t="e">
        <f t="shared" si="14"/>
        <v>#DIV/0!</v>
      </c>
      <c r="AW33" s="10" t="e" cm="1">
        <f t="array" ref="AW33">_xlfn.IFS(AV33&gt;96%,9,AV33&gt;89%,8,AV33&gt;77%,7,AV33&gt;60%,6,AV33&gt;40%,5,AV33&gt;23%,4,AV33&gt;11%,3,AV33&gt;4%,2,TRUE,1)</f>
        <v>#DIV/0!</v>
      </c>
      <c r="AX33" s="2" t="e">
        <f t="shared" si="15"/>
        <v>#DIV/0!</v>
      </c>
      <c r="BA33" s="2" t="e">
        <f>VLOOKUP(성적입력!$AC33,학교별등급점수!$B:$C,2,0)*$Q33</f>
        <v>#DIV/0!</v>
      </c>
      <c r="BB33" s="2" t="e">
        <f>VLOOKUP(성적입력!$AL33,학교별등급점수!$B:$C,2,0)*$Q33</f>
        <v>#DIV/0!</v>
      </c>
      <c r="BC33" s="2" t="e">
        <f>VLOOKUP($AC33,학교별등급점수!$E:$F,2,0)*성적입력!$Q33</f>
        <v>#DIV/0!</v>
      </c>
      <c r="BD33" s="2" t="e">
        <f>VLOOKUP($AL33,학교별등급점수!$E:$F,2,0)*성적입력!$Q33</f>
        <v>#DIV/0!</v>
      </c>
      <c r="BE33" s="2" t="e">
        <f>VLOOKUP($AC33,학교별등급점수!$H:$I,2,0)*$Q33</f>
        <v>#DIV/0!</v>
      </c>
      <c r="BF33" s="2" t="e">
        <f>VLOOKUP($AL33,학교별등급점수!$H:$I,2,0)*$Q33</f>
        <v>#DIV/0!</v>
      </c>
      <c r="BG33" s="2" t="e">
        <f>VLOOKUP(AC33,학교별등급점수!$K:$L,2,0)*성적입력!Q33</f>
        <v>#DIV/0!</v>
      </c>
      <c r="BH33" s="2" t="e">
        <f>VLOOKUP(AC33,학교별등급점수!$N:$O,2,0)*성적입력!Q33</f>
        <v>#DIV/0!</v>
      </c>
      <c r="BI33" s="2">
        <f>VLOOKUP(AS33,학교별등급점수!$Q:$R,2,0)*성적입력!Q33</f>
        <v>0</v>
      </c>
      <c r="BJ33" s="2">
        <f>VLOOKUP($AS33,학교별등급점수!$T:$U,2,0)*성적입력!$Q33</f>
        <v>0</v>
      </c>
      <c r="BK33" s="2" t="e">
        <f>VLOOKUP(AC33,학교별등급점수!$W:$X,2,0)*성적입력!Q33</f>
        <v>#DIV/0!</v>
      </c>
      <c r="BL33" s="2" t="e">
        <f>VLOOKUP($AC33,학교별등급점수!$Z:$AA,2,0)*성적입력!$Q33</f>
        <v>#DIV/0!</v>
      </c>
      <c r="BM33" s="2" t="e">
        <f>VLOOKUP($AC33,학교별등급점수!$AC:$AD,2,0)*성적입력!$Q33</f>
        <v>#DIV/0!</v>
      </c>
      <c r="BN33" s="2" t="e">
        <f>VLOOKUP($AC33,학교별등급점수!$AF:$AG,2,0)*성적입력!$Q33</f>
        <v>#DIV/0!</v>
      </c>
      <c r="BO33" s="2" t="e">
        <f>VLOOKUP($AC33,학교별등급점수!$AI:$AJ,2,0)*성적입력!$Q33</f>
        <v>#DIV/0!</v>
      </c>
      <c r="BP33" s="1" t="e">
        <f>VLOOKUP($AC33,학교별등급점수!$AL:$AM,2,0)*성적입력!$Q33</f>
        <v>#DIV/0!</v>
      </c>
      <c r="BQ33" s="1" t="e">
        <f>VLOOKUP($AC33,학교별등급점수!$AO:$AP,2,0)*성적입력!$Q33</f>
        <v>#DIV/0!</v>
      </c>
      <c r="BR33" s="1" t="e">
        <f>VLOOKUP($AC33,학교별등급점수!$AR:$AS,2,0)*성적입력!$Q33</f>
        <v>#DIV/0!</v>
      </c>
      <c r="BS33" s="1" t="e">
        <f>VLOOKUP($AC33,학교별등급점수!$AU:$AV,2,0)*성적입력!$Q33</f>
        <v>#DIV/0!</v>
      </c>
      <c r="BT33" s="1" t="e">
        <f>VLOOKUP($AC33,학교별등급점수!$AX:$AY,2,0)*성적입력!$Q33</f>
        <v>#DIV/0!</v>
      </c>
      <c r="BU33" s="1" t="e">
        <f>VLOOKUP($AC33,학교별등급점수!$BA:$BB,2,0)*성적입력!$Q33</f>
        <v>#DIV/0!</v>
      </c>
      <c r="BW33" s="1" t="e">
        <f t="shared" si="16"/>
        <v>#DIV/0!</v>
      </c>
      <c r="BX33" s="74" t="e" cm="1">
        <f t="array" ref="BX33">_xlfn.IFS(BW33&gt;96,9,BW33&gt;89,8,BW33&gt;77,7,BW33&gt;60,6,BW33&gt;40,5,BW33&gt;23,4,BW33&gt;11,3,BW33&gt;4,2,TRUE,1)</f>
        <v>#DIV/0!</v>
      </c>
      <c r="BY33" s="1" t="e">
        <f t="shared" si="17"/>
        <v>#DIV/0!</v>
      </c>
      <c r="BZ33" s="1" t="e">
        <f>VLOOKUP($BX33,학교별등급점수!$BD:$BE,2,0)</f>
        <v>#DIV/0!</v>
      </c>
      <c r="CA33" s="1" t="e">
        <f t="shared" si="18"/>
        <v>#DIV/0!</v>
      </c>
      <c r="CC33" s="1" t="e">
        <f>VLOOKUP($AC33,학교별등급점수!$BG:$BH,2,0)*성적입력!$Q33</f>
        <v>#DIV/0!</v>
      </c>
      <c r="CD33" s="1" t="e">
        <f>VLOOKUP($AC33,학교별등급점수!$BJ:$BK,2,0)*성적입력!$Q33</f>
        <v>#DIV/0!</v>
      </c>
      <c r="CE33" s="1" t="e">
        <f>VLOOKUP($AC33,학교별등급점수!$BM:$BN,2,0)*성적입력!$Q33</f>
        <v>#DIV/0!</v>
      </c>
      <c r="CF33" s="1" t="e">
        <f>VLOOKUP($AC33,학교별등급점수!$BP:$BQ,2,0)*성적입력!$Q33</f>
        <v>#DIV/0!</v>
      </c>
      <c r="CG33" s="1" t="e">
        <f>VLOOKUP($AC33,학교별등급점수!$BS:$BT,2,0)</f>
        <v>#DIV/0!</v>
      </c>
      <c r="CH33" s="1" t="e">
        <f>VLOOKUP($AC33,학교별등급점수!$BV:$BW,2,0)*성적입력!$Q33</f>
        <v>#DIV/0!</v>
      </c>
      <c r="CI33" s="1" t="e">
        <f>VLOOKUP($AC33,학교별등급점수!$BY:$BZ,2,0)*성적입력!$Q33</f>
        <v>#DIV/0!</v>
      </c>
      <c r="CJ33" s="1" t="e">
        <f>VLOOKUP($AC33,학교별등급점수!$CB:$CC,2,0)*성적입력!$Q33</f>
        <v>#DIV/0!</v>
      </c>
      <c r="CK33" s="1" t="e">
        <f>VLOOKUP($AC33,학교별등급점수!$CH:$CI,2,0)*성적입력!$Q33</f>
        <v>#DIV/0!</v>
      </c>
      <c r="CL33" s="1" t="e">
        <f>VLOOKUP($AC33,학교별등급점수!$CK:$CL,2,0)*성적입력!$Q33</f>
        <v>#DIV/0!</v>
      </c>
      <c r="CM33" s="1" t="e">
        <f>VLOOKUP($AC33,학교별등급점수!$CN:$CO,2,0)*성적입력!$Q33</f>
        <v>#DIV/0!</v>
      </c>
      <c r="CN33" s="1" t="e">
        <f>VLOOKUP($AW33,학교별등급점수!$CQ:$CR,2,0)*성적입력!$Q33</f>
        <v>#DIV/0!</v>
      </c>
      <c r="CO33" s="1" t="e">
        <f>VLOOKUP($AC33,학교별등급점수!$CT:$CU,2,0)*성적입력!$Q33</f>
        <v>#DIV/0!</v>
      </c>
      <c r="CP33" s="1" t="e">
        <f>VLOOKUP($AC33,학교별등급점수!$CW:$CX,2,0)*성적입력!$Q33</f>
        <v>#DIV/0!</v>
      </c>
      <c r="CQ33" s="1">
        <f>VLOOKUP($AS33,학교별등급점수!$CZ:$DA,2,0)*성적입력!$Q33</f>
        <v>0</v>
      </c>
      <c r="CR33" s="1" t="e">
        <f>VLOOKUP($AC33,학교별등급점수!$DC:$DD,2,0)*성적입력!$Q33</f>
        <v>#DIV/0!</v>
      </c>
      <c r="CS33" s="1" t="e">
        <f>VLOOKUP($AC33,학교별등급점수!$DF:$DG,2,0)*성적입력!$Q33</f>
        <v>#DIV/0!</v>
      </c>
      <c r="CT33" s="1" t="e">
        <f>VLOOKUP($AC33,학교별등급점수!$DI:$DJ,2,0)*성적입력!$Q33</f>
        <v>#DIV/0!</v>
      </c>
    </row>
    <row r="34" spans="2:98" s="1" customFormat="1" x14ac:dyDescent="0.3">
      <c r="B34" s="18" t="str">
        <f t="shared" si="19"/>
        <v>X</v>
      </c>
      <c r="C34" s="18" t="str">
        <f t="shared" si="20"/>
        <v>X</v>
      </c>
      <c r="D34" s="18" t="str">
        <f t="shared" si="21"/>
        <v>X</v>
      </c>
      <c r="E34" s="18" t="str">
        <f t="shared" si="22"/>
        <v>X</v>
      </c>
      <c r="F34" s="18" t="str">
        <f t="shared" si="23"/>
        <v>X</v>
      </c>
      <c r="G34" s="18" t="str">
        <f t="shared" si="24"/>
        <v>O</v>
      </c>
      <c r="H34" s="18" t="str">
        <f t="shared" si="25"/>
        <v>-0</v>
      </c>
      <c r="I34" s="18">
        <f t="shared" si="26"/>
        <v>0</v>
      </c>
      <c r="J34" s="72" t="str">
        <f t="shared" si="27"/>
        <v>-26</v>
      </c>
      <c r="K34" s="18">
        <f t="shared" si="1"/>
        <v>31</v>
      </c>
      <c r="L34" s="68"/>
      <c r="M34" s="7"/>
      <c r="N34" s="7"/>
      <c r="O34" s="7"/>
      <c r="P34" s="7"/>
      <c r="Q34" s="7"/>
      <c r="R34" s="7"/>
      <c r="S34" s="7"/>
      <c r="T34" s="7"/>
      <c r="U34" s="36" t="str">
        <f t="shared" si="2"/>
        <v>X</v>
      </c>
      <c r="V34" s="36" t="str">
        <f t="shared" si="28"/>
        <v>X</v>
      </c>
      <c r="W34" s="36" t="str">
        <f t="shared" si="3"/>
        <v>X</v>
      </c>
      <c r="X34" s="36" t="str">
        <f t="shared" si="29"/>
        <v>X</v>
      </c>
      <c r="Y34" s="36" t="str">
        <f t="shared" si="4"/>
        <v>X</v>
      </c>
      <c r="Z34" s="36" t="str">
        <f t="shared" si="5"/>
        <v>X</v>
      </c>
      <c r="AA34" s="36">
        <f>COUNTIF($P$9:$P34,$P34)</f>
        <v>0</v>
      </c>
      <c r="AB34" s="13" t="e">
        <f t="shared" si="6"/>
        <v>#DIV/0!</v>
      </c>
      <c r="AC34" s="10" t="e" cm="1">
        <f t="array" ref="AC34">_xlfn.IFS(AB34&gt;96%,9,AB34&gt;89%,8,AB34&gt;77%,7,AB34&gt;60%,6,AB34&gt;40%,5,AB34&gt;23%,4,AB34&gt;11%,3,AB34&gt;4%,2,TRUE,1)</f>
        <v>#DIV/0!</v>
      </c>
      <c r="AD34" s="54" t="e">
        <f t="shared" si="7"/>
        <v>#DIV/0!</v>
      </c>
      <c r="AE34" s="54" t="str">
        <f t="shared" si="30"/>
        <v>O</v>
      </c>
      <c r="AF34" s="2" t="str">
        <f t="shared" si="31"/>
        <v>X</v>
      </c>
      <c r="AG34" s="2" t="str">
        <f t="shared" si="32"/>
        <v>X</v>
      </c>
      <c r="AH34" s="2" t="str">
        <f t="shared" si="33"/>
        <v>X</v>
      </c>
      <c r="AI34" s="2" t="str">
        <f t="shared" si="34"/>
        <v>X</v>
      </c>
      <c r="AJ34" s="2" t="str">
        <f t="shared" si="35"/>
        <v>X</v>
      </c>
      <c r="AK34" s="13" t="e">
        <f t="shared" si="8"/>
        <v>#DIV/0!</v>
      </c>
      <c r="AL34" s="10" t="e" cm="1">
        <f t="array" ref="AL34">_xlfn.IFS(AK34&gt;96%,9,AK34&gt;89%,8,AK34&gt;77%,7,AK34&gt;60%,6,AK34&gt;40%,5,AK34&gt;23%,4,AK34&gt;11%,3,AK34&gt;4%,2,TRUE,1)</f>
        <v>#DIV/0!</v>
      </c>
      <c r="AM34" s="2" t="e">
        <f t="shared" si="9"/>
        <v>#DIV/0!</v>
      </c>
      <c r="AN34" s="2">
        <f t="shared" si="10"/>
        <v>31</v>
      </c>
      <c r="AO34" s="2">
        <v>32</v>
      </c>
      <c r="AP34" s="2" t="str">
        <f t="shared" si="11"/>
        <v>-26</v>
      </c>
      <c r="AQ34" s="2">
        <f t="shared" si="36"/>
        <v>26</v>
      </c>
      <c r="AR34" s="26">
        <f t="shared" si="12"/>
        <v>1</v>
      </c>
      <c r="AS34" s="10" cm="1">
        <f t="array" ref="AS34">_xlfn.IFS(AR34&gt;96%,9,AR34&gt;89%,8,AR34&gt;77%,7,AR34&gt;60%,6,AR34&gt;40%,5,AR34&gt;23%,4,AR34&gt;11%,3,AR34&gt;4%,2,TRUE,1)</f>
        <v>9</v>
      </c>
      <c r="AT34" s="2">
        <f t="shared" si="13"/>
        <v>0</v>
      </c>
      <c r="AU34" s="2" t="e">
        <f>VLOOKUP(성적입력!$P34,건국대글로컬교과분류자료!$F:$G,2,0)</f>
        <v>#N/A</v>
      </c>
      <c r="AV34" s="26" t="e">
        <f t="shared" si="14"/>
        <v>#DIV/0!</v>
      </c>
      <c r="AW34" s="10" t="e" cm="1">
        <f t="array" ref="AW34">_xlfn.IFS(AV34&gt;96%,9,AV34&gt;89%,8,AV34&gt;77%,7,AV34&gt;60%,6,AV34&gt;40%,5,AV34&gt;23%,4,AV34&gt;11%,3,AV34&gt;4%,2,TRUE,1)</f>
        <v>#DIV/0!</v>
      </c>
      <c r="AX34" s="2" t="e">
        <f t="shared" si="15"/>
        <v>#DIV/0!</v>
      </c>
      <c r="BA34" s="2" t="e">
        <f>VLOOKUP(성적입력!$AC34,학교별등급점수!$B:$C,2,0)*$Q34</f>
        <v>#DIV/0!</v>
      </c>
      <c r="BB34" s="2" t="e">
        <f>VLOOKUP(성적입력!$AL34,학교별등급점수!$B:$C,2,0)*$Q34</f>
        <v>#DIV/0!</v>
      </c>
      <c r="BC34" s="2" t="e">
        <f>VLOOKUP($AC34,학교별등급점수!$E:$F,2,0)*성적입력!$Q34</f>
        <v>#DIV/0!</v>
      </c>
      <c r="BD34" s="2" t="e">
        <f>VLOOKUP($AL34,학교별등급점수!$E:$F,2,0)*성적입력!$Q34</f>
        <v>#DIV/0!</v>
      </c>
      <c r="BE34" s="2" t="e">
        <f>VLOOKUP($AC34,학교별등급점수!$H:$I,2,0)*$Q34</f>
        <v>#DIV/0!</v>
      </c>
      <c r="BF34" s="2" t="e">
        <f>VLOOKUP($AL34,학교별등급점수!$H:$I,2,0)*$Q34</f>
        <v>#DIV/0!</v>
      </c>
      <c r="BG34" s="2" t="e">
        <f>VLOOKUP(AC34,학교별등급점수!$K:$L,2,0)*성적입력!Q34</f>
        <v>#DIV/0!</v>
      </c>
      <c r="BH34" s="2" t="e">
        <f>VLOOKUP(AC34,학교별등급점수!$N:$O,2,0)*성적입력!Q34</f>
        <v>#DIV/0!</v>
      </c>
      <c r="BI34" s="2">
        <f>VLOOKUP(AS34,학교별등급점수!$Q:$R,2,0)*성적입력!Q34</f>
        <v>0</v>
      </c>
      <c r="BJ34" s="2">
        <f>VLOOKUP($AS34,학교별등급점수!$T:$U,2,0)*성적입력!$Q34</f>
        <v>0</v>
      </c>
      <c r="BK34" s="2" t="e">
        <f>VLOOKUP(AC34,학교별등급점수!$W:$X,2,0)*성적입력!Q34</f>
        <v>#DIV/0!</v>
      </c>
      <c r="BL34" s="2" t="e">
        <f>VLOOKUP($AC34,학교별등급점수!$Z:$AA,2,0)*성적입력!$Q34</f>
        <v>#DIV/0!</v>
      </c>
      <c r="BM34" s="2" t="e">
        <f>VLOOKUP($AC34,학교별등급점수!$AC:$AD,2,0)*성적입력!$Q34</f>
        <v>#DIV/0!</v>
      </c>
      <c r="BN34" s="2" t="e">
        <f>VLOOKUP($AC34,학교별등급점수!$AF:$AG,2,0)*성적입력!$Q34</f>
        <v>#DIV/0!</v>
      </c>
      <c r="BO34" s="2" t="e">
        <f>VLOOKUP($AC34,학교별등급점수!$AI:$AJ,2,0)*성적입력!$Q34</f>
        <v>#DIV/0!</v>
      </c>
      <c r="BP34" s="1" t="e">
        <f>VLOOKUP($AC34,학교별등급점수!$AL:$AM,2,0)*성적입력!$Q34</f>
        <v>#DIV/0!</v>
      </c>
      <c r="BQ34" s="1" t="e">
        <f>VLOOKUP($AC34,학교별등급점수!$AO:$AP,2,0)*성적입력!$Q34</f>
        <v>#DIV/0!</v>
      </c>
      <c r="BR34" s="1" t="e">
        <f>VLOOKUP($AC34,학교별등급점수!$AR:$AS,2,0)*성적입력!$Q34</f>
        <v>#DIV/0!</v>
      </c>
      <c r="BS34" s="1" t="e">
        <f>VLOOKUP($AC34,학교별등급점수!$AU:$AV,2,0)*성적입력!$Q34</f>
        <v>#DIV/0!</v>
      </c>
      <c r="BT34" s="1" t="e">
        <f>VLOOKUP($AC34,학교별등급점수!$AX:$AY,2,0)*성적입력!$Q34</f>
        <v>#DIV/0!</v>
      </c>
      <c r="BU34" s="1" t="e">
        <f>VLOOKUP($AC34,학교별등급점수!$BA:$BB,2,0)*성적입력!$Q34</f>
        <v>#DIV/0!</v>
      </c>
      <c r="BW34" s="1" t="e">
        <f t="shared" si="16"/>
        <v>#DIV/0!</v>
      </c>
      <c r="BX34" s="74" t="e" cm="1">
        <f t="array" ref="BX34">_xlfn.IFS(BW34&gt;96,9,BW34&gt;89,8,BW34&gt;77,7,BW34&gt;60,6,BW34&gt;40,5,BW34&gt;23,4,BW34&gt;11,3,BW34&gt;4,2,TRUE,1)</f>
        <v>#DIV/0!</v>
      </c>
      <c r="BY34" s="1" t="e">
        <f t="shared" si="17"/>
        <v>#DIV/0!</v>
      </c>
      <c r="BZ34" s="1" t="e">
        <f>VLOOKUP($BX34,학교별등급점수!$BD:$BE,2,0)</f>
        <v>#DIV/0!</v>
      </c>
      <c r="CA34" s="1" t="e">
        <f t="shared" si="18"/>
        <v>#DIV/0!</v>
      </c>
      <c r="CC34" s="1" t="e">
        <f>VLOOKUP($AC34,학교별등급점수!$BG:$BH,2,0)*성적입력!$Q34</f>
        <v>#DIV/0!</v>
      </c>
      <c r="CD34" s="1" t="e">
        <f>VLOOKUP($AC34,학교별등급점수!$BJ:$BK,2,0)*성적입력!$Q34</f>
        <v>#DIV/0!</v>
      </c>
      <c r="CE34" s="1" t="e">
        <f>VLOOKUP($AC34,학교별등급점수!$BM:$BN,2,0)*성적입력!$Q34</f>
        <v>#DIV/0!</v>
      </c>
      <c r="CF34" s="1" t="e">
        <f>VLOOKUP($AC34,학교별등급점수!$BP:$BQ,2,0)*성적입력!$Q34</f>
        <v>#DIV/0!</v>
      </c>
      <c r="CG34" s="1" t="e">
        <f>VLOOKUP($AC34,학교별등급점수!$BS:$BT,2,0)</f>
        <v>#DIV/0!</v>
      </c>
      <c r="CH34" s="1" t="e">
        <f>VLOOKUP($AC34,학교별등급점수!$BV:$BW,2,0)*성적입력!$Q34</f>
        <v>#DIV/0!</v>
      </c>
      <c r="CI34" s="1" t="e">
        <f>VLOOKUP($AC34,학교별등급점수!$BY:$BZ,2,0)*성적입력!$Q34</f>
        <v>#DIV/0!</v>
      </c>
      <c r="CJ34" s="1" t="e">
        <f>VLOOKUP($AC34,학교별등급점수!$CB:$CC,2,0)*성적입력!$Q34</f>
        <v>#DIV/0!</v>
      </c>
      <c r="CK34" s="1" t="e">
        <f>VLOOKUP($AC34,학교별등급점수!$CH:$CI,2,0)*성적입력!$Q34</f>
        <v>#DIV/0!</v>
      </c>
      <c r="CL34" s="1" t="e">
        <f>VLOOKUP($AC34,학교별등급점수!$CK:$CL,2,0)*성적입력!$Q34</f>
        <v>#DIV/0!</v>
      </c>
      <c r="CM34" s="1" t="e">
        <f>VLOOKUP($AC34,학교별등급점수!$CN:$CO,2,0)*성적입력!$Q34</f>
        <v>#DIV/0!</v>
      </c>
      <c r="CN34" s="1" t="e">
        <f>VLOOKUP($AW34,학교별등급점수!$CQ:$CR,2,0)*성적입력!$Q34</f>
        <v>#DIV/0!</v>
      </c>
      <c r="CO34" s="1" t="e">
        <f>VLOOKUP($AC34,학교별등급점수!$CT:$CU,2,0)*성적입력!$Q34</f>
        <v>#DIV/0!</v>
      </c>
      <c r="CP34" s="1" t="e">
        <f>VLOOKUP($AC34,학교별등급점수!$CW:$CX,2,0)*성적입력!$Q34</f>
        <v>#DIV/0!</v>
      </c>
      <c r="CQ34" s="1">
        <f>VLOOKUP($AS34,학교별등급점수!$CZ:$DA,2,0)*성적입력!$Q34</f>
        <v>0</v>
      </c>
      <c r="CR34" s="1" t="e">
        <f>VLOOKUP($AC34,학교별등급점수!$DC:$DD,2,0)*성적입력!$Q34</f>
        <v>#DIV/0!</v>
      </c>
      <c r="CS34" s="1" t="e">
        <f>VLOOKUP($AC34,학교별등급점수!$DF:$DG,2,0)*성적입력!$Q34</f>
        <v>#DIV/0!</v>
      </c>
      <c r="CT34" s="1" t="e">
        <f>VLOOKUP($AC34,학교별등급점수!$DI:$DJ,2,0)*성적입력!$Q34</f>
        <v>#DIV/0!</v>
      </c>
    </row>
    <row r="35" spans="2:98" s="1" customFormat="1" x14ac:dyDescent="0.3">
      <c r="B35" s="18" t="str">
        <f t="shared" si="19"/>
        <v>X</v>
      </c>
      <c r="C35" s="18" t="str">
        <f t="shared" si="20"/>
        <v>X</v>
      </c>
      <c r="D35" s="18" t="str">
        <f t="shared" si="21"/>
        <v>X</v>
      </c>
      <c r="E35" s="18" t="str">
        <f t="shared" si="22"/>
        <v>X</v>
      </c>
      <c r="F35" s="18" t="str">
        <f t="shared" si="23"/>
        <v>X</v>
      </c>
      <c r="G35" s="18" t="str">
        <f t="shared" si="24"/>
        <v>O</v>
      </c>
      <c r="H35" s="18" t="str">
        <f t="shared" si="25"/>
        <v>-0</v>
      </c>
      <c r="I35" s="18">
        <f t="shared" si="26"/>
        <v>0</v>
      </c>
      <c r="J35" s="72" t="str">
        <f t="shared" si="27"/>
        <v>-27</v>
      </c>
      <c r="K35" s="18">
        <f t="shared" si="1"/>
        <v>31</v>
      </c>
      <c r="L35" s="68"/>
      <c r="M35" s="7"/>
      <c r="N35" s="7"/>
      <c r="O35" s="7"/>
      <c r="P35" s="7"/>
      <c r="Q35" s="7"/>
      <c r="R35" s="7"/>
      <c r="S35" s="7"/>
      <c r="T35" s="7"/>
      <c r="U35" s="36" t="str">
        <f t="shared" si="2"/>
        <v>X</v>
      </c>
      <c r="V35" s="36" t="str">
        <f t="shared" si="28"/>
        <v>X</v>
      </c>
      <c r="W35" s="36" t="str">
        <f t="shared" si="3"/>
        <v>X</v>
      </c>
      <c r="X35" s="36" t="str">
        <f t="shared" si="29"/>
        <v>X</v>
      </c>
      <c r="Y35" s="36" t="str">
        <f t="shared" si="4"/>
        <v>X</v>
      </c>
      <c r="Z35" s="36" t="str">
        <f t="shared" si="5"/>
        <v>X</v>
      </c>
      <c r="AA35" s="36">
        <f>COUNTIF($P$9:$P35,$P35)</f>
        <v>0</v>
      </c>
      <c r="AB35" s="13" t="e">
        <f t="shared" si="6"/>
        <v>#DIV/0!</v>
      </c>
      <c r="AC35" s="10" t="e" cm="1">
        <f t="array" ref="AC35">_xlfn.IFS(AB35&gt;96%,9,AB35&gt;89%,8,AB35&gt;77%,7,AB35&gt;60%,6,AB35&gt;40%,5,AB35&gt;23%,4,AB35&gt;11%,3,AB35&gt;4%,2,TRUE,1)</f>
        <v>#DIV/0!</v>
      </c>
      <c r="AD35" s="54" t="e">
        <f t="shared" si="7"/>
        <v>#DIV/0!</v>
      </c>
      <c r="AE35" s="54" t="str">
        <f t="shared" si="30"/>
        <v>O</v>
      </c>
      <c r="AF35" s="2" t="str">
        <f t="shared" si="31"/>
        <v>X</v>
      </c>
      <c r="AG35" s="2" t="str">
        <f t="shared" si="32"/>
        <v>X</v>
      </c>
      <c r="AH35" s="2" t="str">
        <f t="shared" si="33"/>
        <v>X</v>
      </c>
      <c r="AI35" s="2" t="str">
        <f t="shared" si="34"/>
        <v>X</v>
      </c>
      <c r="AJ35" s="2" t="str">
        <f t="shared" si="35"/>
        <v>X</v>
      </c>
      <c r="AK35" s="13" t="e">
        <f t="shared" si="8"/>
        <v>#DIV/0!</v>
      </c>
      <c r="AL35" s="10" t="e" cm="1">
        <f t="array" ref="AL35">_xlfn.IFS(AK35&gt;96%,9,AK35&gt;89%,8,AK35&gt;77%,7,AK35&gt;60%,6,AK35&gt;40%,5,AK35&gt;23%,4,AK35&gt;11%,3,AK35&gt;4%,2,TRUE,1)</f>
        <v>#DIV/0!</v>
      </c>
      <c r="AM35" s="2" t="e">
        <f t="shared" si="9"/>
        <v>#DIV/0!</v>
      </c>
      <c r="AN35" s="2">
        <f t="shared" si="10"/>
        <v>31</v>
      </c>
      <c r="AO35" s="2">
        <v>32</v>
      </c>
      <c r="AP35" s="2" t="str">
        <f t="shared" si="11"/>
        <v>-27</v>
      </c>
      <c r="AQ35" s="2">
        <f t="shared" si="36"/>
        <v>27</v>
      </c>
      <c r="AR35" s="26">
        <f t="shared" si="12"/>
        <v>1</v>
      </c>
      <c r="AS35" s="10" cm="1">
        <f t="array" ref="AS35">_xlfn.IFS(AR35&gt;96%,9,AR35&gt;89%,8,AR35&gt;77%,7,AR35&gt;60%,6,AR35&gt;40%,5,AR35&gt;23%,4,AR35&gt;11%,3,AR35&gt;4%,2,TRUE,1)</f>
        <v>9</v>
      </c>
      <c r="AT35" s="2">
        <f t="shared" si="13"/>
        <v>0</v>
      </c>
      <c r="AU35" s="2" t="e">
        <f>VLOOKUP(성적입력!$P35,건국대글로컬교과분류자료!$F:$G,2,0)</f>
        <v>#N/A</v>
      </c>
      <c r="AV35" s="26" t="e">
        <f t="shared" si="14"/>
        <v>#DIV/0!</v>
      </c>
      <c r="AW35" s="10" t="e" cm="1">
        <f t="array" ref="AW35">_xlfn.IFS(AV35&gt;96%,9,AV35&gt;89%,8,AV35&gt;77%,7,AV35&gt;60%,6,AV35&gt;40%,5,AV35&gt;23%,4,AV35&gt;11%,3,AV35&gt;4%,2,TRUE,1)</f>
        <v>#DIV/0!</v>
      </c>
      <c r="AX35" s="2" t="e">
        <f t="shared" si="15"/>
        <v>#DIV/0!</v>
      </c>
      <c r="BA35" s="2" t="e">
        <f>VLOOKUP(성적입력!$AC35,학교별등급점수!$B:$C,2,0)*$Q35</f>
        <v>#DIV/0!</v>
      </c>
      <c r="BB35" s="2" t="e">
        <f>VLOOKUP(성적입력!$AL35,학교별등급점수!$B:$C,2,0)*$Q35</f>
        <v>#DIV/0!</v>
      </c>
      <c r="BC35" s="2" t="e">
        <f>VLOOKUP($AC35,학교별등급점수!$E:$F,2,0)*성적입력!$Q35</f>
        <v>#DIV/0!</v>
      </c>
      <c r="BD35" s="2" t="e">
        <f>VLOOKUP($AL35,학교별등급점수!$E:$F,2,0)*성적입력!$Q35</f>
        <v>#DIV/0!</v>
      </c>
      <c r="BE35" s="2" t="e">
        <f>VLOOKUP($AC35,학교별등급점수!$H:$I,2,0)*$Q35</f>
        <v>#DIV/0!</v>
      </c>
      <c r="BF35" s="2" t="e">
        <f>VLOOKUP($AL35,학교별등급점수!$H:$I,2,0)*$Q35</f>
        <v>#DIV/0!</v>
      </c>
      <c r="BG35" s="2" t="e">
        <f>VLOOKUP(AC35,학교별등급점수!$K:$L,2,0)*성적입력!Q35</f>
        <v>#DIV/0!</v>
      </c>
      <c r="BH35" s="2" t="e">
        <f>VLOOKUP(AC35,학교별등급점수!$N:$O,2,0)*성적입력!Q35</f>
        <v>#DIV/0!</v>
      </c>
      <c r="BI35" s="2">
        <f>VLOOKUP(AS35,학교별등급점수!$Q:$R,2,0)*성적입력!Q35</f>
        <v>0</v>
      </c>
      <c r="BJ35" s="2">
        <f>VLOOKUP($AS35,학교별등급점수!$T:$U,2,0)*성적입력!$Q35</f>
        <v>0</v>
      </c>
      <c r="BK35" s="2" t="e">
        <f>VLOOKUP(AC35,학교별등급점수!$W:$X,2,0)*성적입력!Q35</f>
        <v>#DIV/0!</v>
      </c>
      <c r="BL35" s="2" t="e">
        <f>VLOOKUP($AC35,학교별등급점수!$Z:$AA,2,0)*성적입력!$Q35</f>
        <v>#DIV/0!</v>
      </c>
      <c r="BM35" s="2" t="e">
        <f>VLOOKUP($AC35,학교별등급점수!$AC:$AD,2,0)*성적입력!$Q35</f>
        <v>#DIV/0!</v>
      </c>
      <c r="BN35" s="2" t="e">
        <f>VLOOKUP($AC35,학교별등급점수!$AF:$AG,2,0)*성적입력!$Q35</f>
        <v>#DIV/0!</v>
      </c>
      <c r="BO35" s="2" t="e">
        <f>VLOOKUP($AC35,학교별등급점수!$AI:$AJ,2,0)*성적입력!$Q35</f>
        <v>#DIV/0!</v>
      </c>
      <c r="BP35" s="1" t="e">
        <f>VLOOKUP($AC35,학교별등급점수!$AL:$AM,2,0)*성적입력!$Q35</f>
        <v>#DIV/0!</v>
      </c>
      <c r="BQ35" s="1" t="e">
        <f>VLOOKUP($AC35,학교별등급점수!$AO:$AP,2,0)*성적입력!$Q35</f>
        <v>#DIV/0!</v>
      </c>
      <c r="BR35" s="1" t="e">
        <f>VLOOKUP($AC35,학교별등급점수!$AR:$AS,2,0)*성적입력!$Q35</f>
        <v>#DIV/0!</v>
      </c>
      <c r="BS35" s="1" t="e">
        <f>VLOOKUP($AC35,학교별등급점수!$AU:$AV,2,0)*성적입력!$Q35</f>
        <v>#DIV/0!</v>
      </c>
      <c r="BT35" s="1" t="e">
        <f>VLOOKUP($AC35,학교별등급점수!$AX:$AY,2,0)*성적입력!$Q35</f>
        <v>#DIV/0!</v>
      </c>
      <c r="BU35" s="1" t="e">
        <f>VLOOKUP($AC35,학교별등급점수!$BA:$BB,2,0)*성적입력!$Q35</f>
        <v>#DIV/0!</v>
      </c>
      <c r="BW35" s="1" t="e">
        <f t="shared" si="16"/>
        <v>#DIV/0!</v>
      </c>
      <c r="BX35" s="74" t="e" cm="1">
        <f t="array" ref="BX35">_xlfn.IFS(BW35&gt;96,9,BW35&gt;89,8,BW35&gt;77,7,BW35&gt;60,6,BW35&gt;40,5,BW35&gt;23,4,BW35&gt;11,3,BW35&gt;4,2,TRUE,1)</f>
        <v>#DIV/0!</v>
      </c>
      <c r="BY35" s="1" t="e">
        <f t="shared" si="17"/>
        <v>#DIV/0!</v>
      </c>
      <c r="BZ35" s="1" t="e">
        <f>VLOOKUP($BX35,학교별등급점수!$BD:$BE,2,0)</f>
        <v>#DIV/0!</v>
      </c>
      <c r="CA35" s="1" t="e">
        <f t="shared" si="18"/>
        <v>#DIV/0!</v>
      </c>
      <c r="CC35" s="1" t="e">
        <f>VLOOKUP($AC35,학교별등급점수!$BG:$BH,2,0)*성적입력!$Q35</f>
        <v>#DIV/0!</v>
      </c>
      <c r="CD35" s="1" t="e">
        <f>VLOOKUP($AC35,학교별등급점수!$BJ:$BK,2,0)*성적입력!$Q35</f>
        <v>#DIV/0!</v>
      </c>
      <c r="CE35" s="1" t="e">
        <f>VLOOKUP($AC35,학교별등급점수!$BM:$BN,2,0)*성적입력!$Q35</f>
        <v>#DIV/0!</v>
      </c>
      <c r="CF35" s="1" t="e">
        <f>VLOOKUP($AC35,학교별등급점수!$BP:$BQ,2,0)*성적입력!$Q35</f>
        <v>#DIV/0!</v>
      </c>
      <c r="CG35" s="1" t="e">
        <f>VLOOKUP($AC35,학교별등급점수!$BS:$BT,2,0)</f>
        <v>#DIV/0!</v>
      </c>
      <c r="CH35" s="1" t="e">
        <f>VLOOKUP($AC35,학교별등급점수!$BV:$BW,2,0)*성적입력!$Q35</f>
        <v>#DIV/0!</v>
      </c>
      <c r="CI35" s="1" t="e">
        <f>VLOOKUP($AC35,학교별등급점수!$BY:$BZ,2,0)*성적입력!$Q35</f>
        <v>#DIV/0!</v>
      </c>
      <c r="CJ35" s="1" t="e">
        <f>VLOOKUP($AC35,학교별등급점수!$CB:$CC,2,0)*성적입력!$Q35</f>
        <v>#DIV/0!</v>
      </c>
      <c r="CK35" s="1" t="e">
        <f>VLOOKUP($AC35,학교별등급점수!$CH:$CI,2,0)*성적입력!$Q35</f>
        <v>#DIV/0!</v>
      </c>
      <c r="CL35" s="1" t="e">
        <f>VLOOKUP($AC35,학교별등급점수!$CK:$CL,2,0)*성적입력!$Q35</f>
        <v>#DIV/0!</v>
      </c>
      <c r="CM35" s="1" t="e">
        <f>VLOOKUP($AC35,학교별등급점수!$CN:$CO,2,0)*성적입력!$Q35</f>
        <v>#DIV/0!</v>
      </c>
      <c r="CN35" s="1" t="e">
        <f>VLOOKUP($AW35,학교별등급점수!$CQ:$CR,2,0)*성적입력!$Q35</f>
        <v>#DIV/0!</v>
      </c>
      <c r="CO35" s="1" t="e">
        <f>VLOOKUP($AC35,학교별등급점수!$CT:$CU,2,0)*성적입력!$Q35</f>
        <v>#DIV/0!</v>
      </c>
      <c r="CP35" s="1" t="e">
        <f>VLOOKUP($AC35,학교별등급점수!$CW:$CX,2,0)*성적입력!$Q35</f>
        <v>#DIV/0!</v>
      </c>
      <c r="CQ35" s="1">
        <f>VLOOKUP($AS35,학교별등급점수!$CZ:$DA,2,0)*성적입력!$Q35</f>
        <v>0</v>
      </c>
      <c r="CR35" s="1" t="e">
        <f>VLOOKUP($AC35,학교별등급점수!$DC:$DD,2,0)*성적입력!$Q35</f>
        <v>#DIV/0!</v>
      </c>
      <c r="CS35" s="1" t="e">
        <f>VLOOKUP($AC35,학교별등급점수!$DF:$DG,2,0)*성적입력!$Q35</f>
        <v>#DIV/0!</v>
      </c>
      <c r="CT35" s="1" t="e">
        <f>VLOOKUP($AC35,학교별등급점수!$DI:$DJ,2,0)*성적입력!$Q35</f>
        <v>#DIV/0!</v>
      </c>
    </row>
    <row r="36" spans="2:98" s="1" customFormat="1" x14ac:dyDescent="0.3">
      <c r="B36" s="18" t="str">
        <f t="shared" si="19"/>
        <v>X</v>
      </c>
      <c r="C36" s="18" t="str">
        <f t="shared" si="20"/>
        <v>X</v>
      </c>
      <c r="D36" s="18" t="str">
        <f t="shared" si="21"/>
        <v>X</v>
      </c>
      <c r="E36" s="18" t="str">
        <f t="shared" si="22"/>
        <v>X</v>
      </c>
      <c r="F36" s="18" t="str">
        <f t="shared" si="23"/>
        <v>X</v>
      </c>
      <c r="G36" s="18" t="str">
        <f t="shared" si="24"/>
        <v>O</v>
      </c>
      <c r="H36" s="18" t="str">
        <f t="shared" si="25"/>
        <v>-0</v>
      </c>
      <c r="I36" s="18">
        <f t="shared" si="26"/>
        <v>0</v>
      </c>
      <c r="J36" s="72" t="str">
        <f t="shared" si="27"/>
        <v>-28</v>
      </c>
      <c r="K36" s="18">
        <f t="shared" si="1"/>
        <v>31</v>
      </c>
      <c r="L36" s="68"/>
      <c r="M36" s="7"/>
      <c r="N36" s="7"/>
      <c r="O36" s="7"/>
      <c r="P36" s="7"/>
      <c r="Q36" s="7"/>
      <c r="R36" s="7"/>
      <c r="S36" s="7"/>
      <c r="T36" s="7"/>
      <c r="U36" s="36" t="str">
        <f t="shared" si="2"/>
        <v>X</v>
      </c>
      <c r="V36" s="36" t="str">
        <f t="shared" si="28"/>
        <v>X</v>
      </c>
      <c r="W36" s="36" t="str">
        <f t="shared" si="3"/>
        <v>X</v>
      </c>
      <c r="X36" s="36" t="str">
        <f t="shared" si="29"/>
        <v>X</v>
      </c>
      <c r="Y36" s="36" t="str">
        <f t="shared" si="4"/>
        <v>X</v>
      </c>
      <c r="Z36" s="36" t="str">
        <f t="shared" si="5"/>
        <v>X</v>
      </c>
      <c r="AA36" s="36">
        <f>COUNTIF($P$9:$P36,$P36)</f>
        <v>0</v>
      </c>
      <c r="AB36" s="13" t="e">
        <f t="shared" si="6"/>
        <v>#DIV/0!</v>
      </c>
      <c r="AC36" s="10" t="e" cm="1">
        <f t="array" ref="AC36">_xlfn.IFS(AB36&gt;96%,9,AB36&gt;89%,8,AB36&gt;77%,7,AB36&gt;60%,6,AB36&gt;40%,5,AB36&gt;23%,4,AB36&gt;11%,3,AB36&gt;4%,2,TRUE,1)</f>
        <v>#DIV/0!</v>
      </c>
      <c r="AD36" s="54" t="e">
        <f t="shared" si="7"/>
        <v>#DIV/0!</v>
      </c>
      <c r="AE36" s="54" t="str">
        <f t="shared" si="30"/>
        <v>O</v>
      </c>
      <c r="AF36" s="2" t="str">
        <f t="shared" si="31"/>
        <v>X</v>
      </c>
      <c r="AG36" s="2" t="str">
        <f t="shared" si="32"/>
        <v>X</v>
      </c>
      <c r="AH36" s="2" t="str">
        <f t="shared" si="33"/>
        <v>X</v>
      </c>
      <c r="AI36" s="2" t="str">
        <f t="shared" si="34"/>
        <v>X</v>
      </c>
      <c r="AJ36" s="2" t="str">
        <f t="shared" si="35"/>
        <v>X</v>
      </c>
      <c r="AK36" s="13" t="e">
        <f t="shared" si="8"/>
        <v>#DIV/0!</v>
      </c>
      <c r="AL36" s="10" t="e" cm="1">
        <f t="array" ref="AL36">_xlfn.IFS(AK36&gt;96%,9,AK36&gt;89%,8,AK36&gt;77%,7,AK36&gt;60%,6,AK36&gt;40%,5,AK36&gt;23%,4,AK36&gt;11%,3,AK36&gt;4%,2,TRUE,1)</f>
        <v>#DIV/0!</v>
      </c>
      <c r="AM36" s="2" t="e">
        <f t="shared" si="9"/>
        <v>#DIV/0!</v>
      </c>
      <c r="AN36" s="2">
        <f t="shared" si="10"/>
        <v>31</v>
      </c>
      <c r="AO36" s="2">
        <v>32</v>
      </c>
      <c r="AP36" s="2" t="str">
        <f t="shared" si="11"/>
        <v>-28</v>
      </c>
      <c r="AQ36" s="2">
        <f t="shared" si="36"/>
        <v>28</v>
      </c>
      <c r="AR36" s="26">
        <f t="shared" si="12"/>
        <v>1</v>
      </c>
      <c r="AS36" s="10" cm="1">
        <f t="array" ref="AS36">_xlfn.IFS(AR36&gt;96%,9,AR36&gt;89%,8,AR36&gt;77%,7,AR36&gt;60%,6,AR36&gt;40%,5,AR36&gt;23%,4,AR36&gt;11%,3,AR36&gt;4%,2,TRUE,1)</f>
        <v>9</v>
      </c>
      <c r="AT36" s="2">
        <f t="shared" si="13"/>
        <v>0</v>
      </c>
      <c r="AU36" s="2" t="e">
        <f>VLOOKUP(성적입력!$P36,건국대글로컬교과분류자료!$F:$G,2,0)</f>
        <v>#N/A</v>
      </c>
      <c r="AV36" s="26" t="e">
        <f t="shared" si="14"/>
        <v>#DIV/0!</v>
      </c>
      <c r="AW36" s="10" t="e" cm="1">
        <f t="array" ref="AW36">_xlfn.IFS(AV36&gt;96%,9,AV36&gt;89%,8,AV36&gt;77%,7,AV36&gt;60%,6,AV36&gt;40%,5,AV36&gt;23%,4,AV36&gt;11%,3,AV36&gt;4%,2,TRUE,1)</f>
        <v>#DIV/0!</v>
      </c>
      <c r="AX36" s="2" t="e">
        <f t="shared" si="15"/>
        <v>#DIV/0!</v>
      </c>
      <c r="BA36" s="2" t="e">
        <f>VLOOKUP(성적입력!$AC36,학교별등급점수!$B:$C,2,0)*$Q36</f>
        <v>#DIV/0!</v>
      </c>
      <c r="BB36" s="2" t="e">
        <f>VLOOKUP(성적입력!$AL36,학교별등급점수!$B:$C,2,0)*$Q36</f>
        <v>#DIV/0!</v>
      </c>
      <c r="BC36" s="2" t="e">
        <f>VLOOKUP($AC36,학교별등급점수!$E:$F,2,0)*성적입력!$Q36</f>
        <v>#DIV/0!</v>
      </c>
      <c r="BD36" s="2" t="e">
        <f>VLOOKUP($AL36,학교별등급점수!$E:$F,2,0)*성적입력!$Q36</f>
        <v>#DIV/0!</v>
      </c>
      <c r="BE36" s="2" t="e">
        <f>VLOOKUP($AC36,학교별등급점수!$H:$I,2,0)*$Q36</f>
        <v>#DIV/0!</v>
      </c>
      <c r="BF36" s="2" t="e">
        <f>VLOOKUP($AL36,학교별등급점수!$H:$I,2,0)*$Q36</f>
        <v>#DIV/0!</v>
      </c>
      <c r="BG36" s="2" t="e">
        <f>VLOOKUP(AC36,학교별등급점수!$K:$L,2,0)*성적입력!Q36</f>
        <v>#DIV/0!</v>
      </c>
      <c r="BH36" s="2" t="e">
        <f>VLOOKUP(AC36,학교별등급점수!$N:$O,2,0)*성적입력!Q36</f>
        <v>#DIV/0!</v>
      </c>
      <c r="BI36" s="2">
        <f>VLOOKUP(AS36,학교별등급점수!$Q:$R,2,0)*성적입력!Q36</f>
        <v>0</v>
      </c>
      <c r="BJ36" s="2">
        <f>VLOOKUP($AS36,학교별등급점수!$T:$U,2,0)*성적입력!$Q36</f>
        <v>0</v>
      </c>
      <c r="BK36" s="2" t="e">
        <f>VLOOKUP(AC36,학교별등급점수!$W:$X,2,0)*성적입력!Q36</f>
        <v>#DIV/0!</v>
      </c>
      <c r="BL36" s="2" t="e">
        <f>VLOOKUP($AC36,학교별등급점수!$Z:$AA,2,0)*성적입력!$Q36</f>
        <v>#DIV/0!</v>
      </c>
      <c r="BM36" s="2" t="e">
        <f>VLOOKUP($AC36,학교별등급점수!$AC:$AD,2,0)*성적입력!$Q36</f>
        <v>#DIV/0!</v>
      </c>
      <c r="BN36" s="2" t="e">
        <f>VLOOKUP($AC36,학교별등급점수!$AF:$AG,2,0)*성적입력!$Q36</f>
        <v>#DIV/0!</v>
      </c>
      <c r="BO36" s="2" t="e">
        <f>VLOOKUP($AC36,학교별등급점수!$AI:$AJ,2,0)*성적입력!$Q36</f>
        <v>#DIV/0!</v>
      </c>
      <c r="BP36" s="1" t="e">
        <f>VLOOKUP($AC36,학교별등급점수!$AL:$AM,2,0)*성적입력!$Q36</f>
        <v>#DIV/0!</v>
      </c>
      <c r="BQ36" s="1" t="e">
        <f>VLOOKUP($AC36,학교별등급점수!$AO:$AP,2,0)*성적입력!$Q36</f>
        <v>#DIV/0!</v>
      </c>
      <c r="BR36" s="1" t="e">
        <f>VLOOKUP($AC36,학교별등급점수!$AR:$AS,2,0)*성적입력!$Q36</f>
        <v>#DIV/0!</v>
      </c>
      <c r="BS36" s="1" t="e">
        <f>VLOOKUP($AC36,학교별등급점수!$AU:$AV,2,0)*성적입력!$Q36</f>
        <v>#DIV/0!</v>
      </c>
      <c r="BT36" s="1" t="e">
        <f>VLOOKUP($AC36,학교별등급점수!$AX:$AY,2,0)*성적입력!$Q36</f>
        <v>#DIV/0!</v>
      </c>
      <c r="BU36" s="1" t="e">
        <f>VLOOKUP($AC36,학교별등급점수!$BA:$BB,2,0)*성적입력!$Q36</f>
        <v>#DIV/0!</v>
      </c>
      <c r="BW36" s="1" t="e">
        <f t="shared" si="16"/>
        <v>#DIV/0!</v>
      </c>
      <c r="BX36" s="74" t="e" cm="1">
        <f t="array" ref="BX36">_xlfn.IFS(BW36&gt;96,9,BW36&gt;89,8,BW36&gt;77,7,BW36&gt;60,6,BW36&gt;40,5,BW36&gt;23,4,BW36&gt;11,3,BW36&gt;4,2,TRUE,1)</f>
        <v>#DIV/0!</v>
      </c>
      <c r="BY36" s="1" t="e">
        <f t="shared" si="17"/>
        <v>#DIV/0!</v>
      </c>
      <c r="BZ36" s="1" t="e">
        <f>VLOOKUP($BX36,학교별등급점수!$BD:$BE,2,0)</f>
        <v>#DIV/0!</v>
      </c>
      <c r="CA36" s="1" t="e">
        <f t="shared" si="18"/>
        <v>#DIV/0!</v>
      </c>
      <c r="CC36" s="1" t="e">
        <f>VLOOKUP($AC36,학교별등급점수!$BG:$BH,2,0)*성적입력!$Q36</f>
        <v>#DIV/0!</v>
      </c>
      <c r="CD36" s="1" t="e">
        <f>VLOOKUP($AC36,학교별등급점수!$BJ:$BK,2,0)*성적입력!$Q36</f>
        <v>#DIV/0!</v>
      </c>
      <c r="CE36" s="1" t="e">
        <f>VLOOKUP($AC36,학교별등급점수!$BM:$BN,2,0)*성적입력!$Q36</f>
        <v>#DIV/0!</v>
      </c>
      <c r="CF36" s="1" t="e">
        <f>VLOOKUP($AC36,학교별등급점수!$BP:$BQ,2,0)*성적입력!$Q36</f>
        <v>#DIV/0!</v>
      </c>
      <c r="CG36" s="1" t="e">
        <f>VLOOKUP($AC36,학교별등급점수!$BS:$BT,2,0)</f>
        <v>#DIV/0!</v>
      </c>
      <c r="CH36" s="1" t="e">
        <f>VLOOKUP($AC36,학교별등급점수!$BV:$BW,2,0)*성적입력!$Q36</f>
        <v>#DIV/0!</v>
      </c>
      <c r="CI36" s="1" t="e">
        <f>VLOOKUP($AC36,학교별등급점수!$BY:$BZ,2,0)*성적입력!$Q36</f>
        <v>#DIV/0!</v>
      </c>
      <c r="CJ36" s="1" t="e">
        <f>VLOOKUP($AC36,학교별등급점수!$CB:$CC,2,0)*성적입력!$Q36</f>
        <v>#DIV/0!</v>
      </c>
      <c r="CK36" s="1" t="e">
        <f>VLOOKUP($AC36,학교별등급점수!$CH:$CI,2,0)*성적입력!$Q36</f>
        <v>#DIV/0!</v>
      </c>
      <c r="CL36" s="1" t="e">
        <f>VLOOKUP($AC36,학교별등급점수!$CK:$CL,2,0)*성적입력!$Q36</f>
        <v>#DIV/0!</v>
      </c>
      <c r="CM36" s="1" t="e">
        <f>VLOOKUP($AC36,학교별등급점수!$CN:$CO,2,0)*성적입력!$Q36</f>
        <v>#DIV/0!</v>
      </c>
      <c r="CN36" s="1" t="e">
        <f>VLOOKUP($AW36,학교별등급점수!$CQ:$CR,2,0)*성적입력!$Q36</f>
        <v>#DIV/0!</v>
      </c>
      <c r="CO36" s="1" t="e">
        <f>VLOOKUP($AC36,학교별등급점수!$CT:$CU,2,0)*성적입력!$Q36</f>
        <v>#DIV/0!</v>
      </c>
      <c r="CP36" s="1" t="e">
        <f>VLOOKUP($AC36,학교별등급점수!$CW:$CX,2,0)*성적입력!$Q36</f>
        <v>#DIV/0!</v>
      </c>
      <c r="CQ36" s="1">
        <f>VLOOKUP($AS36,학교별등급점수!$CZ:$DA,2,0)*성적입력!$Q36</f>
        <v>0</v>
      </c>
      <c r="CR36" s="1" t="e">
        <f>VLOOKUP($AC36,학교별등급점수!$DC:$DD,2,0)*성적입력!$Q36</f>
        <v>#DIV/0!</v>
      </c>
      <c r="CS36" s="1" t="e">
        <f>VLOOKUP($AC36,학교별등급점수!$DF:$DG,2,0)*성적입력!$Q36</f>
        <v>#DIV/0!</v>
      </c>
      <c r="CT36" s="1" t="e">
        <f>VLOOKUP($AC36,학교별등급점수!$DI:$DJ,2,0)*성적입력!$Q36</f>
        <v>#DIV/0!</v>
      </c>
    </row>
    <row r="37" spans="2:98" s="1" customFormat="1" x14ac:dyDescent="0.3">
      <c r="B37" s="18" t="str">
        <f t="shared" si="19"/>
        <v>X</v>
      </c>
      <c r="C37" s="18" t="str">
        <f t="shared" si="20"/>
        <v>X</v>
      </c>
      <c r="D37" s="18" t="str">
        <f t="shared" si="21"/>
        <v>X</v>
      </c>
      <c r="E37" s="18" t="str">
        <f t="shared" si="22"/>
        <v>X</v>
      </c>
      <c r="F37" s="18" t="str">
        <f t="shared" si="23"/>
        <v>X</v>
      </c>
      <c r="G37" s="18" t="str">
        <f t="shared" si="24"/>
        <v>O</v>
      </c>
      <c r="H37" s="18" t="str">
        <f t="shared" si="25"/>
        <v>-0</v>
      </c>
      <c r="I37" s="18">
        <f t="shared" si="26"/>
        <v>0</v>
      </c>
      <c r="J37" s="72" t="str">
        <f t="shared" si="27"/>
        <v>-29</v>
      </c>
      <c r="K37" s="18">
        <f t="shared" si="1"/>
        <v>31</v>
      </c>
      <c r="L37" s="68"/>
      <c r="M37" s="7"/>
      <c r="N37" s="7"/>
      <c r="O37" s="7"/>
      <c r="P37" s="7"/>
      <c r="Q37" s="7"/>
      <c r="R37" s="7"/>
      <c r="S37" s="7"/>
      <c r="T37" s="7"/>
      <c r="U37" s="36" t="str">
        <f t="shared" si="2"/>
        <v>X</v>
      </c>
      <c r="V37" s="36" t="str">
        <f t="shared" si="28"/>
        <v>X</v>
      </c>
      <c r="W37" s="36" t="str">
        <f t="shared" si="3"/>
        <v>X</v>
      </c>
      <c r="X37" s="36" t="str">
        <f t="shared" si="29"/>
        <v>X</v>
      </c>
      <c r="Y37" s="36" t="str">
        <f t="shared" si="4"/>
        <v>X</v>
      </c>
      <c r="Z37" s="36" t="str">
        <f t="shared" si="5"/>
        <v>X</v>
      </c>
      <c r="AA37" s="36">
        <f>COUNTIF($P$9:$P37,$P37)</f>
        <v>0</v>
      </c>
      <c r="AB37" s="13" t="e">
        <f t="shared" si="6"/>
        <v>#DIV/0!</v>
      </c>
      <c r="AC37" s="10" t="e" cm="1">
        <f t="array" ref="AC37">_xlfn.IFS(AB37&gt;96%,9,AB37&gt;89%,8,AB37&gt;77%,7,AB37&gt;60%,6,AB37&gt;40%,5,AB37&gt;23%,4,AB37&gt;11%,3,AB37&gt;4%,2,TRUE,1)</f>
        <v>#DIV/0!</v>
      </c>
      <c r="AD37" s="54" t="e">
        <f t="shared" si="7"/>
        <v>#DIV/0!</v>
      </c>
      <c r="AE37" s="54" t="str">
        <f t="shared" si="30"/>
        <v>O</v>
      </c>
      <c r="AF37" s="2" t="str">
        <f t="shared" si="31"/>
        <v>X</v>
      </c>
      <c r="AG37" s="2" t="str">
        <f t="shared" si="32"/>
        <v>X</v>
      </c>
      <c r="AH37" s="2" t="str">
        <f t="shared" si="33"/>
        <v>X</v>
      </c>
      <c r="AI37" s="2" t="str">
        <f t="shared" si="34"/>
        <v>X</v>
      </c>
      <c r="AJ37" s="2" t="str">
        <f t="shared" si="35"/>
        <v>X</v>
      </c>
      <c r="AK37" s="13" t="e">
        <f t="shared" si="8"/>
        <v>#DIV/0!</v>
      </c>
      <c r="AL37" s="10" t="e" cm="1">
        <f t="array" ref="AL37">_xlfn.IFS(AK37&gt;96%,9,AK37&gt;89%,8,AK37&gt;77%,7,AK37&gt;60%,6,AK37&gt;40%,5,AK37&gt;23%,4,AK37&gt;11%,3,AK37&gt;4%,2,TRUE,1)</f>
        <v>#DIV/0!</v>
      </c>
      <c r="AM37" s="2" t="e">
        <f t="shared" si="9"/>
        <v>#DIV/0!</v>
      </c>
      <c r="AN37" s="2">
        <f t="shared" si="10"/>
        <v>31</v>
      </c>
      <c r="AO37" s="2">
        <v>32</v>
      </c>
      <c r="AP37" s="2" t="str">
        <f t="shared" si="11"/>
        <v>-29</v>
      </c>
      <c r="AQ37" s="2">
        <f t="shared" si="36"/>
        <v>29</v>
      </c>
      <c r="AR37" s="26">
        <f t="shared" si="12"/>
        <v>1</v>
      </c>
      <c r="AS37" s="10" cm="1">
        <f t="array" ref="AS37">_xlfn.IFS(AR37&gt;96%,9,AR37&gt;89%,8,AR37&gt;77%,7,AR37&gt;60%,6,AR37&gt;40%,5,AR37&gt;23%,4,AR37&gt;11%,3,AR37&gt;4%,2,TRUE,1)</f>
        <v>9</v>
      </c>
      <c r="AT37" s="2">
        <f t="shared" si="13"/>
        <v>0</v>
      </c>
      <c r="AU37" s="2" t="e">
        <f>VLOOKUP(성적입력!$P37,건국대글로컬교과분류자료!$F:$G,2,0)</f>
        <v>#N/A</v>
      </c>
      <c r="AV37" s="26" t="e">
        <f t="shared" si="14"/>
        <v>#DIV/0!</v>
      </c>
      <c r="AW37" s="10" t="e" cm="1">
        <f t="array" ref="AW37">_xlfn.IFS(AV37&gt;96%,9,AV37&gt;89%,8,AV37&gt;77%,7,AV37&gt;60%,6,AV37&gt;40%,5,AV37&gt;23%,4,AV37&gt;11%,3,AV37&gt;4%,2,TRUE,1)</f>
        <v>#DIV/0!</v>
      </c>
      <c r="AX37" s="2" t="e">
        <f t="shared" si="15"/>
        <v>#DIV/0!</v>
      </c>
      <c r="BA37" s="2" t="e">
        <f>VLOOKUP(성적입력!$AC37,학교별등급점수!$B:$C,2,0)*$Q37</f>
        <v>#DIV/0!</v>
      </c>
      <c r="BB37" s="2" t="e">
        <f>VLOOKUP(성적입력!$AL37,학교별등급점수!$B:$C,2,0)*$Q37</f>
        <v>#DIV/0!</v>
      </c>
      <c r="BC37" s="2" t="e">
        <f>VLOOKUP($AC37,학교별등급점수!$E:$F,2,0)*성적입력!$Q37</f>
        <v>#DIV/0!</v>
      </c>
      <c r="BD37" s="2" t="e">
        <f>VLOOKUP($AL37,학교별등급점수!$E:$F,2,0)*성적입력!$Q37</f>
        <v>#DIV/0!</v>
      </c>
      <c r="BE37" s="2" t="e">
        <f>VLOOKUP($AC37,학교별등급점수!$H:$I,2,0)*$Q37</f>
        <v>#DIV/0!</v>
      </c>
      <c r="BF37" s="2" t="e">
        <f>VLOOKUP($AL37,학교별등급점수!$H:$I,2,0)*$Q37</f>
        <v>#DIV/0!</v>
      </c>
      <c r="BG37" s="2" t="e">
        <f>VLOOKUP(AC37,학교별등급점수!$K:$L,2,0)*성적입력!Q37</f>
        <v>#DIV/0!</v>
      </c>
      <c r="BH37" s="2" t="e">
        <f>VLOOKUP(AC37,학교별등급점수!$N:$O,2,0)*성적입력!Q37</f>
        <v>#DIV/0!</v>
      </c>
      <c r="BI37" s="2">
        <f>VLOOKUP(AS37,학교별등급점수!$Q:$R,2,0)*성적입력!Q37</f>
        <v>0</v>
      </c>
      <c r="BJ37" s="2">
        <f>VLOOKUP($AS37,학교별등급점수!$T:$U,2,0)*성적입력!$Q37</f>
        <v>0</v>
      </c>
      <c r="BK37" s="2" t="e">
        <f>VLOOKUP(AC37,학교별등급점수!$W:$X,2,0)*성적입력!Q37</f>
        <v>#DIV/0!</v>
      </c>
      <c r="BL37" s="2" t="e">
        <f>VLOOKUP($AC37,학교별등급점수!$Z:$AA,2,0)*성적입력!$Q37</f>
        <v>#DIV/0!</v>
      </c>
      <c r="BM37" s="2" t="e">
        <f>VLOOKUP($AC37,학교별등급점수!$AC:$AD,2,0)*성적입력!$Q37</f>
        <v>#DIV/0!</v>
      </c>
      <c r="BN37" s="2" t="e">
        <f>VLOOKUP($AC37,학교별등급점수!$AF:$AG,2,0)*성적입력!$Q37</f>
        <v>#DIV/0!</v>
      </c>
      <c r="BO37" s="2" t="e">
        <f>VLOOKUP($AC37,학교별등급점수!$AI:$AJ,2,0)*성적입력!$Q37</f>
        <v>#DIV/0!</v>
      </c>
      <c r="BP37" s="1" t="e">
        <f>VLOOKUP($AC37,학교별등급점수!$AL:$AM,2,0)*성적입력!$Q37</f>
        <v>#DIV/0!</v>
      </c>
      <c r="BQ37" s="1" t="e">
        <f>VLOOKUP($AC37,학교별등급점수!$AO:$AP,2,0)*성적입력!$Q37</f>
        <v>#DIV/0!</v>
      </c>
      <c r="BR37" s="1" t="e">
        <f>VLOOKUP($AC37,학교별등급점수!$AR:$AS,2,0)*성적입력!$Q37</f>
        <v>#DIV/0!</v>
      </c>
      <c r="BS37" s="1" t="e">
        <f>VLOOKUP($AC37,학교별등급점수!$AU:$AV,2,0)*성적입력!$Q37</f>
        <v>#DIV/0!</v>
      </c>
      <c r="BT37" s="1" t="e">
        <f>VLOOKUP($AC37,학교별등급점수!$AX:$AY,2,0)*성적입력!$Q37</f>
        <v>#DIV/0!</v>
      </c>
      <c r="BU37" s="1" t="e">
        <f>VLOOKUP($AC37,학교별등급점수!$BA:$BB,2,0)*성적입력!$Q37</f>
        <v>#DIV/0!</v>
      </c>
      <c r="BW37" s="1" t="e">
        <f t="shared" si="16"/>
        <v>#DIV/0!</v>
      </c>
      <c r="BX37" s="74" t="e" cm="1">
        <f t="array" ref="BX37">_xlfn.IFS(BW37&gt;96,9,BW37&gt;89,8,BW37&gt;77,7,BW37&gt;60,6,BW37&gt;40,5,BW37&gt;23,4,BW37&gt;11,3,BW37&gt;4,2,TRUE,1)</f>
        <v>#DIV/0!</v>
      </c>
      <c r="BY37" s="1" t="e">
        <f t="shared" si="17"/>
        <v>#DIV/0!</v>
      </c>
      <c r="BZ37" s="1" t="e">
        <f>VLOOKUP($BX37,학교별등급점수!$BD:$BE,2,0)</f>
        <v>#DIV/0!</v>
      </c>
      <c r="CA37" s="1" t="e">
        <f t="shared" si="18"/>
        <v>#DIV/0!</v>
      </c>
      <c r="CC37" s="1" t="e">
        <f>VLOOKUP($AC37,학교별등급점수!$BG:$BH,2,0)*성적입력!$Q37</f>
        <v>#DIV/0!</v>
      </c>
      <c r="CD37" s="1" t="e">
        <f>VLOOKUP($AC37,학교별등급점수!$BJ:$BK,2,0)*성적입력!$Q37</f>
        <v>#DIV/0!</v>
      </c>
      <c r="CE37" s="1" t="e">
        <f>VLOOKUP($AC37,학교별등급점수!$BM:$BN,2,0)*성적입력!$Q37</f>
        <v>#DIV/0!</v>
      </c>
      <c r="CF37" s="1" t="e">
        <f>VLOOKUP($AC37,학교별등급점수!$BP:$BQ,2,0)*성적입력!$Q37</f>
        <v>#DIV/0!</v>
      </c>
      <c r="CG37" s="1" t="e">
        <f>VLOOKUP($AC37,학교별등급점수!$BS:$BT,2,0)</f>
        <v>#DIV/0!</v>
      </c>
      <c r="CH37" s="1" t="e">
        <f>VLOOKUP($AC37,학교별등급점수!$BV:$BW,2,0)*성적입력!$Q37</f>
        <v>#DIV/0!</v>
      </c>
      <c r="CI37" s="1" t="e">
        <f>VLOOKUP($AC37,학교별등급점수!$BY:$BZ,2,0)*성적입력!$Q37</f>
        <v>#DIV/0!</v>
      </c>
      <c r="CJ37" s="1" t="e">
        <f>VLOOKUP($AC37,학교별등급점수!$CB:$CC,2,0)*성적입력!$Q37</f>
        <v>#DIV/0!</v>
      </c>
      <c r="CK37" s="1" t="e">
        <f>VLOOKUP($AC37,학교별등급점수!$CH:$CI,2,0)*성적입력!$Q37</f>
        <v>#DIV/0!</v>
      </c>
      <c r="CL37" s="1" t="e">
        <f>VLOOKUP($AC37,학교별등급점수!$CK:$CL,2,0)*성적입력!$Q37</f>
        <v>#DIV/0!</v>
      </c>
      <c r="CM37" s="1" t="e">
        <f>VLOOKUP($AC37,학교별등급점수!$CN:$CO,2,0)*성적입력!$Q37</f>
        <v>#DIV/0!</v>
      </c>
      <c r="CN37" s="1" t="e">
        <f>VLOOKUP($AW37,학교별등급점수!$CQ:$CR,2,0)*성적입력!$Q37</f>
        <v>#DIV/0!</v>
      </c>
      <c r="CO37" s="1" t="e">
        <f>VLOOKUP($AC37,학교별등급점수!$CT:$CU,2,0)*성적입력!$Q37</f>
        <v>#DIV/0!</v>
      </c>
      <c r="CP37" s="1" t="e">
        <f>VLOOKUP($AC37,학교별등급점수!$CW:$CX,2,0)*성적입력!$Q37</f>
        <v>#DIV/0!</v>
      </c>
      <c r="CQ37" s="1">
        <f>VLOOKUP($AS37,학교별등급점수!$CZ:$DA,2,0)*성적입력!$Q37</f>
        <v>0</v>
      </c>
      <c r="CR37" s="1" t="e">
        <f>VLOOKUP($AC37,학교별등급점수!$DC:$DD,2,0)*성적입력!$Q37</f>
        <v>#DIV/0!</v>
      </c>
      <c r="CS37" s="1" t="e">
        <f>VLOOKUP($AC37,학교별등급점수!$DF:$DG,2,0)*성적입력!$Q37</f>
        <v>#DIV/0!</v>
      </c>
      <c r="CT37" s="1" t="e">
        <f>VLOOKUP($AC37,학교별등급점수!$DI:$DJ,2,0)*성적입력!$Q37</f>
        <v>#DIV/0!</v>
      </c>
    </row>
    <row r="38" spans="2:98" s="1" customFormat="1" x14ac:dyDescent="0.3">
      <c r="B38" s="18" t="str">
        <f t="shared" si="19"/>
        <v>X</v>
      </c>
      <c r="C38" s="18" t="str">
        <f t="shared" si="20"/>
        <v>X</v>
      </c>
      <c r="D38" s="18" t="str">
        <f t="shared" si="21"/>
        <v>X</v>
      </c>
      <c r="E38" s="18" t="str">
        <f t="shared" si="22"/>
        <v>X</v>
      </c>
      <c r="F38" s="18" t="str">
        <f t="shared" si="23"/>
        <v>X</v>
      </c>
      <c r="G38" s="18" t="str">
        <f t="shared" si="24"/>
        <v>O</v>
      </c>
      <c r="H38" s="18" t="str">
        <f t="shared" si="25"/>
        <v>-0</v>
      </c>
      <c r="I38" s="18">
        <f t="shared" si="26"/>
        <v>0</v>
      </c>
      <c r="J38" s="72" t="str">
        <f t="shared" si="27"/>
        <v>-30</v>
      </c>
      <c r="K38" s="18">
        <f t="shared" si="1"/>
        <v>31</v>
      </c>
      <c r="L38" s="68"/>
      <c r="M38" s="7"/>
      <c r="N38" s="7"/>
      <c r="O38" s="7"/>
      <c r="P38" s="7"/>
      <c r="Q38" s="7"/>
      <c r="R38" s="7"/>
      <c r="S38" s="7"/>
      <c r="T38" s="7"/>
      <c r="U38" s="36" t="str">
        <f t="shared" si="2"/>
        <v>X</v>
      </c>
      <c r="V38" s="36" t="str">
        <f t="shared" si="28"/>
        <v>X</v>
      </c>
      <c r="W38" s="36" t="str">
        <f t="shared" si="3"/>
        <v>X</v>
      </c>
      <c r="X38" s="36" t="str">
        <f t="shared" si="29"/>
        <v>X</v>
      </c>
      <c r="Y38" s="36" t="str">
        <f t="shared" si="4"/>
        <v>X</v>
      </c>
      <c r="Z38" s="36" t="str">
        <f t="shared" si="5"/>
        <v>X</v>
      </c>
      <c r="AA38" s="36">
        <f>COUNTIF($P$9:$P38,$P38)</f>
        <v>0</v>
      </c>
      <c r="AB38" s="13" t="e">
        <f t="shared" si="6"/>
        <v>#DIV/0!</v>
      </c>
      <c r="AC38" s="10" t="e" cm="1">
        <f t="array" ref="AC38">_xlfn.IFS(AB38&gt;96%,9,AB38&gt;89%,8,AB38&gt;77%,7,AB38&gt;60%,6,AB38&gt;40%,5,AB38&gt;23%,4,AB38&gt;11%,3,AB38&gt;4%,2,TRUE,1)</f>
        <v>#DIV/0!</v>
      </c>
      <c r="AD38" s="54" t="e">
        <f t="shared" si="7"/>
        <v>#DIV/0!</v>
      </c>
      <c r="AE38" s="54" t="str">
        <f t="shared" si="30"/>
        <v>O</v>
      </c>
      <c r="AF38" s="2" t="str">
        <f t="shared" si="31"/>
        <v>X</v>
      </c>
      <c r="AG38" s="2" t="str">
        <f t="shared" si="32"/>
        <v>X</v>
      </c>
      <c r="AH38" s="2" t="str">
        <f t="shared" si="33"/>
        <v>X</v>
      </c>
      <c r="AI38" s="2" t="str">
        <f t="shared" si="34"/>
        <v>X</v>
      </c>
      <c r="AJ38" s="2" t="str">
        <f t="shared" si="35"/>
        <v>X</v>
      </c>
      <c r="AK38" s="13" t="e">
        <f t="shared" si="8"/>
        <v>#DIV/0!</v>
      </c>
      <c r="AL38" s="10" t="e" cm="1">
        <f t="array" ref="AL38">_xlfn.IFS(AK38&gt;96%,9,AK38&gt;89%,8,AK38&gt;77%,7,AK38&gt;60%,6,AK38&gt;40%,5,AK38&gt;23%,4,AK38&gt;11%,3,AK38&gt;4%,2,TRUE,1)</f>
        <v>#DIV/0!</v>
      </c>
      <c r="AM38" s="2" t="e">
        <f t="shared" si="9"/>
        <v>#DIV/0!</v>
      </c>
      <c r="AN38" s="2">
        <f t="shared" si="10"/>
        <v>31</v>
      </c>
      <c r="AO38" s="2">
        <v>32</v>
      </c>
      <c r="AP38" s="2" t="str">
        <f t="shared" si="11"/>
        <v>-30</v>
      </c>
      <c r="AQ38" s="2">
        <f t="shared" si="36"/>
        <v>30</v>
      </c>
      <c r="AR38" s="26">
        <f t="shared" si="12"/>
        <v>1</v>
      </c>
      <c r="AS38" s="10" cm="1">
        <f t="array" ref="AS38">_xlfn.IFS(AR38&gt;96%,9,AR38&gt;89%,8,AR38&gt;77%,7,AR38&gt;60%,6,AR38&gt;40%,5,AR38&gt;23%,4,AR38&gt;11%,3,AR38&gt;4%,2,TRUE,1)</f>
        <v>9</v>
      </c>
      <c r="AT38" s="2">
        <f t="shared" si="13"/>
        <v>0</v>
      </c>
      <c r="AU38" s="2" t="e">
        <f>VLOOKUP(성적입력!$P38,건국대글로컬교과분류자료!$F:$G,2,0)</f>
        <v>#N/A</v>
      </c>
      <c r="AV38" s="26" t="e">
        <f t="shared" si="14"/>
        <v>#DIV/0!</v>
      </c>
      <c r="AW38" s="10" t="e" cm="1">
        <f t="array" ref="AW38">_xlfn.IFS(AV38&gt;96%,9,AV38&gt;89%,8,AV38&gt;77%,7,AV38&gt;60%,6,AV38&gt;40%,5,AV38&gt;23%,4,AV38&gt;11%,3,AV38&gt;4%,2,TRUE,1)</f>
        <v>#DIV/0!</v>
      </c>
      <c r="AX38" s="2" t="e">
        <f t="shared" si="15"/>
        <v>#DIV/0!</v>
      </c>
      <c r="BA38" s="2" t="e">
        <f>VLOOKUP(성적입력!$AC38,학교별등급점수!$B:$C,2,0)*$Q38</f>
        <v>#DIV/0!</v>
      </c>
      <c r="BB38" s="2" t="e">
        <f>VLOOKUP(성적입력!$AL38,학교별등급점수!$B:$C,2,0)*$Q38</f>
        <v>#DIV/0!</v>
      </c>
      <c r="BC38" s="2" t="e">
        <f>VLOOKUP($AC38,학교별등급점수!$E:$F,2,0)*성적입력!$Q38</f>
        <v>#DIV/0!</v>
      </c>
      <c r="BD38" s="2" t="e">
        <f>VLOOKUP($AL38,학교별등급점수!$E:$F,2,0)*성적입력!$Q38</f>
        <v>#DIV/0!</v>
      </c>
      <c r="BE38" s="2" t="e">
        <f>VLOOKUP($AC38,학교별등급점수!$H:$I,2,0)*$Q38</f>
        <v>#DIV/0!</v>
      </c>
      <c r="BF38" s="2" t="e">
        <f>VLOOKUP($AL38,학교별등급점수!$H:$I,2,0)*$Q38</f>
        <v>#DIV/0!</v>
      </c>
      <c r="BG38" s="2" t="e">
        <f>VLOOKUP(AC38,학교별등급점수!$K:$L,2,0)*성적입력!Q38</f>
        <v>#DIV/0!</v>
      </c>
      <c r="BH38" s="2" t="e">
        <f>VLOOKUP(AC38,학교별등급점수!$N:$O,2,0)*성적입력!Q38</f>
        <v>#DIV/0!</v>
      </c>
      <c r="BI38" s="2">
        <f>VLOOKUP(AS38,학교별등급점수!$Q:$R,2,0)*성적입력!Q38</f>
        <v>0</v>
      </c>
      <c r="BJ38" s="2">
        <f>VLOOKUP($AS38,학교별등급점수!$T:$U,2,0)*성적입력!$Q38</f>
        <v>0</v>
      </c>
      <c r="BK38" s="2" t="e">
        <f>VLOOKUP(AC38,학교별등급점수!$W:$X,2,0)*성적입력!Q38</f>
        <v>#DIV/0!</v>
      </c>
      <c r="BL38" s="2" t="e">
        <f>VLOOKUP($AC38,학교별등급점수!$Z:$AA,2,0)*성적입력!$Q38</f>
        <v>#DIV/0!</v>
      </c>
      <c r="BM38" s="2" t="e">
        <f>VLOOKUP($AC38,학교별등급점수!$AC:$AD,2,0)*성적입력!$Q38</f>
        <v>#DIV/0!</v>
      </c>
      <c r="BN38" s="2" t="e">
        <f>VLOOKUP($AC38,학교별등급점수!$AF:$AG,2,0)*성적입력!$Q38</f>
        <v>#DIV/0!</v>
      </c>
      <c r="BO38" s="2" t="e">
        <f>VLOOKUP($AC38,학교별등급점수!$AI:$AJ,2,0)*성적입력!$Q38</f>
        <v>#DIV/0!</v>
      </c>
      <c r="BP38" s="1" t="e">
        <f>VLOOKUP($AC38,학교별등급점수!$AL:$AM,2,0)*성적입력!$Q38</f>
        <v>#DIV/0!</v>
      </c>
      <c r="BQ38" s="1" t="e">
        <f>VLOOKUP($AC38,학교별등급점수!$AO:$AP,2,0)*성적입력!$Q38</f>
        <v>#DIV/0!</v>
      </c>
      <c r="BR38" s="1" t="e">
        <f>VLOOKUP($AC38,학교별등급점수!$AR:$AS,2,0)*성적입력!$Q38</f>
        <v>#DIV/0!</v>
      </c>
      <c r="BS38" s="1" t="e">
        <f>VLOOKUP($AC38,학교별등급점수!$AU:$AV,2,0)*성적입력!$Q38</f>
        <v>#DIV/0!</v>
      </c>
      <c r="BT38" s="1" t="e">
        <f>VLOOKUP($AC38,학교별등급점수!$AX:$AY,2,0)*성적입력!$Q38</f>
        <v>#DIV/0!</v>
      </c>
      <c r="BU38" s="1" t="e">
        <f>VLOOKUP($AC38,학교별등급점수!$BA:$BB,2,0)*성적입력!$Q38</f>
        <v>#DIV/0!</v>
      </c>
      <c r="BW38" s="1" t="e">
        <f t="shared" si="16"/>
        <v>#DIV/0!</v>
      </c>
      <c r="BX38" s="74" t="e" cm="1">
        <f t="array" ref="BX38">_xlfn.IFS(BW38&gt;96,9,BW38&gt;89,8,BW38&gt;77,7,BW38&gt;60,6,BW38&gt;40,5,BW38&gt;23,4,BW38&gt;11,3,BW38&gt;4,2,TRUE,1)</f>
        <v>#DIV/0!</v>
      </c>
      <c r="BY38" s="1" t="e">
        <f t="shared" si="17"/>
        <v>#DIV/0!</v>
      </c>
      <c r="BZ38" s="1" t="e">
        <f>VLOOKUP($BX38,학교별등급점수!$BD:$BE,2,0)</f>
        <v>#DIV/0!</v>
      </c>
      <c r="CA38" s="1" t="e">
        <f t="shared" si="18"/>
        <v>#DIV/0!</v>
      </c>
      <c r="CC38" s="1" t="e">
        <f>VLOOKUP($AC38,학교별등급점수!$BG:$BH,2,0)*성적입력!$Q38</f>
        <v>#DIV/0!</v>
      </c>
      <c r="CD38" s="1" t="e">
        <f>VLOOKUP($AC38,학교별등급점수!$BJ:$BK,2,0)*성적입력!$Q38</f>
        <v>#DIV/0!</v>
      </c>
      <c r="CE38" s="1" t="e">
        <f>VLOOKUP($AC38,학교별등급점수!$BM:$BN,2,0)*성적입력!$Q38</f>
        <v>#DIV/0!</v>
      </c>
      <c r="CF38" s="1" t="e">
        <f>VLOOKUP($AC38,학교별등급점수!$BP:$BQ,2,0)*성적입력!$Q38</f>
        <v>#DIV/0!</v>
      </c>
      <c r="CG38" s="1" t="e">
        <f>VLOOKUP($AC38,학교별등급점수!$BS:$BT,2,0)</f>
        <v>#DIV/0!</v>
      </c>
      <c r="CH38" s="1" t="e">
        <f>VLOOKUP($AC38,학교별등급점수!$BV:$BW,2,0)*성적입력!$Q38</f>
        <v>#DIV/0!</v>
      </c>
      <c r="CI38" s="1" t="e">
        <f>VLOOKUP($AC38,학교별등급점수!$BY:$BZ,2,0)*성적입력!$Q38</f>
        <v>#DIV/0!</v>
      </c>
      <c r="CJ38" s="1" t="e">
        <f>VLOOKUP($AC38,학교별등급점수!$CB:$CC,2,0)*성적입력!$Q38</f>
        <v>#DIV/0!</v>
      </c>
      <c r="CK38" s="1" t="e">
        <f>VLOOKUP($AC38,학교별등급점수!$CH:$CI,2,0)*성적입력!$Q38</f>
        <v>#DIV/0!</v>
      </c>
      <c r="CL38" s="1" t="e">
        <f>VLOOKUP($AC38,학교별등급점수!$CK:$CL,2,0)*성적입력!$Q38</f>
        <v>#DIV/0!</v>
      </c>
      <c r="CM38" s="1" t="e">
        <f>VLOOKUP($AC38,학교별등급점수!$CN:$CO,2,0)*성적입력!$Q38</f>
        <v>#DIV/0!</v>
      </c>
      <c r="CN38" s="1" t="e">
        <f>VLOOKUP($AW38,학교별등급점수!$CQ:$CR,2,0)*성적입력!$Q38</f>
        <v>#DIV/0!</v>
      </c>
      <c r="CO38" s="1" t="e">
        <f>VLOOKUP($AC38,학교별등급점수!$CT:$CU,2,0)*성적입력!$Q38</f>
        <v>#DIV/0!</v>
      </c>
      <c r="CP38" s="1" t="e">
        <f>VLOOKUP($AC38,학교별등급점수!$CW:$CX,2,0)*성적입력!$Q38</f>
        <v>#DIV/0!</v>
      </c>
      <c r="CQ38" s="1">
        <f>VLOOKUP($AS38,학교별등급점수!$CZ:$DA,2,0)*성적입력!$Q38</f>
        <v>0</v>
      </c>
      <c r="CR38" s="1" t="e">
        <f>VLOOKUP($AC38,학교별등급점수!$DC:$DD,2,0)*성적입력!$Q38</f>
        <v>#DIV/0!</v>
      </c>
      <c r="CS38" s="1" t="e">
        <f>VLOOKUP($AC38,학교별등급점수!$DF:$DG,2,0)*성적입력!$Q38</f>
        <v>#DIV/0!</v>
      </c>
      <c r="CT38" s="1" t="e">
        <f>VLOOKUP($AC38,학교별등급점수!$DI:$DJ,2,0)*성적입력!$Q38</f>
        <v>#DIV/0!</v>
      </c>
    </row>
    <row r="39" spans="2:98" s="1" customFormat="1" x14ac:dyDescent="0.3">
      <c r="B39" s="18" t="str">
        <f t="shared" si="19"/>
        <v>X</v>
      </c>
      <c r="C39" s="18" t="str">
        <f t="shared" si="20"/>
        <v>X</v>
      </c>
      <c r="D39" s="18" t="str">
        <f t="shared" si="21"/>
        <v>X</v>
      </c>
      <c r="E39" s="18" t="str">
        <f t="shared" si="22"/>
        <v>X</v>
      </c>
      <c r="F39" s="18" t="str">
        <f t="shared" si="23"/>
        <v>X</v>
      </c>
      <c r="G39" s="18" t="str">
        <f t="shared" si="24"/>
        <v>O</v>
      </c>
      <c r="H39" s="18" t="str">
        <f t="shared" si="25"/>
        <v>-0</v>
      </c>
      <c r="I39" s="18">
        <f t="shared" si="26"/>
        <v>0</v>
      </c>
      <c r="J39" s="72" t="str">
        <f t="shared" si="27"/>
        <v>-31</v>
      </c>
      <c r="K39" s="18">
        <f t="shared" si="1"/>
        <v>31</v>
      </c>
      <c r="L39" s="68"/>
      <c r="M39" s="7"/>
      <c r="N39" s="7"/>
      <c r="O39" s="7"/>
      <c r="P39" s="7"/>
      <c r="Q39" s="7"/>
      <c r="R39" s="7"/>
      <c r="S39" s="7"/>
      <c r="T39" s="7"/>
      <c r="U39" s="36" t="str">
        <f t="shared" si="2"/>
        <v>X</v>
      </c>
      <c r="V39" s="36" t="str">
        <f t="shared" si="28"/>
        <v>X</v>
      </c>
      <c r="W39" s="36" t="str">
        <f t="shared" si="3"/>
        <v>X</v>
      </c>
      <c r="X39" s="36" t="str">
        <f t="shared" si="29"/>
        <v>X</v>
      </c>
      <c r="Y39" s="36" t="str">
        <f t="shared" si="4"/>
        <v>X</v>
      </c>
      <c r="Z39" s="36" t="str">
        <f t="shared" si="5"/>
        <v>X</v>
      </c>
      <c r="AA39" s="36">
        <f>COUNTIF($P$9:$P39,$P39)</f>
        <v>0</v>
      </c>
      <c r="AB39" s="13" t="e">
        <f t="shared" si="6"/>
        <v>#DIV/0!</v>
      </c>
      <c r="AC39" s="10" t="e" cm="1">
        <f t="array" ref="AC39">_xlfn.IFS(AB39&gt;96%,9,AB39&gt;89%,8,AB39&gt;77%,7,AB39&gt;60%,6,AB39&gt;40%,5,AB39&gt;23%,4,AB39&gt;11%,3,AB39&gt;4%,2,TRUE,1)</f>
        <v>#DIV/0!</v>
      </c>
      <c r="AD39" s="54" t="e">
        <f t="shared" si="7"/>
        <v>#DIV/0!</v>
      </c>
      <c r="AE39" s="54" t="str">
        <f t="shared" si="30"/>
        <v>O</v>
      </c>
      <c r="AF39" s="2" t="str">
        <f t="shared" si="31"/>
        <v>X</v>
      </c>
      <c r="AG39" s="2" t="str">
        <f t="shared" si="32"/>
        <v>X</v>
      </c>
      <c r="AH39" s="2" t="str">
        <f t="shared" si="33"/>
        <v>X</v>
      </c>
      <c r="AI39" s="2" t="str">
        <f t="shared" si="34"/>
        <v>X</v>
      </c>
      <c r="AJ39" s="2" t="str">
        <f t="shared" si="35"/>
        <v>X</v>
      </c>
      <c r="AK39" s="13" t="e">
        <f t="shared" si="8"/>
        <v>#DIV/0!</v>
      </c>
      <c r="AL39" s="10" t="e" cm="1">
        <f t="array" ref="AL39">_xlfn.IFS(AK39&gt;96%,9,AK39&gt;89%,8,AK39&gt;77%,7,AK39&gt;60%,6,AK39&gt;40%,5,AK39&gt;23%,4,AK39&gt;11%,3,AK39&gt;4%,2,TRUE,1)</f>
        <v>#DIV/0!</v>
      </c>
      <c r="AM39" s="2" t="e">
        <f t="shared" si="9"/>
        <v>#DIV/0!</v>
      </c>
      <c r="AN39" s="2">
        <f t="shared" si="10"/>
        <v>31</v>
      </c>
      <c r="AO39" s="2">
        <v>32</v>
      </c>
      <c r="AP39" s="2" t="str">
        <f t="shared" si="11"/>
        <v>-31</v>
      </c>
      <c r="AQ39" s="2">
        <f t="shared" si="36"/>
        <v>31</v>
      </c>
      <c r="AR39" s="26">
        <f t="shared" si="12"/>
        <v>1</v>
      </c>
      <c r="AS39" s="10" cm="1">
        <f t="array" ref="AS39">_xlfn.IFS(AR39&gt;96%,9,AR39&gt;89%,8,AR39&gt;77%,7,AR39&gt;60%,6,AR39&gt;40%,5,AR39&gt;23%,4,AR39&gt;11%,3,AR39&gt;4%,2,TRUE,1)</f>
        <v>9</v>
      </c>
      <c r="AT39" s="2">
        <f t="shared" si="13"/>
        <v>0</v>
      </c>
      <c r="AU39" s="2" t="e">
        <f>VLOOKUP(성적입력!$P39,건국대글로컬교과분류자료!$F:$G,2,0)</f>
        <v>#N/A</v>
      </c>
      <c r="AV39" s="26" t="e">
        <f t="shared" si="14"/>
        <v>#DIV/0!</v>
      </c>
      <c r="AW39" s="10" t="e" cm="1">
        <f t="array" ref="AW39">_xlfn.IFS(AV39&gt;96%,9,AV39&gt;89%,8,AV39&gt;77%,7,AV39&gt;60%,6,AV39&gt;40%,5,AV39&gt;23%,4,AV39&gt;11%,3,AV39&gt;4%,2,TRUE,1)</f>
        <v>#DIV/0!</v>
      </c>
      <c r="AX39" s="2" t="e">
        <f t="shared" si="15"/>
        <v>#DIV/0!</v>
      </c>
      <c r="BA39" s="2" t="e">
        <f>VLOOKUP(성적입력!$AC39,학교별등급점수!$B:$C,2,0)*$Q39</f>
        <v>#DIV/0!</v>
      </c>
      <c r="BB39" s="2" t="e">
        <f>VLOOKUP(성적입력!$AL39,학교별등급점수!$B:$C,2,0)*$Q39</f>
        <v>#DIV/0!</v>
      </c>
      <c r="BC39" s="2" t="e">
        <f>VLOOKUP($AC39,학교별등급점수!$E:$F,2,0)*성적입력!$Q39</f>
        <v>#DIV/0!</v>
      </c>
      <c r="BD39" s="2" t="e">
        <f>VLOOKUP($AL39,학교별등급점수!$E:$F,2,0)*성적입력!$Q39</f>
        <v>#DIV/0!</v>
      </c>
      <c r="BE39" s="2" t="e">
        <f>VLOOKUP($AC39,학교별등급점수!$H:$I,2,0)*$Q39</f>
        <v>#DIV/0!</v>
      </c>
      <c r="BF39" s="2" t="e">
        <f>VLOOKUP($AL39,학교별등급점수!$H:$I,2,0)*$Q39</f>
        <v>#DIV/0!</v>
      </c>
      <c r="BG39" s="2" t="e">
        <f>VLOOKUP(AC39,학교별등급점수!$K:$L,2,0)*성적입력!Q39</f>
        <v>#DIV/0!</v>
      </c>
      <c r="BH39" s="2" t="e">
        <f>VLOOKUP(AC39,학교별등급점수!$N:$O,2,0)*성적입력!Q39</f>
        <v>#DIV/0!</v>
      </c>
      <c r="BI39" s="2">
        <f>VLOOKUP(AS39,학교별등급점수!$Q:$R,2,0)*성적입력!Q39</f>
        <v>0</v>
      </c>
      <c r="BJ39" s="2">
        <f>VLOOKUP($AS39,학교별등급점수!$T:$U,2,0)*성적입력!$Q39</f>
        <v>0</v>
      </c>
      <c r="BK39" s="2" t="e">
        <f>VLOOKUP(AC39,학교별등급점수!$W:$X,2,0)*성적입력!Q39</f>
        <v>#DIV/0!</v>
      </c>
      <c r="BL39" s="2" t="e">
        <f>VLOOKUP($AC39,학교별등급점수!$Z:$AA,2,0)*성적입력!$Q39</f>
        <v>#DIV/0!</v>
      </c>
      <c r="BM39" s="2" t="e">
        <f>VLOOKUP($AC39,학교별등급점수!$AC:$AD,2,0)*성적입력!$Q39</f>
        <v>#DIV/0!</v>
      </c>
      <c r="BN39" s="2" t="e">
        <f>VLOOKUP($AC39,학교별등급점수!$AF:$AG,2,0)*성적입력!$Q39</f>
        <v>#DIV/0!</v>
      </c>
      <c r="BO39" s="2" t="e">
        <f>VLOOKUP($AC39,학교별등급점수!$AI:$AJ,2,0)*성적입력!$Q39</f>
        <v>#DIV/0!</v>
      </c>
      <c r="BP39" s="1" t="e">
        <f>VLOOKUP($AC39,학교별등급점수!$AL:$AM,2,0)*성적입력!$Q39</f>
        <v>#DIV/0!</v>
      </c>
      <c r="BQ39" s="1" t="e">
        <f>VLOOKUP($AC39,학교별등급점수!$AO:$AP,2,0)*성적입력!$Q39</f>
        <v>#DIV/0!</v>
      </c>
      <c r="BR39" s="1" t="e">
        <f>VLOOKUP($AC39,학교별등급점수!$AR:$AS,2,0)*성적입력!$Q39</f>
        <v>#DIV/0!</v>
      </c>
      <c r="BS39" s="1" t="e">
        <f>VLOOKUP($AC39,학교별등급점수!$AU:$AV,2,0)*성적입력!$Q39</f>
        <v>#DIV/0!</v>
      </c>
      <c r="BT39" s="1" t="e">
        <f>VLOOKUP($AC39,학교별등급점수!$AX:$AY,2,0)*성적입력!$Q39</f>
        <v>#DIV/0!</v>
      </c>
      <c r="BU39" s="1" t="e">
        <f>VLOOKUP($AC39,학교별등급점수!$BA:$BB,2,0)*성적입력!$Q39</f>
        <v>#DIV/0!</v>
      </c>
      <c r="BW39" s="1" t="e">
        <f t="shared" si="16"/>
        <v>#DIV/0!</v>
      </c>
      <c r="BX39" s="74" t="e" cm="1">
        <f t="array" ref="BX39">_xlfn.IFS(BW39&gt;96,9,BW39&gt;89,8,BW39&gt;77,7,BW39&gt;60,6,BW39&gt;40,5,BW39&gt;23,4,BW39&gt;11,3,BW39&gt;4,2,TRUE,1)</f>
        <v>#DIV/0!</v>
      </c>
      <c r="BY39" s="1" t="e">
        <f t="shared" si="17"/>
        <v>#DIV/0!</v>
      </c>
      <c r="BZ39" s="1" t="e">
        <f>VLOOKUP($BX39,학교별등급점수!$BD:$BE,2,0)</f>
        <v>#DIV/0!</v>
      </c>
      <c r="CA39" s="1" t="e">
        <f t="shared" si="18"/>
        <v>#DIV/0!</v>
      </c>
      <c r="CC39" s="1" t="e">
        <f>VLOOKUP($AC39,학교별등급점수!$BG:$BH,2,0)*성적입력!$Q39</f>
        <v>#DIV/0!</v>
      </c>
      <c r="CD39" s="1" t="e">
        <f>VLOOKUP($AC39,학교별등급점수!$BJ:$BK,2,0)*성적입력!$Q39</f>
        <v>#DIV/0!</v>
      </c>
      <c r="CE39" s="1" t="e">
        <f>VLOOKUP($AC39,학교별등급점수!$BM:$BN,2,0)*성적입력!$Q39</f>
        <v>#DIV/0!</v>
      </c>
      <c r="CF39" s="1" t="e">
        <f>VLOOKUP($AC39,학교별등급점수!$BP:$BQ,2,0)*성적입력!$Q39</f>
        <v>#DIV/0!</v>
      </c>
      <c r="CG39" s="1" t="e">
        <f>VLOOKUP($AC39,학교별등급점수!$BS:$BT,2,0)</f>
        <v>#DIV/0!</v>
      </c>
      <c r="CH39" s="1" t="e">
        <f>VLOOKUP($AC39,학교별등급점수!$BV:$BW,2,0)*성적입력!$Q39</f>
        <v>#DIV/0!</v>
      </c>
      <c r="CI39" s="1" t="e">
        <f>VLOOKUP($AC39,학교별등급점수!$BY:$BZ,2,0)*성적입력!$Q39</f>
        <v>#DIV/0!</v>
      </c>
      <c r="CJ39" s="1" t="e">
        <f>VLOOKUP($AC39,학교별등급점수!$CB:$CC,2,0)*성적입력!$Q39</f>
        <v>#DIV/0!</v>
      </c>
      <c r="CK39" s="1" t="e">
        <f>VLOOKUP($AC39,학교별등급점수!$CH:$CI,2,0)*성적입력!$Q39</f>
        <v>#DIV/0!</v>
      </c>
      <c r="CL39" s="1" t="e">
        <f>VLOOKUP($AC39,학교별등급점수!$CK:$CL,2,0)*성적입력!$Q39</f>
        <v>#DIV/0!</v>
      </c>
      <c r="CM39" s="1" t="e">
        <f>VLOOKUP($AC39,학교별등급점수!$CN:$CO,2,0)*성적입력!$Q39</f>
        <v>#DIV/0!</v>
      </c>
      <c r="CN39" s="1" t="e">
        <f>VLOOKUP($AW39,학교별등급점수!$CQ:$CR,2,0)*성적입력!$Q39</f>
        <v>#DIV/0!</v>
      </c>
      <c r="CO39" s="1" t="e">
        <f>VLOOKUP($AC39,학교별등급점수!$CT:$CU,2,0)*성적입력!$Q39</f>
        <v>#DIV/0!</v>
      </c>
      <c r="CP39" s="1" t="e">
        <f>VLOOKUP($AC39,학교별등급점수!$CW:$CX,2,0)*성적입력!$Q39</f>
        <v>#DIV/0!</v>
      </c>
      <c r="CQ39" s="1">
        <f>VLOOKUP($AS39,학교별등급점수!$CZ:$DA,2,0)*성적입력!$Q39</f>
        <v>0</v>
      </c>
      <c r="CR39" s="1" t="e">
        <f>VLOOKUP($AC39,학교별등급점수!$DC:$DD,2,0)*성적입력!$Q39</f>
        <v>#DIV/0!</v>
      </c>
      <c r="CS39" s="1" t="e">
        <f>VLOOKUP($AC39,학교별등급점수!$DF:$DG,2,0)*성적입력!$Q39</f>
        <v>#DIV/0!</v>
      </c>
      <c r="CT39" s="1" t="e">
        <f>VLOOKUP($AC39,학교별등급점수!$DI:$DJ,2,0)*성적입력!$Q39</f>
        <v>#DIV/0!</v>
      </c>
    </row>
    <row r="40" spans="2:98" s="1" customFormat="1" x14ac:dyDescent="0.3">
      <c r="B40" s="18" t="str">
        <f t="shared" si="19"/>
        <v>X</v>
      </c>
      <c r="C40" s="18" t="str">
        <f t="shared" si="20"/>
        <v>X</v>
      </c>
      <c r="D40" s="18" t="str">
        <f t="shared" si="21"/>
        <v>X</v>
      </c>
      <c r="E40" s="18" t="str">
        <f t="shared" si="22"/>
        <v>X</v>
      </c>
      <c r="F40" s="18" t="str">
        <f t="shared" si="23"/>
        <v>X</v>
      </c>
      <c r="G40" s="18" t="str">
        <f t="shared" si="24"/>
        <v>O</v>
      </c>
      <c r="H40" s="18" t="str">
        <f t="shared" si="25"/>
        <v>-0</v>
      </c>
      <c r="I40" s="18">
        <f t="shared" si="26"/>
        <v>0</v>
      </c>
      <c r="J40" s="72" t="str">
        <f t="shared" si="27"/>
        <v>-32</v>
      </c>
      <c r="K40" s="18">
        <f t="shared" si="1"/>
        <v>31</v>
      </c>
      <c r="L40" s="68"/>
      <c r="M40" s="7"/>
      <c r="N40" s="7"/>
      <c r="O40" s="7"/>
      <c r="P40" s="7"/>
      <c r="Q40" s="7"/>
      <c r="R40" s="7"/>
      <c r="S40" s="7"/>
      <c r="T40" s="7"/>
      <c r="U40" s="36" t="str">
        <f t="shared" si="2"/>
        <v>X</v>
      </c>
      <c r="V40" s="36" t="str">
        <f t="shared" si="28"/>
        <v>X</v>
      </c>
      <c r="W40" s="36" t="str">
        <f t="shared" si="3"/>
        <v>X</v>
      </c>
      <c r="X40" s="36" t="str">
        <f t="shared" si="29"/>
        <v>X</v>
      </c>
      <c r="Y40" s="36" t="str">
        <f t="shared" si="4"/>
        <v>X</v>
      </c>
      <c r="Z40" s="36" t="str">
        <f t="shared" si="5"/>
        <v>X</v>
      </c>
      <c r="AA40" s="36">
        <f>COUNTIF($P$9:$P40,$P40)</f>
        <v>0</v>
      </c>
      <c r="AB40" s="13" t="e">
        <f t="shared" si="6"/>
        <v>#DIV/0!</v>
      </c>
      <c r="AC40" s="10" t="e" cm="1">
        <f t="array" ref="AC40">_xlfn.IFS(AB40&gt;96%,9,AB40&gt;89%,8,AB40&gt;77%,7,AB40&gt;60%,6,AB40&gt;40%,5,AB40&gt;23%,4,AB40&gt;11%,3,AB40&gt;4%,2,TRUE,1)</f>
        <v>#DIV/0!</v>
      </c>
      <c r="AD40" s="54" t="e">
        <f t="shared" si="7"/>
        <v>#DIV/0!</v>
      </c>
      <c r="AE40" s="54" t="str">
        <f t="shared" si="30"/>
        <v>O</v>
      </c>
      <c r="AF40" s="2" t="str">
        <f t="shared" si="31"/>
        <v>X</v>
      </c>
      <c r="AG40" s="2" t="str">
        <f t="shared" si="32"/>
        <v>X</v>
      </c>
      <c r="AH40" s="2" t="str">
        <f t="shared" si="33"/>
        <v>X</v>
      </c>
      <c r="AI40" s="2" t="str">
        <f t="shared" si="34"/>
        <v>X</v>
      </c>
      <c r="AJ40" s="2" t="str">
        <f t="shared" si="35"/>
        <v>X</v>
      </c>
      <c r="AK40" s="13" t="e">
        <f t="shared" si="8"/>
        <v>#DIV/0!</v>
      </c>
      <c r="AL40" s="10" t="e" cm="1">
        <f t="array" ref="AL40">_xlfn.IFS(AK40&gt;96%,9,AK40&gt;89%,8,AK40&gt;77%,7,AK40&gt;60%,6,AK40&gt;40%,5,AK40&gt;23%,4,AK40&gt;11%,3,AK40&gt;4%,2,TRUE,1)</f>
        <v>#DIV/0!</v>
      </c>
      <c r="AM40" s="2" t="e">
        <f t="shared" si="9"/>
        <v>#DIV/0!</v>
      </c>
      <c r="AN40" s="2">
        <f t="shared" si="10"/>
        <v>31</v>
      </c>
      <c r="AO40" s="2">
        <v>32</v>
      </c>
      <c r="AP40" s="2" t="str">
        <f t="shared" si="11"/>
        <v>-32</v>
      </c>
      <c r="AQ40" s="2">
        <f t="shared" si="36"/>
        <v>32</v>
      </c>
      <c r="AR40" s="26">
        <f t="shared" si="12"/>
        <v>1</v>
      </c>
      <c r="AS40" s="10" cm="1">
        <f t="array" ref="AS40">_xlfn.IFS(AR40&gt;96%,9,AR40&gt;89%,8,AR40&gt;77%,7,AR40&gt;60%,6,AR40&gt;40%,5,AR40&gt;23%,4,AR40&gt;11%,3,AR40&gt;4%,2,TRUE,1)</f>
        <v>9</v>
      </c>
      <c r="AT40" s="2">
        <f t="shared" si="13"/>
        <v>0</v>
      </c>
      <c r="AU40" s="2" t="e">
        <f>VLOOKUP(성적입력!$P40,건국대글로컬교과분류자료!$F:$G,2,0)</f>
        <v>#N/A</v>
      </c>
      <c r="AV40" s="26" t="e">
        <f t="shared" si="14"/>
        <v>#DIV/0!</v>
      </c>
      <c r="AW40" s="10" t="e" cm="1">
        <f t="array" ref="AW40">_xlfn.IFS(AV40&gt;96%,9,AV40&gt;89%,8,AV40&gt;77%,7,AV40&gt;60%,6,AV40&gt;40%,5,AV40&gt;23%,4,AV40&gt;11%,3,AV40&gt;4%,2,TRUE,1)</f>
        <v>#DIV/0!</v>
      </c>
      <c r="AX40" s="2" t="e">
        <f t="shared" si="15"/>
        <v>#DIV/0!</v>
      </c>
      <c r="BA40" s="2" t="e">
        <f>VLOOKUP(성적입력!$AC40,학교별등급점수!$B:$C,2,0)*$Q40</f>
        <v>#DIV/0!</v>
      </c>
      <c r="BB40" s="2" t="e">
        <f>VLOOKUP(성적입력!$AL40,학교별등급점수!$B:$C,2,0)*$Q40</f>
        <v>#DIV/0!</v>
      </c>
      <c r="BC40" s="2" t="e">
        <f>VLOOKUP($AC40,학교별등급점수!$E:$F,2,0)*성적입력!$Q40</f>
        <v>#DIV/0!</v>
      </c>
      <c r="BD40" s="2" t="e">
        <f>VLOOKUP($AL40,학교별등급점수!$E:$F,2,0)*성적입력!$Q40</f>
        <v>#DIV/0!</v>
      </c>
      <c r="BE40" s="2" t="e">
        <f>VLOOKUP($AC40,학교별등급점수!$H:$I,2,0)*$Q40</f>
        <v>#DIV/0!</v>
      </c>
      <c r="BF40" s="2" t="e">
        <f>VLOOKUP($AL40,학교별등급점수!$H:$I,2,0)*$Q40</f>
        <v>#DIV/0!</v>
      </c>
      <c r="BG40" s="2" t="e">
        <f>VLOOKUP(AC40,학교별등급점수!$K:$L,2,0)*성적입력!Q40</f>
        <v>#DIV/0!</v>
      </c>
      <c r="BH40" s="2" t="e">
        <f>VLOOKUP(AC40,학교별등급점수!$N:$O,2,0)*성적입력!Q40</f>
        <v>#DIV/0!</v>
      </c>
      <c r="BI40" s="2">
        <f>VLOOKUP(AS40,학교별등급점수!$Q:$R,2,0)*성적입력!Q40</f>
        <v>0</v>
      </c>
      <c r="BJ40" s="2">
        <f>VLOOKUP($AS40,학교별등급점수!$T:$U,2,0)*성적입력!$Q40</f>
        <v>0</v>
      </c>
      <c r="BK40" s="2" t="e">
        <f>VLOOKUP(AC40,학교별등급점수!$W:$X,2,0)*성적입력!Q40</f>
        <v>#DIV/0!</v>
      </c>
      <c r="BL40" s="2" t="e">
        <f>VLOOKUP($AC40,학교별등급점수!$Z:$AA,2,0)*성적입력!$Q40</f>
        <v>#DIV/0!</v>
      </c>
      <c r="BM40" s="2" t="e">
        <f>VLOOKUP($AC40,학교별등급점수!$AC:$AD,2,0)*성적입력!$Q40</f>
        <v>#DIV/0!</v>
      </c>
      <c r="BN40" s="2" t="e">
        <f>VLOOKUP($AC40,학교별등급점수!$AF:$AG,2,0)*성적입력!$Q40</f>
        <v>#DIV/0!</v>
      </c>
      <c r="BO40" s="2" t="e">
        <f>VLOOKUP($AC40,학교별등급점수!$AI:$AJ,2,0)*성적입력!$Q40</f>
        <v>#DIV/0!</v>
      </c>
      <c r="BP40" s="1" t="e">
        <f>VLOOKUP($AC40,학교별등급점수!$AL:$AM,2,0)*성적입력!$Q40</f>
        <v>#DIV/0!</v>
      </c>
      <c r="BQ40" s="1" t="e">
        <f>VLOOKUP($AC40,학교별등급점수!$AO:$AP,2,0)*성적입력!$Q40</f>
        <v>#DIV/0!</v>
      </c>
      <c r="BR40" s="1" t="e">
        <f>VLOOKUP($AC40,학교별등급점수!$AR:$AS,2,0)*성적입력!$Q40</f>
        <v>#DIV/0!</v>
      </c>
      <c r="BS40" s="1" t="e">
        <f>VLOOKUP($AC40,학교별등급점수!$AU:$AV,2,0)*성적입력!$Q40</f>
        <v>#DIV/0!</v>
      </c>
      <c r="BT40" s="1" t="e">
        <f>VLOOKUP($AC40,학교별등급점수!$AX:$AY,2,0)*성적입력!$Q40</f>
        <v>#DIV/0!</v>
      </c>
      <c r="BU40" s="1" t="e">
        <f>VLOOKUP($AC40,학교별등급점수!$BA:$BB,2,0)*성적입력!$Q40</f>
        <v>#DIV/0!</v>
      </c>
      <c r="BW40" s="1" t="e">
        <f t="shared" si="16"/>
        <v>#DIV/0!</v>
      </c>
      <c r="BX40" s="74" t="e" cm="1">
        <f t="array" ref="BX40">_xlfn.IFS(BW40&gt;96,9,BW40&gt;89,8,BW40&gt;77,7,BW40&gt;60,6,BW40&gt;40,5,BW40&gt;23,4,BW40&gt;11,3,BW40&gt;4,2,TRUE,1)</f>
        <v>#DIV/0!</v>
      </c>
      <c r="BY40" s="1" t="e">
        <f t="shared" si="17"/>
        <v>#DIV/0!</v>
      </c>
      <c r="BZ40" s="1" t="e">
        <f>VLOOKUP($BX40,학교별등급점수!$BD:$BE,2,0)</f>
        <v>#DIV/0!</v>
      </c>
      <c r="CA40" s="1" t="e">
        <f t="shared" si="18"/>
        <v>#DIV/0!</v>
      </c>
      <c r="CC40" s="1" t="e">
        <f>VLOOKUP($AC40,학교별등급점수!$BG:$BH,2,0)*성적입력!$Q40</f>
        <v>#DIV/0!</v>
      </c>
      <c r="CD40" s="1" t="e">
        <f>VLOOKUP($AC40,학교별등급점수!$BJ:$BK,2,0)*성적입력!$Q40</f>
        <v>#DIV/0!</v>
      </c>
      <c r="CE40" s="1" t="e">
        <f>VLOOKUP($AC40,학교별등급점수!$BM:$BN,2,0)*성적입력!$Q40</f>
        <v>#DIV/0!</v>
      </c>
      <c r="CF40" s="1" t="e">
        <f>VLOOKUP($AC40,학교별등급점수!$BP:$BQ,2,0)*성적입력!$Q40</f>
        <v>#DIV/0!</v>
      </c>
      <c r="CG40" s="1" t="e">
        <f>VLOOKUP($AC40,학교별등급점수!$BS:$BT,2,0)</f>
        <v>#DIV/0!</v>
      </c>
      <c r="CH40" s="1" t="e">
        <f>VLOOKUP($AC40,학교별등급점수!$BV:$BW,2,0)*성적입력!$Q40</f>
        <v>#DIV/0!</v>
      </c>
      <c r="CI40" s="1" t="e">
        <f>VLOOKUP($AC40,학교별등급점수!$BY:$BZ,2,0)*성적입력!$Q40</f>
        <v>#DIV/0!</v>
      </c>
      <c r="CJ40" s="1" t="e">
        <f>VLOOKUP($AC40,학교별등급점수!$CB:$CC,2,0)*성적입력!$Q40</f>
        <v>#DIV/0!</v>
      </c>
      <c r="CK40" s="1" t="e">
        <f>VLOOKUP($AC40,학교별등급점수!$CH:$CI,2,0)*성적입력!$Q40</f>
        <v>#DIV/0!</v>
      </c>
      <c r="CL40" s="1" t="e">
        <f>VLOOKUP($AC40,학교별등급점수!$CK:$CL,2,0)*성적입력!$Q40</f>
        <v>#DIV/0!</v>
      </c>
      <c r="CM40" s="1" t="e">
        <f>VLOOKUP($AC40,학교별등급점수!$CN:$CO,2,0)*성적입력!$Q40</f>
        <v>#DIV/0!</v>
      </c>
      <c r="CN40" s="1" t="e">
        <f>VLOOKUP($AW40,학교별등급점수!$CQ:$CR,2,0)*성적입력!$Q40</f>
        <v>#DIV/0!</v>
      </c>
      <c r="CO40" s="1" t="e">
        <f>VLOOKUP($AC40,학교별등급점수!$CT:$CU,2,0)*성적입력!$Q40</f>
        <v>#DIV/0!</v>
      </c>
      <c r="CP40" s="1" t="e">
        <f>VLOOKUP($AC40,학교별등급점수!$CW:$CX,2,0)*성적입력!$Q40</f>
        <v>#DIV/0!</v>
      </c>
      <c r="CQ40" s="1">
        <f>VLOOKUP($AS40,학교별등급점수!$CZ:$DA,2,0)*성적입력!$Q40</f>
        <v>0</v>
      </c>
      <c r="CR40" s="1" t="e">
        <f>VLOOKUP($AC40,학교별등급점수!$DC:$DD,2,0)*성적입력!$Q40</f>
        <v>#DIV/0!</v>
      </c>
      <c r="CS40" s="1" t="e">
        <f>VLOOKUP($AC40,학교별등급점수!$DF:$DG,2,0)*성적입력!$Q40</f>
        <v>#DIV/0!</v>
      </c>
      <c r="CT40" s="1" t="e">
        <f>VLOOKUP($AC40,학교별등급점수!$DI:$DJ,2,0)*성적입력!$Q40</f>
        <v>#DIV/0!</v>
      </c>
    </row>
    <row r="41" spans="2:98" s="1" customFormat="1" x14ac:dyDescent="0.3">
      <c r="B41" s="18" t="str">
        <f t="shared" si="19"/>
        <v>X</v>
      </c>
      <c r="C41" s="18" t="str">
        <f t="shared" si="20"/>
        <v>X</v>
      </c>
      <c r="D41" s="18" t="str">
        <f t="shared" si="21"/>
        <v>X</v>
      </c>
      <c r="E41" s="18" t="str">
        <f t="shared" si="22"/>
        <v>X</v>
      </c>
      <c r="F41" s="18" t="str">
        <f t="shared" si="23"/>
        <v>X</v>
      </c>
      <c r="G41" s="18" t="str">
        <f t="shared" si="24"/>
        <v>O</v>
      </c>
      <c r="H41" s="18" t="str">
        <f t="shared" si="25"/>
        <v>-0</v>
      </c>
      <c r="I41" s="18">
        <f t="shared" si="26"/>
        <v>0</v>
      </c>
      <c r="J41" s="72" t="str">
        <f t="shared" si="27"/>
        <v>-33</v>
      </c>
      <c r="K41" s="18">
        <f t="shared" si="1"/>
        <v>31</v>
      </c>
      <c r="L41" s="68"/>
      <c r="M41" s="7"/>
      <c r="N41" s="7"/>
      <c r="O41" s="7"/>
      <c r="P41" s="7"/>
      <c r="Q41" s="7"/>
      <c r="R41" s="7"/>
      <c r="S41" s="7"/>
      <c r="T41" s="7"/>
      <c r="U41" s="36" t="str">
        <f t="shared" ref="U41:U100" si="37">IF(O41="국어","O",IF(O41="수학","O",IF(O41="영어","O",IF(O41="과학","O","X"))))</f>
        <v>X</v>
      </c>
      <c r="V41" s="36" t="str">
        <f t="shared" si="28"/>
        <v>X</v>
      </c>
      <c r="W41" s="36" t="str">
        <f t="shared" ref="W41:W100" si="38">IF(O41="국어","O",IF(O41="수학","O",IF(O41="영어","O",IF(O41="과학","O",IF(O41="사회","O","X")))))</f>
        <v>X</v>
      </c>
      <c r="X41" s="36" t="str">
        <f t="shared" si="29"/>
        <v>X</v>
      </c>
      <c r="Y41" s="36" t="str">
        <f t="shared" ref="Y41:Y100" si="39">IF(O41="국어","O",IF(O41="수학","O",IF(O41="영어","O",IF(O41="과학","O",IF(O41="사회","O",IF(O41="한국사","O","X"))))))</f>
        <v>X</v>
      </c>
      <c r="Z41" s="36" t="str">
        <f t="shared" ref="Z41:Z100" si="40">IF(O41="국어","O",IF(O41="수학","O",IF(O41="영어","O",IF(O41="과학","O",IF(O41="사회","O",IF(O41="도덕","O","X"))))))</f>
        <v>X</v>
      </c>
      <c r="AA41" s="36">
        <f>COUNTIF($P$9:$P41,$P41)</f>
        <v>0</v>
      </c>
      <c r="AB41" s="13" t="e">
        <f t="shared" ref="AB41:AB72" si="41">IF(S41=0,R41/T41,(R41+(S41-1)/2)/T41)</f>
        <v>#DIV/0!</v>
      </c>
      <c r="AC41" s="10" t="e" cm="1">
        <f t="array" ref="AC41">_xlfn.IFS(AB41&gt;96%,9,AB41&gt;89%,8,AB41&gt;77%,7,AB41&gt;60%,6,AB41&gt;40%,5,AB41&gt;23%,4,AB41&gt;11%,3,AB41&gt;4%,2,TRUE,1)</f>
        <v>#DIV/0!</v>
      </c>
      <c r="AD41" s="54" t="e">
        <f t="shared" ref="AD41:AD72" si="42">Q41*AC41</f>
        <v>#DIV/0!</v>
      </c>
      <c r="AE41" s="54" t="str">
        <f t="shared" si="30"/>
        <v>O</v>
      </c>
      <c r="AF41" s="2" t="str">
        <f t="shared" si="31"/>
        <v>X</v>
      </c>
      <c r="AG41" s="2" t="str">
        <f t="shared" si="32"/>
        <v>X</v>
      </c>
      <c r="AH41" s="2" t="str">
        <f t="shared" si="33"/>
        <v>X</v>
      </c>
      <c r="AI41" s="2" t="str">
        <f t="shared" si="34"/>
        <v>X</v>
      </c>
      <c r="AJ41" s="2" t="str">
        <f t="shared" si="35"/>
        <v>X</v>
      </c>
      <c r="AK41" s="13" t="e">
        <f t="shared" ref="AK41:AK72" si="43">IF(S41=0,R41/T41,(R41+S41/2)/T41)</f>
        <v>#DIV/0!</v>
      </c>
      <c r="AL41" s="10" t="e" cm="1">
        <f t="array" ref="AL41">_xlfn.IFS(AK41&gt;96%,9,AK41&gt;89%,8,AK41&gt;77%,7,AK41&gt;60%,6,AK41&gt;40%,5,AK41&gt;23%,4,AK41&gt;11%,3,AK41&gt;4%,2,TRUE,1)</f>
        <v>#DIV/0!</v>
      </c>
      <c r="AM41" s="2" t="e">
        <f t="shared" ref="AM41:AM72" si="44">Q41*AL41</f>
        <v>#DIV/0!</v>
      </c>
      <c r="AN41" s="2">
        <f t="shared" ref="AN41:AN72" si="45">IF(L41&amp;M41&gt;"31",32,31)</f>
        <v>31</v>
      </c>
      <c r="AO41" s="2">
        <v>32</v>
      </c>
      <c r="AP41" s="2" t="str">
        <f t="shared" ref="AP41:AP72" si="46">L41&amp;M41&amp;"-"&amp;AQ41</f>
        <v>-33</v>
      </c>
      <c r="AQ41" s="2">
        <f t="shared" si="36"/>
        <v>33</v>
      </c>
      <c r="AR41" s="26">
        <f t="shared" ref="AR41:AR72" si="47">IF(S41=0,(R41-1)/(T41-1),(R41+(S41-1)/2)/T41)</f>
        <v>1</v>
      </c>
      <c r="AS41" s="10" cm="1">
        <f t="array" ref="AS41">_xlfn.IFS(AR41&gt;96%,9,AR41&gt;89%,8,AR41&gt;77%,7,AR41&gt;60%,6,AR41&gt;40%,5,AR41&gt;23%,4,AR41&gt;11%,3,AR41&gt;4%,2,TRUE,1)</f>
        <v>9</v>
      </c>
      <c r="AT41" s="2">
        <f t="shared" ref="AT41:AT72" si="48">AS41*Q41</f>
        <v>0</v>
      </c>
      <c r="AU41" s="2" t="e">
        <f>VLOOKUP(성적입력!$P41,건국대글로컬교과분류자료!$F:$G,2,0)</f>
        <v>#N/A</v>
      </c>
      <c r="AV41" s="26" t="e">
        <f t="shared" ref="AV41:AV72" si="49">R41/T41</f>
        <v>#DIV/0!</v>
      </c>
      <c r="AW41" s="10" t="e" cm="1">
        <f t="array" ref="AW41">_xlfn.IFS(AV41&gt;96%,9,AV41&gt;89%,8,AV41&gt;77%,7,AV41&gt;60%,6,AV41&gt;40%,5,AV41&gt;23%,4,AV41&gt;11%,3,AV41&gt;4%,2,TRUE,1)</f>
        <v>#DIV/0!</v>
      </c>
      <c r="AX41" s="2" t="e">
        <f t="shared" ref="AX41:AX72" si="50">AW41*Q41</f>
        <v>#DIV/0!</v>
      </c>
      <c r="BA41" s="2" t="e">
        <f>VLOOKUP(성적입력!$AC41,학교별등급점수!$B:$C,2,0)*$Q41</f>
        <v>#DIV/0!</v>
      </c>
      <c r="BB41" s="2" t="e">
        <f>VLOOKUP(성적입력!$AL41,학교별등급점수!$B:$C,2,0)*$Q41</f>
        <v>#DIV/0!</v>
      </c>
      <c r="BC41" s="2" t="e">
        <f>VLOOKUP($AC41,학교별등급점수!$E:$F,2,0)*성적입력!$Q41</f>
        <v>#DIV/0!</v>
      </c>
      <c r="BD41" s="2" t="e">
        <f>VLOOKUP($AL41,학교별등급점수!$E:$F,2,0)*성적입력!$Q41</f>
        <v>#DIV/0!</v>
      </c>
      <c r="BE41" s="2" t="e">
        <f>VLOOKUP($AC41,학교별등급점수!$H:$I,2,0)*$Q41</f>
        <v>#DIV/0!</v>
      </c>
      <c r="BF41" s="2" t="e">
        <f>VLOOKUP($AL41,학교별등급점수!$H:$I,2,0)*$Q41</f>
        <v>#DIV/0!</v>
      </c>
      <c r="BG41" s="2" t="e">
        <f>VLOOKUP(AC41,학교별등급점수!$K:$L,2,0)*성적입력!Q41</f>
        <v>#DIV/0!</v>
      </c>
      <c r="BH41" s="2" t="e">
        <f>VLOOKUP(AC41,학교별등급점수!$N:$O,2,0)*성적입력!Q41</f>
        <v>#DIV/0!</v>
      </c>
      <c r="BI41" s="2">
        <f>VLOOKUP(AS41,학교별등급점수!$Q:$R,2,0)*성적입력!Q41</f>
        <v>0</v>
      </c>
      <c r="BJ41" s="2">
        <f>VLOOKUP($AS41,학교별등급점수!$T:$U,2,0)*성적입력!$Q41</f>
        <v>0</v>
      </c>
      <c r="BK41" s="2" t="e">
        <f>VLOOKUP(AC41,학교별등급점수!$W:$X,2,0)*성적입력!Q41</f>
        <v>#DIV/0!</v>
      </c>
      <c r="BL41" s="2" t="e">
        <f>VLOOKUP($AC41,학교별등급점수!$Z:$AA,2,0)*성적입력!$Q41</f>
        <v>#DIV/0!</v>
      </c>
      <c r="BM41" s="2" t="e">
        <f>VLOOKUP($AC41,학교별등급점수!$AC:$AD,2,0)*성적입력!$Q41</f>
        <v>#DIV/0!</v>
      </c>
      <c r="BN41" s="2" t="e">
        <f>VLOOKUP($AC41,학교별등급점수!$AF:$AG,2,0)*성적입력!$Q41</f>
        <v>#DIV/0!</v>
      </c>
      <c r="BO41" s="2" t="e">
        <f>VLOOKUP($AC41,학교별등급점수!$AI:$AJ,2,0)*성적입력!$Q41</f>
        <v>#DIV/0!</v>
      </c>
      <c r="BP41" s="1" t="e">
        <f>VLOOKUP($AC41,학교별등급점수!$AL:$AM,2,0)*성적입력!$Q41</f>
        <v>#DIV/0!</v>
      </c>
      <c r="BQ41" s="1" t="e">
        <f>VLOOKUP($AC41,학교별등급점수!$AO:$AP,2,0)*성적입력!$Q41</f>
        <v>#DIV/0!</v>
      </c>
      <c r="BR41" s="1" t="e">
        <f>VLOOKUP($AC41,학교별등급점수!$AR:$AS,2,0)*성적입력!$Q41</f>
        <v>#DIV/0!</v>
      </c>
      <c r="BS41" s="1" t="e">
        <f>VLOOKUP($AC41,학교별등급점수!$AU:$AV,2,0)*성적입력!$Q41</f>
        <v>#DIV/0!</v>
      </c>
      <c r="BT41" s="1" t="e">
        <f>VLOOKUP($AC41,학교별등급점수!$AX:$AY,2,0)*성적입력!$Q41</f>
        <v>#DIV/0!</v>
      </c>
      <c r="BU41" s="1" t="e">
        <f>VLOOKUP($AC41,학교별등급점수!$BA:$BB,2,0)*성적입력!$Q41</f>
        <v>#DIV/0!</v>
      </c>
      <c r="BW41" s="1" t="e">
        <f t="shared" ref="BW41:BW72" si="51">ROUNDUP(R41/T41*100,2)</f>
        <v>#DIV/0!</v>
      </c>
      <c r="BX41" s="74" t="e" cm="1">
        <f t="array" ref="BX41">_xlfn.IFS(BW41&gt;96,9,BW41&gt;89,8,BW41&gt;77,7,BW41&gt;60,6,BW41&gt;40,5,BW41&gt;23,4,BW41&gt;11,3,BW41&gt;4,2,TRUE,1)</f>
        <v>#DIV/0!</v>
      </c>
      <c r="BY41" s="1" t="e">
        <f t="shared" ref="BY41:BY72" si="52">BX41*Q41</f>
        <v>#DIV/0!</v>
      </c>
      <c r="BZ41" s="1" t="e">
        <f>VLOOKUP($BX41,학교별등급점수!$BD:$BE,2,0)</f>
        <v>#DIV/0!</v>
      </c>
      <c r="CA41" s="1" t="e">
        <f t="shared" ref="CA41:CA72" si="53">BZ41*Q41</f>
        <v>#DIV/0!</v>
      </c>
      <c r="CC41" s="1" t="e">
        <f>VLOOKUP($AC41,학교별등급점수!$BG:$BH,2,0)*성적입력!$Q41</f>
        <v>#DIV/0!</v>
      </c>
      <c r="CD41" s="1" t="e">
        <f>VLOOKUP($AC41,학교별등급점수!$BJ:$BK,2,0)*성적입력!$Q41</f>
        <v>#DIV/0!</v>
      </c>
      <c r="CE41" s="1" t="e">
        <f>VLOOKUP($AC41,학교별등급점수!$BM:$BN,2,0)*성적입력!$Q41</f>
        <v>#DIV/0!</v>
      </c>
      <c r="CF41" s="1" t="e">
        <f>VLOOKUP($AC41,학교별등급점수!$BP:$BQ,2,0)*성적입력!$Q41</f>
        <v>#DIV/0!</v>
      </c>
      <c r="CG41" s="1" t="e">
        <f>VLOOKUP($AC41,학교별등급점수!$BS:$BT,2,0)</f>
        <v>#DIV/0!</v>
      </c>
      <c r="CH41" s="1" t="e">
        <f>VLOOKUP($AC41,학교별등급점수!$BV:$BW,2,0)*성적입력!$Q41</f>
        <v>#DIV/0!</v>
      </c>
      <c r="CI41" s="1" t="e">
        <f>VLOOKUP($AC41,학교별등급점수!$BY:$BZ,2,0)*성적입력!$Q41</f>
        <v>#DIV/0!</v>
      </c>
      <c r="CJ41" s="1" t="e">
        <f>VLOOKUP($AC41,학교별등급점수!$CB:$CC,2,0)*성적입력!$Q41</f>
        <v>#DIV/0!</v>
      </c>
      <c r="CK41" s="1" t="e">
        <f>VLOOKUP($AC41,학교별등급점수!$CH:$CI,2,0)*성적입력!$Q41</f>
        <v>#DIV/0!</v>
      </c>
      <c r="CL41" s="1" t="e">
        <f>VLOOKUP($AC41,학교별등급점수!$CK:$CL,2,0)*성적입력!$Q41</f>
        <v>#DIV/0!</v>
      </c>
      <c r="CM41" s="1" t="e">
        <f>VLOOKUP($AC41,학교별등급점수!$CN:$CO,2,0)*성적입력!$Q41</f>
        <v>#DIV/0!</v>
      </c>
      <c r="CN41" s="1" t="e">
        <f>VLOOKUP($AW41,학교별등급점수!$CQ:$CR,2,0)*성적입력!$Q41</f>
        <v>#DIV/0!</v>
      </c>
      <c r="CO41" s="1" t="e">
        <f>VLOOKUP($AC41,학교별등급점수!$CT:$CU,2,0)*성적입력!$Q41</f>
        <v>#DIV/0!</v>
      </c>
      <c r="CP41" s="1" t="e">
        <f>VLOOKUP($AC41,학교별등급점수!$CW:$CX,2,0)*성적입력!$Q41</f>
        <v>#DIV/0!</v>
      </c>
      <c r="CQ41" s="1">
        <f>VLOOKUP($AS41,학교별등급점수!$CZ:$DA,2,0)*성적입력!$Q41</f>
        <v>0</v>
      </c>
      <c r="CR41" s="1" t="e">
        <f>VLOOKUP($AC41,학교별등급점수!$DC:$DD,2,0)*성적입력!$Q41</f>
        <v>#DIV/0!</v>
      </c>
      <c r="CS41" s="1" t="e">
        <f>VLOOKUP($AC41,학교별등급점수!$DF:$DG,2,0)*성적입력!$Q41</f>
        <v>#DIV/0!</v>
      </c>
      <c r="CT41" s="1" t="e">
        <f>VLOOKUP($AC41,학교별등급점수!$DI:$DJ,2,0)*성적입력!$Q41</f>
        <v>#DIV/0!</v>
      </c>
    </row>
    <row r="42" spans="2:98" s="1" customFormat="1" x14ac:dyDescent="0.3">
      <c r="B42" s="18" t="str">
        <f t="shared" si="19"/>
        <v>X</v>
      </c>
      <c r="C42" s="18" t="str">
        <f t="shared" si="20"/>
        <v>X</v>
      </c>
      <c r="D42" s="18" t="str">
        <f t="shared" si="21"/>
        <v>X</v>
      </c>
      <c r="E42" s="18" t="str">
        <f t="shared" si="22"/>
        <v>X</v>
      </c>
      <c r="F42" s="18" t="str">
        <f t="shared" si="23"/>
        <v>X</v>
      </c>
      <c r="G42" s="18" t="str">
        <f t="shared" si="24"/>
        <v>O</v>
      </c>
      <c r="H42" s="18" t="str">
        <f t="shared" si="25"/>
        <v>-0</v>
      </c>
      <c r="I42" s="18">
        <f t="shared" si="26"/>
        <v>0</v>
      </c>
      <c r="J42" s="72" t="str">
        <f t="shared" si="27"/>
        <v>-34</v>
      </c>
      <c r="K42" s="18">
        <f t="shared" si="1"/>
        <v>31</v>
      </c>
      <c r="L42" s="68"/>
      <c r="M42" s="7"/>
      <c r="N42" s="7"/>
      <c r="O42" s="7"/>
      <c r="P42" s="7"/>
      <c r="Q42" s="7"/>
      <c r="R42" s="7"/>
      <c r="S42" s="7"/>
      <c r="T42" s="7"/>
      <c r="U42" s="36" t="str">
        <f t="shared" si="37"/>
        <v>X</v>
      </c>
      <c r="V42" s="36" t="str">
        <f t="shared" si="28"/>
        <v>X</v>
      </c>
      <c r="W42" s="36" t="str">
        <f t="shared" si="38"/>
        <v>X</v>
      </c>
      <c r="X42" s="36" t="str">
        <f t="shared" si="29"/>
        <v>X</v>
      </c>
      <c r="Y42" s="36" t="str">
        <f t="shared" si="39"/>
        <v>X</v>
      </c>
      <c r="Z42" s="36" t="str">
        <f t="shared" si="40"/>
        <v>X</v>
      </c>
      <c r="AA42" s="36">
        <f>COUNTIF($P$9:$P42,$P42)</f>
        <v>0</v>
      </c>
      <c r="AB42" s="13" t="e">
        <f t="shared" si="41"/>
        <v>#DIV/0!</v>
      </c>
      <c r="AC42" s="10" t="e" cm="1">
        <f t="array" ref="AC42">_xlfn.IFS(AB42&gt;96%,9,AB42&gt;89%,8,AB42&gt;77%,7,AB42&gt;60%,6,AB42&gt;40%,5,AB42&gt;23%,4,AB42&gt;11%,3,AB42&gt;4%,2,TRUE,1)</f>
        <v>#DIV/0!</v>
      </c>
      <c r="AD42" s="54" t="e">
        <f t="shared" si="42"/>
        <v>#DIV/0!</v>
      </c>
      <c r="AE42" s="54" t="str">
        <f t="shared" si="30"/>
        <v>O</v>
      </c>
      <c r="AF42" s="2" t="str">
        <f t="shared" si="31"/>
        <v>X</v>
      </c>
      <c r="AG42" s="2" t="str">
        <f t="shared" si="32"/>
        <v>X</v>
      </c>
      <c r="AH42" s="2" t="str">
        <f t="shared" si="33"/>
        <v>X</v>
      </c>
      <c r="AI42" s="2" t="str">
        <f t="shared" si="34"/>
        <v>X</v>
      </c>
      <c r="AJ42" s="2" t="str">
        <f t="shared" si="35"/>
        <v>X</v>
      </c>
      <c r="AK42" s="13" t="e">
        <f t="shared" si="43"/>
        <v>#DIV/0!</v>
      </c>
      <c r="AL42" s="10" t="e" cm="1">
        <f t="array" ref="AL42">_xlfn.IFS(AK42&gt;96%,9,AK42&gt;89%,8,AK42&gt;77%,7,AK42&gt;60%,6,AK42&gt;40%,5,AK42&gt;23%,4,AK42&gt;11%,3,AK42&gt;4%,2,TRUE,1)</f>
        <v>#DIV/0!</v>
      </c>
      <c r="AM42" s="2" t="e">
        <f t="shared" si="44"/>
        <v>#DIV/0!</v>
      </c>
      <c r="AN42" s="2">
        <f t="shared" si="45"/>
        <v>31</v>
      </c>
      <c r="AO42" s="2">
        <v>32</v>
      </c>
      <c r="AP42" s="2" t="str">
        <f t="shared" si="46"/>
        <v>-34</v>
      </c>
      <c r="AQ42" s="2">
        <f t="shared" ref="AQ42:AQ73" si="54">IF(M41=M42,AQ41+1,1)</f>
        <v>34</v>
      </c>
      <c r="AR42" s="26">
        <f t="shared" si="47"/>
        <v>1</v>
      </c>
      <c r="AS42" s="10" cm="1">
        <f t="array" ref="AS42">_xlfn.IFS(AR42&gt;96%,9,AR42&gt;89%,8,AR42&gt;77%,7,AR42&gt;60%,6,AR42&gt;40%,5,AR42&gt;23%,4,AR42&gt;11%,3,AR42&gt;4%,2,TRUE,1)</f>
        <v>9</v>
      </c>
      <c r="AT42" s="2">
        <f t="shared" si="48"/>
        <v>0</v>
      </c>
      <c r="AU42" s="2" t="e">
        <f>VLOOKUP(성적입력!$P42,건국대글로컬교과분류자료!$F:$G,2,0)</f>
        <v>#N/A</v>
      </c>
      <c r="AV42" s="26" t="e">
        <f t="shared" si="49"/>
        <v>#DIV/0!</v>
      </c>
      <c r="AW42" s="10" t="e" cm="1">
        <f t="array" ref="AW42">_xlfn.IFS(AV42&gt;96%,9,AV42&gt;89%,8,AV42&gt;77%,7,AV42&gt;60%,6,AV42&gt;40%,5,AV42&gt;23%,4,AV42&gt;11%,3,AV42&gt;4%,2,TRUE,1)</f>
        <v>#DIV/0!</v>
      </c>
      <c r="AX42" s="2" t="e">
        <f t="shared" si="50"/>
        <v>#DIV/0!</v>
      </c>
      <c r="BA42" s="2" t="e">
        <f>VLOOKUP(성적입력!$AC42,학교별등급점수!$B:$C,2,0)*$Q42</f>
        <v>#DIV/0!</v>
      </c>
      <c r="BB42" s="2" t="e">
        <f>VLOOKUP(성적입력!$AL42,학교별등급점수!$B:$C,2,0)*$Q42</f>
        <v>#DIV/0!</v>
      </c>
      <c r="BC42" s="2" t="e">
        <f>VLOOKUP($AC42,학교별등급점수!$E:$F,2,0)*성적입력!$Q42</f>
        <v>#DIV/0!</v>
      </c>
      <c r="BD42" s="2" t="e">
        <f>VLOOKUP($AL42,학교별등급점수!$E:$F,2,0)*성적입력!$Q42</f>
        <v>#DIV/0!</v>
      </c>
      <c r="BE42" s="2" t="e">
        <f>VLOOKUP($AC42,학교별등급점수!$H:$I,2,0)*$Q42</f>
        <v>#DIV/0!</v>
      </c>
      <c r="BF42" s="2" t="e">
        <f>VLOOKUP($AL42,학교별등급점수!$H:$I,2,0)*$Q42</f>
        <v>#DIV/0!</v>
      </c>
      <c r="BG42" s="2" t="e">
        <f>VLOOKUP(AC42,학교별등급점수!$K:$L,2,0)*성적입력!Q42</f>
        <v>#DIV/0!</v>
      </c>
      <c r="BH42" s="2" t="e">
        <f>VLOOKUP(AC42,학교별등급점수!$N:$O,2,0)*성적입력!Q42</f>
        <v>#DIV/0!</v>
      </c>
      <c r="BI42" s="2">
        <f>VLOOKUP(AS42,학교별등급점수!$Q:$R,2,0)*성적입력!Q42</f>
        <v>0</v>
      </c>
      <c r="BJ42" s="2">
        <f>VLOOKUP($AS42,학교별등급점수!$T:$U,2,0)*성적입력!$Q42</f>
        <v>0</v>
      </c>
      <c r="BK42" s="2" t="e">
        <f>VLOOKUP(AC42,학교별등급점수!$W:$X,2,0)*성적입력!Q42</f>
        <v>#DIV/0!</v>
      </c>
      <c r="BL42" s="2" t="e">
        <f>VLOOKUP($AC42,학교별등급점수!$Z:$AA,2,0)*성적입력!$Q42</f>
        <v>#DIV/0!</v>
      </c>
      <c r="BM42" s="2" t="e">
        <f>VLOOKUP($AC42,학교별등급점수!$AC:$AD,2,0)*성적입력!$Q42</f>
        <v>#DIV/0!</v>
      </c>
      <c r="BN42" s="2" t="e">
        <f>VLOOKUP($AC42,학교별등급점수!$AF:$AG,2,0)*성적입력!$Q42</f>
        <v>#DIV/0!</v>
      </c>
      <c r="BO42" s="2" t="e">
        <f>VLOOKUP($AC42,학교별등급점수!$AI:$AJ,2,0)*성적입력!$Q42</f>
        <v>#DIV/0!</v>
      </c>
      <c r="BP42" s="1" t="e">
        <f>VLOOKUP($AC42,학교별등급점수!$AL:$AM,2,0)*성적입력!$Q42</f>
        <v>#DIV/0!</v>
      </c>
      <c r="BQ42" s="1" t="e">
        <f>VLOOKUP($AC42,학교별등급점수!$AO:$AP,2,0)*성적입력!$Q42</f>
        <v>#DIV/0!</v>
      </c>
      <c r="BR42" s="1" t="e">
        <f>VLOOKUP($AC42,학교별등급점수!$AR:$AS,2,0)*성적입력!$Q42</f>
        <v>#DIV/0!</v>
      </c>
      <c r="BS42" s="1" t="e">
        <f>VLOOKUP($AC42,학교별등급점수!$AU:$AV,2,0)*성적입력!$Q42</f>
        <v>#DIV/0!</v>
      </c>
      <c r="BT42" s="1" t="e">
        <f>VLOOKUP($AC42,학교별등급점수!$AX:$AY,2,0)*성적입력!$Q42</f>
        <v>#DIV/0!</v>
      </c>
      <c r="BU42" s="1" t="e">
        <f>VLOOKUP($AC42,학교별등급점수!$BA:$BB,2,0)*성적입력!$Q42</f>
        <v>#DIV/0!</v>
      </c>
      <c r="BW42" s="1" t="e">
        <f t="shared" si="51"/>
        <v>#DIV/0!</v>
      </c>
      <c r="BX42" s="74" t="e" cm="1">
        <f t="array" ref="BX42">_xlfn.IFS(BW42&gt;96,9,BW42&gt;89,8,BW42&gt;77,7,BW42&gt;60,6,BW42&gt;40,5,BW42&gt;23,4,BW42&gt;11,3,BW42&gt;4,2,TRUE,1)</f>
        <v>#DIV/0!</v>
      </c>
      <c r="BY42" s="1" t="e">
        <f t="shared" si="52"/>
        <v>#DIV/0!</v>
      </c>
      <c r="BZ42" s="1" t="e">
        <f>VLOOKUP($BX42,학교별등급점수!$BD:$BE,2,0)</f>
        <v>#DIV/0!</v>
      </c>
      <c r="CA42" s="1" t="e">
        <f t="shared" si="53"/>
        <v>#DIV/0!</v>
      </c>
      <c r="CC42" s="1" t="e">
        <f>VLOOKUP($AC42,학교별등급점수!$BG:$BH,2,0)*성적입력!$Q42</f>
        <v>#DIV/0!</v>
      </c>
      <c r="CD42" s="1" t="e">
        <f>VLOOKUP($AC42,학교별등급점수!$BJ:$BK,2,0)*성적입력!$Q42</f>
        <v>#DIV/0!</v>
      </c>
      <c r="CE42" s="1" t="e">
        <f>VLOOKUP($AC42,학교별등급점수!$BM:$BN,2,0)*성적입력!$Q42</f>
        <v>#DIV/0!</v>
      </c>
      <c r="CF42" s="1" t="e">
        <f>VLOOKUP($AC42,학교별등급점수!$BP:$BQ,2,0)*성적입력!$Q42</f>
        <v>#DIV/0!</v>
      </c>
      <c r="CG42" s="1" t="e">
        <f>VLOOKUP($AC42,학교별등급점수!$BS:$BT,2,0)</f>
        <v>#DIV/0!</v>
      </c>
      <c r="CH42" s="1" t="e">
        <f>VLOOKUP($AC42,학교별등급점수!$BV:$BW,2,0)*성적입력!$Q42</f>
        <v>#DIV/0!</v>
      </c>
      <c r="CI42" s="1" t="e">
        <f>VLOOKUP($AC42,학교별등급점수!$BY:$BZ,2,0)*성적입력!$Q42</f>
        <v>#DIV/0!</v>
      </c>
      <c r="CJ42" s="1" t="e">
        <f>VLOOKUP($AC42,학교별등급점수!$CB:$CC,2,0)*성적입력!$Q42</f>
        <v>#DIV/0!</v>
      </c>
      <c r="CK42" s="1" t="e">
        <f>VLOOKUP($AC42,학교별등급점수!$CH:$CI,2,0)*성적입력!$Q42</f>
        <v>#DIV/0!</v>
      </c>
      <c r="CL42" s="1" t="e">
        <f>VLOOKUP($AC42,학교별등급점수!$CK:$CL,2,0)*성적입력!$Q42</f>
        <v>#DIV/0!</v>
      </c>
      <c r="CM42" s="1" t="e">
        <f>VLOOKUP($AC42,학교별등급점수!$CN:$CO,2,0)*성적입력!$Q42</f>
        <v>#DIV/0!</v>
      </c>
      <c r="CN42" s="1" t="e">
        <f>VLOOKUP($AW42,학교별등급점수!$CQ:$CR,2,0)*성적입력!$Q42</f>
        <v>#DIV/0!</v>
      </c>
      <c r="CO42" s="1" t="e">
        <f>VLOOKUP($AC42,학교별등급점수!$CT:$CU,2,0)*성적입력!$Q42</f>
        <v>#DIV/0!</v>
      </c>
      <c r="CP42" s="1" t="e">
        <f>VLOOKUP($AC42,학교별등급점수!$CW:$CX,2,0)*성적입력!$Q42</f>
        <v>#DIV/0!</v>
      </c>
      <c r="CQ42" s="1">
        <f>VLOOKUP($AS42,학교별등급점수!$CZ:$DA,2,0)*성적입력!$Q42</f>
        <v>0</v>
      </c>
      <c r="CR42" s="1" t="e">
        <f>VLOOKUP($AC42,학교별등급점수!$DC:$DD,2,0)*성적입력!$Q42</f>
        <v>#DIV/0!</v>
      </c>
      <c r="CS42" s="1" t="e">
        <f>VLOOKUP($AC42,학교별등급점수!$DF:$DG,2,0)*성적입력!$Q42</f>
        <v>#DIV/0!</v>
      </c>
      <c r="CT42" s="1" t="e">
        <f>VLOOKUP($AC42,학교별등급점수!$DI:$DJ,2,0)*성적입력!$Q42</f>
        <v>#DIV/0!</v>
      </c>
    </row>
    <row r="43" spans="2:98" s="1" customFormat="1" x14ac:dyDescent="0.3">
      <c r="B43" s="18" t="str">
        <f t="shared" si="19"/>
        <v>X</v>
      </c>
      <c r="C43" s="18" t="str">
        <f t="shared" si="20"/>
        <v>X</v>
      </c>
      <c r="D43" s="18" t="str">
        <f t="shared" si="21"/>
        <v>X</v>
      </c>
      <c r="E43" s="18" t="str">
        <f t="shared" si="22"/>
        <v>X</v>
      </c>
      <c r="F43" s="18" t="str">
        <f t="shared" si="23"/>
        <v>X</v>
      </c>
      <c r="G43" s="18" t="str">
        <f t="shared" si="24"/>
        <v>O</v>
      </c>
      <c r="H43" s="18" t="str">
        <f t="shared" si="25"/>
        <v>-0</v>
      </c>
      <c r="I43" s="18">
        <f t="shared" si="26"/>
        <v>0</v>
      </c>
      <c r="J43" s="72" t="str">
        <f t="shared" si="27"/>
        <v>-35</v>
      </c>
      <c r="K43" s="18">
        <f t="shared" si="1"/>
        <v>31</v>
      </c>
      <c r="L43" s="68"/>
      <c r="M43" s="7"/>
      <c r="N43" s="7"/>
      <c r="O43" s="7"/>
      <c r="P43" s="7"/>
      <c r="Q43" s="7"/>
      <c r="R43" s="7"/>
      <c r="S43" s="7"/>
      <c r="T43" s="7"/>
      <c r="U43" s="36" t="str">
        <f t="shared" si="37"/>
        <v>X</v>
      </c>
      <c r="V43" s="36" t="str">
        <f t="shared" si="28"/>
        <v>X</v>
      </c>
      <c r="W43" s="36" t="str">
        <f t="shared" si="38"/>
        <v>X</v>
      </c>
      <c r="X43" s="36" t="str">
        <f t="shared" si="29"/>
        <v>X</v>
      </c>
      <c r="Y43" s="36" t="str">
        <f t="shared" si="39"/>
        <v>X</v>
      </c>
      <c r="Z43" s="36" t="str">
        <f t="shared" si="40"/>
        <v>X</v>
      </c>
      <c r="AA43" s="36">
        <f>COUNTIF($P$9:$P43,$P43)</f>
        <v>0</v>
      </c>
      <c r="AB43" s="13" t="e">
        <f t="shared" si="41"/>
        <v>#DIV/0!</v>
      </c>
      <c r="AC43" s="10" t="e" cm="1">
        <f t="array" ref="AC43">_xlfn.IFS(AB43&gt;96%,9,AB43&gt;89%,8,AB43&gt;77%,7,AB43&gt;60%,6,AB43&gt;40%,5,AB43&gt;23%,4,AB43&gt;11%,3,AB43&gt;4%,2,TRUE,1)</f>
        <v>#DIV/0!</v>
      </c>
      <c r="AD43" s="54" t="e">
        <f t="shared" si="42"/>
        <v>#DIV/0!</v>
      </c>
      <c r="AE43" s="54" t="str">
        <f t="shared" si="30"/>
        <v>O</v>
      </c>
      <c r="AF43" s="2" t="str">
        <f t="shared" si="31"/>
        <v>X</v>
      </c>
      <c r="AG43" s="2" t="str">
        <f t="shared" si="32"/>
        <v>X</v>
      </c>
      <c r="AH43" s="2" t="str">
        <f t="shared" si="33"/>
        <v>X</v>
      </c>
      <c r="AI43" s="2" t="str">
        <f t="shared" si="34"/>
        <v>X</v>
      </c>
      <c r="AJ43" s="2" t="str">
        <f t="shared" si="35"/>
        <v>X</v>
      </c>
      <c r="AK43" s="13" t="e">
        <f t="shared" si="43"/>
        <v>#DIV/0!</v>
      </c>
      <c r="AL43" s="10" t="e" cm="1">
        <f t="array" ref="AL43">_xlfn.IFS(AK43&gt;96%,9,AK43&gt;89%,8,AK43&gt;77%,7,AK43&gt;60%,6,AK43&gt;40%,5,AK43&gt;23%,4,AK43&gt;11%,3,AK43&gt;4%,2,TRUE,1)</f>
        <v>#DIV/0!</v>
      </c>
      <c r="AM43" s="2" t="e">
        <f t="shared" si="44"/>
        <v>#DIV/0!</v>
      </c>
      <c r="AN43" s="2">
        <f t="shared" si="45"/>
        <v>31</v>
      </c>
      <c r="AO43" s="2">
        <v>32</v>
      </c>
      <c r="AP43" s="2" t="str">
        <f t="shared" si="46"/>
        <v>-35</v>
      </c>
      <c r="AQ43" s="2">
        <f t="shared" si="54"/>
        <v>35</v>
      </c>
      <c r="AR43" s="26">
        <f t="shared" si="47"/>
        <v>1</v>
      </c>
      <c r="AS43" s="10" cm="1">
        <f t="array" ref="AS43">_xlfn.IFS(AR43&gt;96%,9,AR43&gt;89%,8,AR43&gt;77%,7,AR43&gt;60%,6,AR43&gt;40%,5,AR43&gt;23%,4,AR43&gt;11%,3,AR43&gt;4%,2,TRUE,1)</f>
        <v>9</v>
      </c>
      <c r="AT43" s="2">
        <f t="shared" si="48"/>
        <v>0</v>
      </c>
      <c r="AU43" s="2" t="e">
        <f>VLOOKUP(성적입력!$P43,건국대글로컬교과분류자료!$F:$G,2,0)</f>
        <v>#N/A</v>
      </c>
      <c r="AV43" s="26" t="e">
        <f t="shared" si="49"/>
        <v>#DIV/0!</v>
      </c>
      <c r="AW43" s="10" t="e" cm="1">
        <f t="array" ref="AW43">_xlfn.IFS(AV43&gt;96%,9,AV43&gt;89%,8,AV43&gt;77%,7,AV43&gt;60%,6,AV43&gt;40%,5,AV43&gt;23%,4,AV43&gt;11%,3,AV43&gt;4%,2,TRUE,1)</f>
        <v>#DIV/0!</v>
      </c>
      <c r="AX43" s="2" t="e">
        <f t="shared" si="50"/>
        <v>#DIV/0!</v>
      </c>
      <c r="BA43" s="2" t="e">
        <f>VLOOKUP(성적입력!$AC43,학교별등급점수!$B:$C,2,0)*$Q43</f>
        <v>#DIV/0!</v>
      </c>
      <c r="BB43" s="2" t="e">
        <f>VLOOKUP(성적입력!$AL43,학교별등급점수!$B:$C,2,0)*$Q43</f>
        <v>#DIV/0!</v>
      </c>
      <c r="BC43" s="2" t="e">
        <f>VLOOKUP($AC43,학교별등급점수!$E:$F,2,0)*성적입력!$Q43</f>
        <v>#DIV/0!</v>
      </c>
      <c r="BD43" s="2" t="e">
        <f>VLOOKUP($AL43,학교별등급점수!$E:$F,2,0)*성적입력!$Q43</f>
        <v>#DIV/0!</v>
      </c>
      <c r="BE43" s="2" t="e">
        <f>VLOOKUP($AC43,학교별등급점수!$H:$I,2,0)*$Q43</f>
        <v>#DIV/0!</v>
      </c>
      <c r="BF43" s="2" t="e">
        <f>VLOOKUP($AL43,학교별등급점수!$H:$I,2,0)*$Q43</f>
        <v>#DIV/0!</v>
      </c>
      <c r="BG43" s="2" t="e">
        <f>VLOOKUP(AC43,학교별등급점수!$K:$L,2,0)*성적입력!Q43</f>
        <v>#DIV/0!</v>
      </c>
      <c r="BH43" s="2" t="e">
        <f>VLOOKUP(AC43,학교별등급점수!$N:$O,2,0)*성적입력!Q43</f>
        <v>#DIV/0!</v>
      </c>
      <c r="BI43" s="2">
        <f>VLOOKUP(AS43,학교별등급점수!$Q:$R,2,0)*성적입력!Q43</f>
        <v>0</v>
      </c>
      <c r="BJ43" s="2">
        <f>VLOOKUP($AS43,학교별등급점수!$T:$U,2,0)*성적입력!$Q43</f>
        <v>0</v>
      </c>
      <c r="BK43" s="2" t="e">
        <f>VLOOKUP(AC43,학교별등급점수!$W:$X,2,0)*성적입력!Q43</f>
        <v>#DIV/0!</v>
      </c>
      <c r="BL43" s="2" t="e">
        <f>VLOOKUP($AC43,학교별등급점수!$Z:$AA,2,0)*성적입력!$Q43</f>
        <v>#DIV/0!</v>
      </c>
      <c r="BM43" s="2" t="e">
        <f>VLOOKUP($AC43,학교별등급점수!$AC:$AD,2,0)*성적입력!$Q43</f>
        <v>#DIV/0!</v>
      </c>
      <c r="BN43" s="2" t="e">
        <f>VLOOKUP($AC43,학교별등급점수!$AF:$AG,2,0)*성적입력!$Q43</f>
        <v>#DIV/0!</v>
      </c>
      <c r="BO43" s="2" t="e">
        <f>VLOOKUP($AC43,학교별등급점수!$AI:$AJ,2,0)*성적입력!$Q43</f>
        <v>#DIV/0!</v>
      </c>
      <c r="BP43" s="1" t="e">
        <f>VLOOKUP($AC43,학교별등급점수!$AL:$AM,2,0)*성적입력!$Q43</f>
        <v>#DIV/0!</v>
      </c>
      <c r="BQ43" s="1" t="e">
        <f>VLOOKUP($AC43,학교별등급점수!$AO:$AP,2,0)*성적입력!$Q43</f>
        <v>#DIV/0!</v>
      </c>
      <c r="BR43" s="1" t="e">
        <f>VLOOKUP($AC43,학교별등급점수!$AR:$AS,2,0)*성적입력!$Q43</f>
        <v>#DIV/0!</v>
      </c>
      <c r="BS43" s="1" t="e">
        <f>VLOOKUP($AC43,학교별등급점수!$AU:$AV,2,0)*성적입력!$Q43</f>
        <v>#DIV/0!</v>
      </c>
      <c r="BT43" s="1" t="e">
        <f>VLOOKUP($AC43,학교별등급점수!$AX:$AY,2,0)*성적입력!$Q43</f>
        <v>#DIV/0!</v>
      </c>
      <c r="BU43" s="1" t="e">
        <f>VLOOKUP($AC43,학교별등급점수!$BA:$BB,2,0)*성적입력!$Q43</f>
        <v>#DIV/0!</v>
      </c>
      <c r="BW43" s="1" t="e">
        <f t="shared" si="51"/>
        <v>#DIV/0!</v>
      </c>
      <c r="BX43" s="74" t="e" cm="1">
        <f t="array" ref="BX43">_xlfn.IFS(BW43&gt;96,9,BW43&gt;89,8,BW43&gt;77,7,BW43&gt;60,6,BW43&gt;40,5,BW43&gt;23,4,BW43&gt;11,3,BW43&gt;4,2,TRUE,1)</f>
        <v>#DIV/0!</v>
      </c>
      <c r="BY43" s="1" t="e">
        <f t="shared" si="52"/>
        <v>#DIV/0!</v>
      </c>
      <c r="BZ43" s="1" t="e">
        <f>VLOOKUP($BX43,학교별등급점수!$BD:$BE,2,0)</f>
        <v>#DIV/0!</v>
      </c>
      <c r="CA43" s="1" t="e">
        <f t="shared" si="53"/>
        <v>#DIV/0!</v>
      </c>
      <c r="CC43" s="1" t="e">
        <f>VLOOKUP($AC43,학교별등급점수!$BG:$BH,2,0)*성적입력!$Q43</f>
        <v>#DIV/0!</v>
      </c>
      <c r="CD43" s="1" t="e">
        <f>VLOOKUP($AC43,학교별등급점수!$BJ:$BK,2,0)*성적입력!$Q43</f>
        <v>#DIV/0!</v>
      </c>
      <c r="CE43" s="1" t="e">
        <f>VLOOKUP($AC43,학교별등급점수!$BM:$BN,2,0)*성적입력!$Q43</f>
        <v>#DIV/0!</v>
      </c>
      <c r="CF43" s="1" t="e">
        <f>VLOOKUP($AC43,학교별등급점수!$BP:$BQ,2,0)*성적입력!$Q43</f>
        <v>#DIV/0!</v>
      </c>
      <c r="CG43" s="1" t="e">
        <f>VLOOKUP($AC43,학교별등급점수!$BS:$BT,2,0)</f>
        <v>#DIV/0!</v>
      </c>
      <c r="CH43" s="1" t="e">
        <f>VLOOKUP($AC43,학교별등급점수!$BV:$BW,2,0)*성적입력!$Q43</f>
        <v>#DIV/0!</v>
      </c>
      <c r="CI43" s="1" t="e">
        <f>VLOOKUP($AC43,학교별등급점수!$BY:$BZ,2,0)*성적입력!$Q43</f>
        <v>#DIV/0!</v>
      </c>
      <c r="CJ43" s="1" t="e">
        <f>VLOOKUP($AC43,학교별등급점수!$CB:$CC,2,0)*성적입력!$Q43</f>
        <v>#DIV/0!</v>
      </c>
      <c r="CK43" s="1" t="e">
        <f>VLOOKUP($AC43,학교별등급점수!$CH:$CI,2,0)*성적입력!$Q43</f>
        <v>#DIV/0!</v>
      </c>
      <c r="CL43" s="1" t="e">
        <f>VLOOKUP($AC43,학교별등급점수!$CK:$CL,2,0)*성적입력!$Q43</f>
        <v>#DIV/0!</v>
      </c>
      <c r="CM43" s="1" t="e">
        <f>VLOOKUP($AC43,학교별등급점수!$CN:$CO,2,0)*성적입력!$Q43</f>
        <v>#DIV/0!</v>
      </c>
      <c r="CN43" s="1" t="e">
        <f>VLOOKUP($AW43,학교별등급점수!$CQ:$CR,2,0)*성적입력!$Q43</f>
        <v>#DIV/0!</v>
      </c>
      <c r="CO43" s="1" t="e">
        <f>VLOOKUP($AC43,학교별등급점수!$CT:$CU,2,0)*성적입력!$Q43</f>
        <v>#DIV/0!</v>
      </c>
      <c r="CP43" s="1" t="e">
        <f>VLOOKUP($AC43,학교별등급점수!$CW:$CX,2,0)*성적입력!$Q43</f>
        <v>#DIV/0!</v>
      </c>
      <c r="CQ43" s="1">
        <f>VLOOKUP($AS43,학교별등급점수!$CZ:$DA,2,0)*성적입력!$Q43</f>
        <v>0</v>
      </c>
      <c r="CR43" s="1" t="e">
        <f>VLOOKUP($AC43,학교별등급점수!$DC:$DD,2,0)*성적입력!$Q43</f>
        <v>#DIV/0!</v>
      </c>
      <c r="CS43" s="1" t="e">
        <f>VLOOKUP($AC43,학교별등급점수!$DF:$DG,2,0)*성적입력!$Q43</f>
        <v>#DIV/0!</v>
      </c>
      <c r="CT43" s="1" t="e">
        <f>VLOOKUP($AC43,학교별등급점수!$DI:$DJ,2,0)*성적입력!$Q43</f>
        <v>#DIV/0!</v>
      </c>
    </row>
    <row r="44" spans="2:98" s="1" customFormat="1" x14ac:dyDescent="0.3">
      <c r="B44" s="18" t="str">
        <f t="shared" si="19"/>
        <v>X</v>
      </c>
      <c r="C44" s="18" t="str">
        <f t="shared" si="20"/>
        <v>X</v>
      </c>
      <c r="D44" s="18" t="str">
        <f t="shared" si="21"/>
        <v>X</v>
      </c>
      <c r="E44" s="18" t="str">
        <f t="shared" si="22"/>
        <v>X</v>
      </c>
      <c r="F44" s="18" t="str">
        <f t="shared" si="23"/>
        <v>X</v>
      </c>
      <c r="G44" s="18" t="str">
        <f t="shared" si="24"/>
        <v>O</v>
      </c>
      <c r="H44" s="18" t="str">
        <f t="shared" si="25"/>
        <v>-0</v>
      </c>
      <c r="I44" s="18">
        <f t="shared" si="26"/>
        <v>0</v>
      </c>
      <c r="J44" s="72" t="str">
        <f t="shared" si="27"/>
        <v>-36</v>
      </c>
      <c r="K44" s="18">
        <f t="shared" si="1"/>
        <v>31</v>
      </c>
      <c r="L44" s="68"/>
      <c r="M44" s="7"/>
      <c r="N44" s="7"/>
      <c r="O44" s="7"/>
      <c r="P44" s="7"/>
      <c r="Q44" s="7"/>
      <c r="R44" s="7"/>
      <c r="S44" s="7"/>
      <c r="T44" s="7"/>
      <c r="U44" s="36" t="str">
        <f t="shared" si="37"/>
        <v>X</v>
      </c>
      <c r="V44" s="36" t="str">
        <f t="shared" si="28"/>
        <v>X</v>
      </c>
      <c r="W44" s="36" t="str">
        <f t="shared" si="38"/>
        <v>X</v>
      </c>
      <c r="X44" s="36" t="str">
        <f t="shared" si="29"/>
        <v>X</v>
      </c>
      <c r="Y44" s="36" t="str">
        <f t="shared" si="39"/>
        <v>X</v>
      </c>
      <c r="Z44" s="36" t="str">
        <f t="shared" si="40"/>
        <v>X</v>
      </c>
      <c r="AA44" s="36">
        <f>COUNTIF($P$9:$P44,$P44)</f>
        <v>0</v>
      </c>
      <c r="AB44" s="13" t="e">
        <f t="shared" si="41"/>
        <v>#DIV/0!</v>
      </c>
      <c r="AC44" s="10" t="e" cm="1">
        <f t="array" ref="AC44">_xlfn.IFS(AB44&gt;96%,9,AB44&gt;89%,8,AB44&gt;77%,7,AB44&gt;60%,6,AB44&gt;40%,5,AB44&gt;23%,4,AB44&gt;11%,3,AB44&gt;4%,2,TRUE,1)</f>
        <v>#DIV/0!</v>
      </c>
      <c r="AD44" s="54" t="e">
        <f t="shared" si="42"/>
        <v>#DIV/0!</v>
      </c>
      <c r="AE44" s="54" t="str">
        <f t="shared" si="30"/>
        <v>O</v>
      </c>
      <c r="AF44" s="2" t="str">
        <f t="shared" si="31"/>
        <v>X</v>
      </c>
      <c r="AG44" s="2" t="str">
        <f t="shared" si="32"/>
        <v>X</v>
      </c>
      <c r="AH44" s="2" t="str">
        <f t="shared" si="33"/>
        <v>X</v>
      </c>
      <c r="AI44" s="2" t="str">
        <f t="shared" si="34"/>
        <v>X</v>
      </c>
      <c r="AJ44" s="2" t="str">
        <f t="shared" si="35"/>
        <v>X</v>
      </c>
      <c r="AK44" s="13" t="e">
        <f t="shared" si="43"/>
        <v>#DIV/0!</v>
      </c>
      <c r="AL44" s="10" t="e" cm="1">
        <f t="array" ref="AL44">_xlfn.IFS(AK44&gt;96%,9,AK44&gt;89%,8,AK44&gt;77%,7,AK44&gt;60%,6,AK44&gt;40%,5,AK44&gt;23%,4,AK44&gt;11%,3,AK44&gt;4%,2,TRUE,1)</f>
        <v>#DIV/0!</v>
      </c>
      <c r="AM44" s="2" t="e">
        <f t="shared" si="44"/>
        <v>#DIV/0!</v>
      </c>
      <c r="AN44" s="2">
        <f t="shared" si="45"/>
        <v>31</v>
      </c>
      <c r="AO44" s="2">
        <v>32</v>
      </c>
      <c r="AP44" s="2" t="str">
        <f t="shared" si="46"/>
        <v>-36</v>
      </c>
      <c r="AQ44" s="2">
        <f t="shared" si="54"/>
        <v>36</v>
      </c>
      <c r="AR44" s="26">
        <f t="shared" si="47"/>
        <v>1</v>
      </c>
      <c r="AS44" s="10" cm="1">
        <f t="array" ref="AS44">_xlfn.IFS(AR44&gt;96%,9,AR44&gt;89%,8,AR44&gt;77%,7,AR44&gt;60%,6,AR44&gt;40%,5,AR44&gt;23%,4,AR44&gt;11%,3,AR44&gt;4%,2,TRUE,1)</f>
        <v>9</v>
      </c>
      <c r="AT44" s="2">
        <f t="shared" si="48"/>
        <v>0</v>
      </c>
      <c r="AU44" s="2" t="e">
        <f>VLOOKUP(성적입력!$P44,건국대글로컬교과분류자료!$F:$G,2,0)</f>
        <v>#N/A</v>
      </c>
      <c r="AV44" s="26" t="e">
        <f t="shared" si="49"/>
        <v>#DIV/0!</v>
      </c>
      <c r="AW44" s="10" t="e" cm="1">
        <f t="array" ref="AW44">_xlfn.IFS(AV44&gt;96%,9,AV44&gt;89%,8,AV44&gt;77%,7,AV44&gt;60%,6,AV44&gt;40%,5,AV44&gt;23%,4,AV44&gt;11%,3,AV44&gt;4%,2,TRUE,1)</f>
        <v>#DIV/0!</v>
      </c>
      <c r="AX44" s="2" t="e">
        <f t="shared" si="50"/>
        <v>#DIV/0!</v>
      </c>
      <c r="BA44" s="2" t="e">
        <f>VLOOKUP(성적입력!$AC44,학교별등급점수!$B:$C,2,0)*$Q44</f>
        <v>#DIV/0!</v>
      </c>
      <c r="BB44" s="2" t="e">
        <f>VLOOKUP(성적입력!$AL44,학교별등급점수!$B:$C,2,0)*$Q44</f>
        <v>#DIV/0!</v>
      </c>
      <c r="BC44" s="2" t="e">
        <f>VLOOKUP($AC44,학교별등급점수!$E:$F,2,0)*성적입력!$Q44</f>
        <v>#DIV/0!</v>
      </c>
      <c r="BD44" s="2" t="e">
        <f>VLOOKUP($AL44,학교별등급점수!$E:$F,2,0)*성적입력!$Q44</f>
        <v>#DIV/0!</v>
      </c>
      <c r="BE44" s="2" t="e">
        <f>VLOOKUP($AC44,학교별등급점수!$H:$I,2,0)*$Q44</f>
        <v>#DIV/0!</v>
      </c>
      <c r="BF44" s="2" t="e">
        <f>VLOOKUP($AL44,학교별등급점수!$H:$I,2,0)*$Q44</f>
        <v>#DIV/0!</v>
      </c>
      <c r="BG44" s="2" t="e">
        <f>VLOOKUP(AC44,학교별등급점수!$K:$L,2,0)*성적입력!Q44</f>
        <v>#DIV/0!</v>
      </c>
      <c r="BH44" s="2" t="e">
        <f>VLOOKUP(AC44,학교별등급점수!$N:$O,2,0)*성적입력!Q44</f>
        <v>#DIV/0!</v>
      </c>
      <c r="BI44" s="2">
        <f>VLOOKUP(AS44,학교별등급점수!$Q:$R,2,0)*성적입력!Q44</f>
        <v>0</v>
      </c>
      <c r="BJ44" s="2">
        <f>VLOOKUP($AS44,학교별등급점수!$T:$U,2,0)*성적입력!$Q44</f>
        <v>0</v>
      </c>
      <c r="BK44" s="2" t="e">
        <f>VLOOKUP(AC44,학교별등급점수!$W:$X,2,0)*성적입력!Q44</f>
        <v>#DIV/0!</v>
      </c>
      <c r="BL44" s="2" t="e">
        <f>VLOOKUP($AC44,학교별등급점수!$Z:$AA,2,0)*성적입력!$Q44</f>
        <v>#DIV/0!</v>
      </c>
      <c r="BM44" s="2" t="e">
        <f>VLOOKUP($AC44,학교별등급점수!$AC:$AD,2,0)*성적입력!$Q44</f>
        <v>#DIV/0!</v>
      </c>
      <c r="BN44" s="2" t="e">
        <f>VLOOKUP($AC44,학교별등급점수!$AF:$AG,2,0)*성적입력!$Q44</f>
        <v>#DIV/0!</v>
      </c>
      <c r="BO44" s="2" t="e">
        <f>VLOOKUP($AC44,학교별등급점수!$AI:$AJ,2,0)*성적입력!$Q44</f>
        <v>#DIV/0!</v>
      </c>
      <c r="BP44" s="1" t="e">
        <f>VLOOKUP($AC44,학교별등급점수!$AL:$AM,2,0)*성적입력!$Q44</f>
        <v>#DIV/0!</v>
      </c>
      <c r="BQ44" s="1" t="e">
        <f>VLOOKUP($AC44,학교별등급점수!$AO:$AP,2,0)*성적입력!$Q44</f>
        <v>#DIV/0!</v>
      </c>
      <c r="BR44" s="1" t="e">
        <f>VLOOKUP($AC44,학교별등급점수!$AR:$AS,2,0)*성적입력!$Q44</f>
        <v>#DIV/0!</v>
      </c>
      <c r="BS44" s="1" t="e">
        <f>VLOOKUP($AC44,학교별등급점수!$AU:$AV,2,0)*성적입력!$Q44</f>
        <v>#DIV/0!</v>
      </c>
      <c r="BT44" s="1" t="e">
        <f>VLOOKUP($AC44,학교별등급점수!$AX:$AY,2,0)*성적입력!$Q44</f>
        <v>#DIV/0!</v>
      </c>
      <c r="BU44" s="1" t="e">
        <f>VLOOKUP($AC44,학교별등급점수!$BA:$BB,2,0)*성적입력!$Q44</f>
        <v>#DIV/0!</v>
      </c>
      <c r="BW44" s="1" t="e">
        <f t="shared" si="51"/>
        <v>#DIV/0!</v>
      </c>
      <c r="BX44" s="74" t="e" cm="1">
        <f t="array" ref="BX44">_xlfn.IFS(BW44&gt;96,9,BW44&gt;89,8,BW44&gt;77,7,BW44&gt;60,6,BW44&gt;40,5,BW44&gt;23,4,BW44&gt;11,3,BW44&gt;4,2,TRUE,1)</f>
        <v>#DIV/0!</v>
      </c>
      <c r="BY44" s="1" t="e">
        <f t="shared" si="52"/>
        <v>#DIV/0!</v>
      </c>
      <c r="BZ44" s="1" t="e">
        <f>VLOOKUP($BX44,학교별등급점수!$BD:$BE,2,0)</f>
        <v>#DIV/0!</v>
      </c>
      <c r="CA44" s="1" t="e">
        <f t="shared" si="53"/>
        <v>#DIV/0!</v>
      </c>
      <c r="CC44" s="1" t="e">
        <f>VLOOKUP($AC44,학교별등급점수!$BG:$BH,2,0)*성적입력!$Q44</f>
        <v>#DIV/0!</v>
      </c>
      <c r="CD44" s="1" t="e">
        <f>VLOOKUP($AC44,학교별등급점수!$BJ:$BK,2,0)*성적입력!$Q44</f>
        <v>#DIV/0!</v>
      </c>
      <c r="CE44" s="1" t="e">
        <f>VLOOKUP($AC44,학교별등급점수!$BM:$BN,2,0)*성적입력!$Q44</f>
        <v>#DIV/0!</v>
      </c>
      <c r="CF44" s="1" t="e">
        <f>VLOOKUP($AC44,학교별등급점수!$BP:$BQ,2,0)*성적입력!$Q44</f>
        <v>#DIV/0!</v>
      </c>
      <c r="CG44" s="1" t="e">
        <f>VLOOKUP($AC44,학교별등급점수!$BS:$BT,2,0)</f>
        <v>#DIV/0!</v>
      </c>
      <c r="CH44" s="1" t="e">
        <f>VLOOKUP($AC44,학교별등급점수!$BV:$BW,2,0)*성적입력!$Q44</f>
        <v>#DIV/0!</v>
      </c>
      <c r="CI44" s="1" t="e">
        <f>VLOOKUP($AC44,학교별등급점수!$BY:$BZ,2,0)*성적입력!$Q44</f>
        <v>#DIV/0!</v>
      </c>
      <c r="CJ44" s="1" t="e">
        <f>VLOOKUP($AC44,학교별등급점수!$CB:$CC,2,0)*성적입력!$Q44</f>
        <v>#DIV/0!</v>
      </c>
      <c r="CK44" s="1" t="e">
        <f>VLOOKUP($AC44,학교별등급점수!$CH:$CI,2,0)*성적입력!$Q44</f>
        <v>#DIV/0!</v>
      </c>
      <c r="CL44" s="1" t="e">
        <f>VLOOKUP($AC44,학교별등급점수!$CK:$CL,2,0)*성적입력!$Q44</f>
        <v>#DIV/0!</v>
      </c>
      <c r="CM44" s="1" t="e">
        <f>VLOOKUP($AC44,학교별등급점수!$CN:$CO,2,0)*성적입력!$Q44</f>
        <v>#DIV/0!</v>
      </c>
      <c r="CN44" s="1" t="e">
        <f>VLOOKUP($AW44,학교별등급점수!$CQ:$CR,2,0)*성적입력!$Q44</f>
        <v>#DIV/0!</v>
      </c>
      <c r="CO44" s="1" t="e">
        <f>VLOOKUP($AC44,학교별등급점수!$CT:$CU,2,0)*성적입력!$Q44</f>
        <v>#DIV/0!</v>
      </c>
      <c r="CP44" s="1" t="e">
        <f>VLOOKUP($AC44,학교별등급점수!$CW:$CX,2,0)*성적입력!$Q44</f>
        <v>#DIV/0!</v>
      </c>
      <c r="CQ44" s="1">
        <f>VLOOKUP($AS44,학교별등급점수!$CZ:$DA,2,0)*성적입력!$Q44</f>
        <v>0</v>
      </c>
      <c r="CR44" s="1" t="e">
        <f>VLOOKUP($AC44,학교별등급점수!$DC:$DD,2,0)*성적입력!$Q44</f>
        <v>#DIV/0!</v>
      </c>
      <c r="CS44" s="1" t="e">
        <f>VLOOKUP($AC44,학교별등급점수!$DF:$DG,2,0)*성적입력!$Q44</f>
        <v>#DIV/0!</v>
      </c>
      <c r="CT44" s="1" t="e">
        <f>VLOOKUP($AC44,학교별등급점수!$DI:$DJ,2,0)*성적입력!$Q44</f>
        <v>#DIV/0!</v>
      </c>
    </row>
    <row r="45" spans="2:98" s="1" customFormat="1" x14ac:dyDescent="0.3">
      <c r="B45" s="18" t="str">
        <f t="shared" si="19"/>
        <v>X</v>
      </c>
      <c r="C45" s="18" t="str">
        <f t="shared" si="20"/>
        <v>X</v>
      </c>
      <c r="D45" s="18" t="str">
        <f t="shared" si="21"/>
        <v>X</v>
      </c>
      <c r="E45" s="18" t="str">
        <f t="shared" si="22"/>
        <v>X</v>
      </c>
      <c r="F45" s="18" t="str">
        <f t="shared" si="23"/>
        <v>X</v>
      </c>
      <c r="G45" s="18" t="str">
        <f t="shared" si="24"/>
        <v>O</v>
      </c>
      <c r="H45" s="18" t="str">
        <f t="shared" si="25"/>
        <v>-0</v>
      </c>
      <c r="I45" s="18">
        <f t="shared" si="26"/>
        <v>0</v>
      </c>
      <c r="J45" s="72" t="str">
        <f t="shared" si="27"/>
        <v>-37</v>
      </c>
      <c r="K45" s="18">
        <f t="shared" si="1"/>
        <v>31</v>
      </c>
      <c r="L45" s="68"/>
      <c r="M45" s="7"/>
      <c r="N45" s="7"/>
      <c r="O45" s="7"/>
      <c r="P45" s="7"/>
      <c r="Q45" s="7"/>
      <c r="R45" s="7"/>
      <c r="S45" s="7"/>
      <c r="T45" s="7"/>
      <c r="U45" s="36" t="str">
        <f t="shared" si="37"/>
        <v>X</v>
      </c>
      <c r="V45" s="36" t="str">
        <f t="shared" si="28"/>
        <v>X</v>
      </c>
      <c r="W45" s="36" t="str">
        <f t="shared" si="38"/>
        <v>X</v>
      </c>
      <c r="X45" s="36" t="str">
        <f t="shared" si="29"/>
        <v>X</v>
      </c>
      <c r="Y45" s="36" t="str">
        <f t="shared" si="39"/>
        <v>X</v>
      </c>
      <c r="Z45" s="36" t="str">
        <f t="shared" si="40"/>
        <v>X</v>
      </c>
      <c r="AA45" s="36">
        <f>COUNTIF($P$9:$P45,$P45)</f>
        <v>0</v>
      </c>
      <c r="AB45" s="13" t="e">
        <f t="shared" si="41"/>
        <v>#DIV/0!</v>
      </c>
      <c r="AC45" s="10" t="e" cm="1">
        <f t="array" ref="AC45">_xlfn.IFS(AB45&gt;96%,9,AB45&gt;89%,8,AB45&gt;77%,7,AB45&gt;60%,6,AB45&gt;40%,5,AB45&gt;23%,4,AB45&gt;11%,3,AB45&gt;4%,2,TRUE,1)</f>
        <v>#DIV/0!</v>
      </c>
      <c r="AD45" s="54" t="e">
        <f t="shared" si="42"/>
        <v>#DIV/0!</v>
      </c>
      <c r="AE45" s="54" t="str">
        <f t="shared" si="30"/>
        <v>O</v>
      </c>
      <c r="AF45" s="2" t="str">
        <f t="shared" si="31"/>
        <v>X</v>
      </c>
      <c r="AG45" s="2" t="str">
        <f t="shared" si="32"/>
        <v>X</v>
      </c>
      <c r="AH45" s="2" t="str">
        <f t="shared" si="33"/>
        <v>X</v>
      </c>
      <c r="AI45" s="2" t="str">
        <f t="shared" si="34"/>
        <v>X</v>
      </c>
      <c r="AJ45" s="2" t="str">
        <f t="shared" si="35"/>
        <v>X</v>
      </c>
      <c r="AK45" s="13" t="e">
        <f t="shared" si="43"/>
        <v>#DIV/0!</v>
      </c>
      <c r="AL45" s="10" t="e" cm="1">
        <f t="array" ref="AL45">_xlfn.IFS(AK45&gt;96%,9,AK45&gt;89%,8,AK45&gt;77%,7,AK45&gt;60%,6,AK45&gt;40%,5,AK45&gt;23%,4,AK45&gt;11%,3,AK45&gt;4%,2,TRUE,1)</f>
        <v>#DIV/0!</v>
      </c>
      <c r="AM45" s="2" t="e">
        <f t="shared" si="44"/>
        <v>#DIV/0!</v>
      </c>
      <c r="AN45" s="2">
        <f t="shared" si="45"/>
        <v>31</v>
      </c>
      <c r="AO45" s="2">
        <v>32</v>
      </c>
      <c r="AP45" s="2" t="str">
        <f t="shared" si="46"/>
        <v>-37</v>
      </c>
      <c r="AQ45" s="2">
        <f t="shared" si="54"/>
        <v>37</v>
      </c>
      <c r="AR45" s="26">
        <f t="shared" si="47"/>
        <v>1</v>
      </c>
      <c r="AS45" s="10" cm="1">
        <f t="array" ref="AS45">_xlfn.IFS(AR45&gt;96%,9,AR45&gt;89%,8,AR45&gt;77%,7,AR45&gt;60%,6,AR45&gt;40%,5,AR45&gt;23%,4,AR45&gt;11%,3,AR45&gt;4%,2,TRUE,1)</f>
        <v>9</v>
      </c>
      <c r="AT45" s="2">
        <f t="shared" si="48"/>
        <v>0</v>
      </c>
      <c r="AU45" s="2" t="e">
        <f>VLOOKUP(성적입력!$P45,건국대글로컬교과분류자료!$F:$G,2,0)</f>
        <v>#N/A</v>
      </c>
      <c r="AV45" s="26" t="e">
        <f t="shared" si="49"/>
        <v>#DIV/0!</v>
      </c>
      <c r="AW45" s="10" t="e" cm="1">
        <f t="array" ref="AW45">_xlfn.IFS(AV45&gt;96%,9,AV45&gt;89%,8,AV45&gt;77%,7,AV45&gt;60%,6,AV45&gt;40%,5,AV45&gt;23%,4,AV45&gt;11%,3,AV45&gt;4%,2,TRUE,1)</f>
        <v>#DIV/0!</v>
      </c>
      <c r="AX45" s="2" t="e">
        <f t="shared" si="50"/>
        <v>#DIV/0!</v>
      </c>
      <c r="BA45" s="2" t="e">
        <f>VLOOKUP(성적입력!$AC45,학교별등급점수!$B:$C,2,0)*$Q45</f>
        <v>#DIV/0!</v>
      </c>
      <c r="BB45" s="2" t="e">
        <f>VLOOKUP(성적입력!$AL45,학교별등급점수!$B:$C,2,0)*$Q45</f>
        <v>#DIV/0!</v>
      </c>
      <c r="BC45" s="2" t="e">
        <f>VLOOKUP($AC45,학교별등급점수!$E:$F,2,0)*성적입력!$Q45</f>
        <v>#DIV/0!</v>
      </c>
      <c r="BD45" s="2" t="e">
        <f>VLOOKUP($AL45,학교별등급점수!$E:$F,2,0)*성적입력!$Q45</f>
        <v>#DIV/0!</v>
      </c>
      <c r="BE45" s="2" t="e">
        <f>VLOOKUP($AC45,학교별등급점수!$H:$I,2,0)*$Q45</f>
        <v>#DIV/0!</v>
      </c>
      <c r="BF45" s="2" t="e">
        <f>VLOOKUP($AL45,학교별등급점수!$H:$I,2,0)*$Q45</f>
        <v>#DIV/0!</v>
      </c>
      <c r="BG45" s="2" t="e">
        <f>VLOOKUP(AC45,학교별등급점수!$K:$L,2,0)*성적입력!Q45</f>
        <v>#DIV/0!</v>
      </c>
      <c r="BH45" s="2" t="e">
        <f>VLOOKUP(AC45,학교별등급점수!$N:$O,2,0)*성적입력!Q45</f>
        <v>#DIV/0!</v>
      </c>
      <c r="BI45" s="2">
        <f>VLOOKUP(AS45,학교별등급점수!$Q:$R,2,0)*성적입력!Q45</f>
        <v>0</v>
      </c>
      <c r="BJ45" s="2">
        <f>VLOOKUP($AS45,학교별등급점수!$T:$U,2,0)*성적입력!$Q45</f>
        <v>0</v>
      </c>
      <c r="BK45" s="2" t="e">
        <f>VLOOKUP(AC45,학교별등급점수!$W:$X,2,0)*성적입력!Q45</f>
        <v>#DIV/0!</v>
      </c>
      <c r="BL45" s="2" t="e">
        <f>VLOOKUP($AC45,학교별등급점수!$Z:$AA,2,0)*성적입력!$Q45</f>
        <v>#DIV/0!</v>
      </c>
      <c r="BM45" s="2" t="e">
        <f>VLOOKUP($AC45,학교별등급점수!$AC:$AD,2,0)*성적입력!$Q45</f>
        <v>#DIV/0!</v>
      </c>
      <c r="BN45" s="2" t="e">
        <f>VLOOKUP($AC45,학교별등급점수!$AF:$AG,2,0)*성적입력!$Q45</f>
        <v>#DIV/0!</v>
      </c>
      <c r="BO45" s="2" t="e">
        <f>VLOOKUP($AC45,학교별등급점수!$AI:$AJ,2,0)*성적입력!$Q45</f>
        <v>#DIV/0!</v>
      </c>
      <c r="BP45" s="1" t="e">
        <f>VLOOKUP($AC45,학교별등급점수!$AL:$AM,2,0)*성적입력!$Q45</f>
        <v>#DIV/0!</v>
      </c>
      <c r="BQ45" s="1" t="e">
        <f>VLOOKUP($AC45,학교별등급점수!$AO:$AP,2,0)*성적입력!$Q45</f>
        <v>#DIV/0!</v>
      </c>
      <c r="BR45" s="1" t="e">
        <f>VLOOKUP($AC45,학교별등급점수!$AR:$AS,2,0)*성적입력!$Q45</f>
        <v>#DIV/0!</v>
      </c>
      <c r="BS45" s="1" t="e">
        <f>VLOOKUP($AC45,학교별등급점수!$AU:$AV,2,0)*성적입력!$Q45</f>
        <v>#DIV/0!</v>
      </c>
      <c r="BT45" s="1" t="e">
        <f>VLOOKUP($AC45,학교별등급점수!$AX:$AY,2,0)*성적입력!$Q45</f>
        <v>#DIV/0!</v>
      </c>
      <c r="BU45" s="1" t="e">
        <f>VLOOKUP($AC45,학교별등급점수!$BA:$BB,2,0)*성적입력!$Q45</f>
        <v>#DIV/0!</v>
      </c>
      <c r="BW45" s="1" t="e">
        <f t="shared" si="51"/>
        <v>#DIV/0!</v>
      </c>
      <c r="BX45" s="74" t="e" cm="1">
        <f t="array" ref="BX45">_xlfn.IFS(BW45&gt;96,9,BW45&gt;89,8,BW45&gt;77,7,BW45&gt;60,6,BW45&gt;40,5,BW45&gt;23,4,BW45&gt;11,3,BW45&gt;4,2,TRUE,1)</f>
        <v>#DIV/0!</v>
      </c>
      <c r="BY45" s="1" t="e">
        <f t="shared" si="52"/>
        <v>#DIV/0!</v>
      </c>
      <c r="BZ45" s="1" t="e">
        <f>VLOOKUP($BX45,학교별등급점수!$BD:$BE,2,0)</f>
        <v>#DIV/0!</v>
      </c>
      <c r="CA45" s="1" t="e">
        <f t="shared" si="53"/>
        <v>#DIV/0!</v>
      </c>
      <c r="CC45" s="1" t="e">
        <f>VLOOKUP($AC45,학교별등급점수!$BG:$BH,2,0)*성적입력!$Q45</f>
        <v>#DIV/0!</v>
      </c>
      <c r="CD45" s="1" t="e">
        <f>VLOOKUP($AC45,학교별등급점수!$BJ:$BK,2,0)*성적입력!$Q45</f>
        <v>#DIV/0!</v>
      </c>
      <c r="CE45" s="1" t="e">
        <f>VLOOKUP($AC45,학교별등급점수!$BM:$BN,2,0)*성적입력!$Q45</f>
        <v>#DIV/0!</v>
      </c>
      <c r="CF45" s="1" t="e">
        <f>VLOOKUP($AC45,학교별등급점수!$BP:$BQ,2,0)*성적입력!$Q45</f>
        <v>#DIV/0!</v>
      </c>
      <c r="CG45" s="1" t="e">
        <f>VLOOKUP($AC45,학교별등급점수!$BS:$BT,2,0)</f>
        <v>#DIV/0!</v>
      </c>
      <c r="CH45" s="1" t="e">
        <f>VLOOKUP($AC45,학교별등급점수!$BV:$BW,2,0)*성적입력!$Q45</f>
        <v>#DIV/0!</v>
      </c>
      <c r="CI45" s="1" t="e">
        <f>VLOOKUP($AC45,학교별등급점수!$BY:$BZ,2,0)*성적입력!$Q45</f>
        <v>#DIV/0!</v>
      </c>
      <c r="CJ45" s="1" t="e">
        <f>VLOOKUP($AC45,학교별등급점수!$CB:$CC,2,0)*성적입력!$Q45</f>
        <v>#DIV/0!</v>
      </c>
      <c r="CK45" s="1" t="e">
        <f>VLOOKUP($AC45,학교별등급점수!$CH:$CI,2,0)*성적입력!$Q45</f>
        <v>#DIV/0!</v>
      </c>
      <c r="CL45" s="1" t="e">
        <f>VLOOKUP($AC45,학교별등급점수!$CK:$CL,2,0)*성적입력!$Q45</f>
        <v>#DIV/0!</v>
      </c>
      <c r="CM45" s="1" t="e">
        <f>VLOOKUP($AC45,학교별등급점수!$CN:$CO,2,0)*성적입력!$Q45</f>
        <v>#DIV/0!</v>
      </c>
      <c r="CN45" s="1" t="e">
        <f>VLOOKUP($AW45,학교별등급점수!$CQ:$CR,2,0)*성적입력!$Q45</f>
        <v>#DIV/0!</v>
      </c>
      <c r="CO45" s="1" t="e">
        <f>VLOOKUP($AC45,학교별등급점수!$CT:$CU,2,0)*성적입력!$Q45</f>
        <v>#DIV/0!</v>
      </c>
      <c r="CP45" s="1" t="e">
        <f>VLOOKUP($AC45,학교별등급점수!$CW:$CX,2,0)*성적입력!$Q45</f>
        <v>#DIV/0!</v>
      </c>
      <c r="CQ45" s="1">
        <f>VLOOKUP($AS45,학교별등급점수!$CZ:$DA,2,0)*성적입력!$Q45</f>
        <v>0</v>
      </c>
      <c r="CR45" s="1" t="e">
        <f>VLOOKUP($AC45,학교별등급점수!$DC:$DD,2,0)*성적입력!$Q45</f>
        <v>#DIV/0!</v>
      </c>
      <c r="CS45" s="1" t="e">
        <f>VLOOKUP($AC45,학교별등급점수!$DF:$DG,2,0)*성적입력!$Q45</f>
        <v>#DIV/0!</v>
      </c>
      <c r="CT45" s="1" t="e">
        <f>VLOOKUP($AC45,학교별등급점수!$DI:$DJ,2,0)*성적입력!$Q45</f>
        <v>#DIV/0!</v>
      </c>
    </row>
    <row r="46" spans="2:98" s="1" customFormat="1" x14ac:dyDescent="0.3">
      <c r="B46" s="18" t="str">
        <f t="shared" si="19"/>
        <v>X</v>
      </c>
      <c r="C46" s="18" t="str">
        <f t="shared" si="20"/>
        <v>X</v>
      </c>
      <c r="D46" s="18" t="str">
        <f t="shared" si="21"/>
        <v>X</v>
      </c>
      <c r="E46" s="18" t="str">
        <f t="shared" si="22"/>
        <v>X</v>
      </c>
      <c r="F46" s="18" t="str">
        <f t="shared" si="23"/>
        <v>X</v>
      </c>
      <c r="G46" s="18" t="str">
        <f t="shared" si="24"/>
        <v>O</v>
      </c>
      <c r="H46" s="18" t="str">
        <f t="shared" si="25"/>
        <v>-0</v>
      </c>
      <c r="I46" s="18">
        <f t="shared" si="26"/>
        <v>0</v>
      </c>
      <c r="J46" s="72" t="str">
        <f t="shared" si="27"/>
        <v>-38</v>
      </c>
      <c r="K46" s="18">
        <f t="shared" si="1"/>
        <v>31</v>
      </c>
      <c r="L46" s="68"/>
      <c r="M46" s="7"/>
      <c r="N46" s="7"/>
      <c r="O46" s="7"/>
      <c r="P46" s="7"/>
      <c r="Q46" s="7"/>
      <c r="R46" s="7"/>
      <c r="S46" s="7"/>
      <c r="T46" s="7"/>
      <c r="U46" s="36" t="str">
        <f t="shared" si="37"/>
        <v>X</v>
      </c>
      <c r="V46" s="36" t="str">
        <f t="shared" si="28"/>
        <v>X</v>
      </c>
      <c r="W46" s="36" t="str">
        <f t="shared" si="38"/>
        <v>X</v>
      </c>
      <c r="X46" s="36" t="str">
        <f t="shared" si="29"/>
        <v>X</v>
      </c>
      <c r="Y46" s="36" t="str">
        <f t="shared" si="39"/>
        <v>X</v>
      </c>
      <c r="Z46" s="36" t="str">
        <f t="shared" si="40"/>
        <v>X</v>
      </c>
      <c r="AA46" s="36">
        <f>COUNTIF($P$9:$P46,$P46)</f>
        <v>0</v>
      </c>
      <c r="AB46" s="13" t="e">
        <f t="shared" si="41"/>
        <v>#DIV/0!</v>
      </c>
      <c r="AC46" s="10" t="e" cm="1">
        <f t="array" ref="AC46">_xlfn.IFS(AB46&gt;96%,9,AB46&gt;89%,8,AB46&gt;77%,7,AB46&gt;60%,6,AB46&gt;40%,5,AB46&gt;23%,4,AB46&gt;11%,3,AB46&gt;4%,2,TRUE,1)</f>
        <v>#DIV/0!</v>
      </c>
      <c r="AD46" s="54" t="e">
        <f t="shared" si="42"/>
        <v>#DIV/0!</v>
      </c>
      <c r="AE46" s="54" t="str">
        <f t="shared" si="30"/>
        <v>O</v>
      </c>
      <c r="AF46" s="2" t="str">
        <f t="shared" si="31"/>
        <v>X</v>
      </c>
      <c r="AG46" s="2" t="str">
        <f t="shared" si="32"/>
        <v>X</v>
      </c>
      <c r="AH46" s="2" t="str">
        <f t="shared" si="33"/>
        <v>X</v>
      </c>
      <c r="AI46" s="2" t="str">
        <f t="shared" si="34"/>
        <v>X</v>
      </c>
      <c r="AJ46" s="2" t="str">
        <f t="shared" si="35"/>
        <v>X</v>
      </c>
      <c r="AK46" s="13" t="e">
        <f t="shared" si="43"/>
        <v>#DIV/0!</v>
      </c>
      <c r="AL46" s="10" t="e" cm="1">
        <f t="array" ref="AL46">_xlfn.IFS(AK46&gt;96%,9,AK46&gt;89%,8,AK46&gt;77%,7,AK46&gt;60%,6,AK46&gt;40%,5,AK46&gt;23%,4,AK46&gt;11%,3,AK46&gt;4%,2,TRUE,1)</f>
        <v>#DIV/0!</v>
      </c>
      <c r="AM46" s="2" t="e">
        <f t="shared" si="44"/>
        <v>#DIV/0!</v>
      </c>
      <c r="AN46" s="2">
        <f t="shared" si="45"/>
        <v>31</v>
      </c>
      <c r="AO46" s="2">
        <v>32</v>
      </c>
      <c r="AP46" s="2" t="str">
        <f t="shared" si="46"/>
        <v>-38</v>
      </c>
      <c r="AQ46" s="2">
        <f t="shared" si="54"/>
        <v>38</v>
      </c>
      <c r="AR46" s="26">
        <f t="shared" si="47"/>
        <v>1</v>
      </c>
      <c r="AS46" s="10" cm="1">
        <f t="array" ref="AS46">_xlfn.IFS(AR46&gt;96%,9,AR46&gt;89%,8,AR46&gt;77%,7,AR46&gt;60%,6,AR46&gt;40%,5,AR46&gt;23%,4,AR46&gt;11%,3,AR46&gt;4%,2,TRUE,1)</f>
        <v>9</v>
      </c>
      <c r="AT46" s="2">
        <f t="shared" si="48"/>
        <v>0</v>
      </c>
      <c r="AU46" s="2" t="e">
        <f>VLOOKUP(성적입력!$P46,건국대글로컬교과분류자료!$F:$G,2,0)</f>
        <v>#N/A</v>
      </c>
      <c r="AV46" s="26" t="e">
        <f t="shared" si="49"/>
        <v>#DIV/0!</v>
      </c>
      <c r="AW46" s="10" t="e" cm="1">
        <f t="array" ref="AW46">_xlfn.IFS(AV46&gt;96%,9,AV46&gt;89%,8,AV46&gt;77%,7,AV46&gt;60%,6,AV46&gt;40%,5,AV46&gt;23%,4,AV46&gt;11%,3,AV46&gt;4%,2,TRUE,1)</f>
        <v>#DIV/0!</v>
      </c>
      <c r="AX46" s="2" t="e">
        <f t="shared" si="50"/>
        <v>#DIV/0!</v>
      </c>
      <c r="BA46" s="2" t="e">
        <f>VLOOKUP(성적입력!$AC46,학교별등급점수!$B:$C,2,0)*$Q46</f>
        <v>#DIV/0!</v>
      </c>
      <c r="BB46" s="2" t="e">
        <f>VLOOKUP(성적입력!$AL46,학교별등급점수!$B:$C,2,0)*$Q46</f>
        <v>#DIV/0!</v>
      </c>
      <c r="BC46" s="2" t="e">
        <f>VLOOKUP($AC46,학교별등급점수!$E:$F,2,0)*성적입력!$Q46</f>
        <v>#DIV/0!</v>
      </c>
      <c r="BD46" s="2" t="e">
        <f>VLOOKUP($AL46,학교별등급점수!$E:$F,2,0)*성적입력!$Q46</f>
        <v>#DIV/0!</v>
      </c>
      <c r="BE46" s="2" t="e">
        <f>VLOOKUP($AC46,학교별등급점수!$H:$I,2,0)*$Q46</f>
        <v>#DIV/0!</v>
      </c>
      <c r="BF46" s="2" t="e">
        <f>VLOOKUP($AL46,학교별등급점수!$H:$I,2,0)*$Q46</f>
        <v>#DIV/0!</v>
      </c>
      <c r="BG46" s="2" t="e">
        <f>VLOOKUP(AC46,학교별등급점수!$K:$L,2,0)*성적입력!Q46</f>
        <v>#DIV/0!</v>
      </c>
      <c r="BH46" s="2" t="e">
        <f>VLOOKUP(AC46,학교별등급점수!$N:$O,2,0)*성적입력!Q46</f>
        <v>#DIV/0!</v>
      </c>
      <c r="BI46" s="2">
        <f>VLOOKUP(AS46,학교별등급점수!$Q:$R,2,0)*성적입력!Q46</f>
        <v>0</v>
      </c>
      <c r="BJ46" s="2">
        <f>VLOOKUP($AS46,학교별등급점수!$T:$U,2,0)*성적입력!$Q46</f>
        <v>0</v>
      </c>
      <c r="BK46" s="2" t="e">
        <f>VLOOKUP(AC46,학교별등급점수!$W:$X,2,0)*성적입력!Q46</f>
        <v>#DIV/0!</v>
      </c>
      <c r="BL46" s="2" t="e">
        <f>VLOOKUP($AC46,학교별등급점수!$Z:$AA,2,0)*성적입력!$Q46</f>
        <v>#DIV/0!</v>
      </c>
      <c r="BM46" s="2" t="e">
        <f>VLOOKUP($AC46,학교별등급점수!$AC:$AD,2,0)*성적입력!$Q46</f>
        <v>#DIV/0!</v>
      </c>
      <c r="BN46" s="2" t="e">
        <f>VLOOKUP($AC46,학교별등급점수!$AF:$AG,2,0)*성적입력!$Q46</f>
        <v>#DIV/0!</v>
      </c>
      <c r="BO46" s="2" t="e">
        <f>VLOOKUP($AC46,학교별등급점수!$AI:$AJ,2,0)*성적입력!$Q46</f>
        <v>#DIV/0!</v>
      </c>
      <c r="BP46" s="1" t="e">
        <f>VLOOKUP($AC46,학교별등급점수!$AL:$AM,2,0)*성적입력!$Q46</f>
        <v>#DIV/0!</v>
      </c>
      <c r="BQ46" s="1" t="e">
        <f>VLOOKUP($AC46,학교별등급점수!$AO:$AP,2,0)*성적입력!$Q46</f>
        <v>#DIV/0!</v>
      </c>
      <c r="BR46" s="1" t="e">
        <f>VLOOKUP($AC46,학교별등급점수!$AR:$AS,2,0)*성적입력!$Q46</f>
        <v>#DIV/0!</v>
      </c>
      <c r="BS46" s="1" t="e">
        <f>VLOOKUP($AC46,학교별등급점수!$AU:$AV,2,0)*성적입력!$Q46</f>
        <v>#DIV/0!</v>
      </c>
      <c r="BT46" s="1" t="e">
        <f>VLOOKUP($AC46,학교별등급점수!$AX:$AY,2,0)*성적입력!$Q46</f>
        <v>#DIV/0!</v>
      </c>
      <c r="BU46" s="1" t="e">
        <f>VLOOKUP($AC46,학교별등급점수!$BA:$BB,2,0)*성적입력!$Q46</f>
        <v>#DIV/0!</v>
      </c>
      <c r="BW46" s="1" t="e">
        <f t="shared" si="51"/>
        <v>#DIV/0!</v>
      </c>
      <c r="BX46" s="74" t="e" cm="1">
        <f t="array" ref="BX46">_xlfn.IFS(BW46&gt;96,9,BW46&gt;89,8,BW46&gt;77,7,BW46&gt;60,6,BW46&gt;40,5,BW46&gt;23,4,BW46&gt;11,3,BW46&gt;4,2,TRUE,1)</f>
        <v>#DIV/0!</v>
      </c>
      <c r="BY46" s="1" t="e">
        <f t="shared" si="52"/>
        <v>#DIV/0!</v>
      </c>
      <c r="BZ46" s="1" t="e">
        <f>VLOOKUP($BX46,학교별등급점수!$BD:$BE,2,0)</f>
        <v>#DIV/0!</v>
      </c>
      <c r="CA46" s="1" t="e">
        <f t="shared" si="53"/>
        <v>#DIV/0!</v>
      </c>
      <c r="CC46" s="1" t="e">
        <f>VLOOKUP($AC46,학교별등급점수!$BG:$BH,2,0)*성적입력!$Q46</f>
        <v>#DIV/0!</v>
      </c>
      <c r="CD46" s="1" t="e">
        <f>VLOOKUP($AC46,학교별등급점수!$BJ:$BK,2,0)*성적입력!$Q46</f>
        <v>#DIV/0!</v>
      </c>
      <c r="CE46" s="1" t="e">
        <f>VLOOKUP($AC46,학교별등급점수!$BM:$BN,2,0)*성적입력!$Q46</f>
        <v>#DIV/0!</v>
      </c>
      <c r="CF46" s="1" t="e">
        <f>VLOOKUP($AC46,학교별등급점수!$BP:$BQ,2,0)*성적입력!$Q46</f>
        <v>#DIV/0!</v>
      </c>
      <c r="CG46" s="1" t="e">
        <f>VLOOKUP($AC46,학교별등급점수!$BS:$BT,2,0)</f>
        <v>#DIV/0!</v>
      </c>
      <c r="CH46" s="1" t="e">
        <f>VLOOKUP($AC46,학교별등급점수!$BV:$BW,2,0)*성적입력!$Q46</f>
        <v>#DIV/0!</v>
      </c>
      <c r="CI46" s="1" t="e">
        <f>VLOOKUP($AC46,학교별등급점수!$BY:$BZ,2,0)*성적입력!$Q46</f>
        <v>#DIV/0!</v>
      </c>
      <c r="CJ46" s="1" t="e">
        <f>VLOOKUP($AC46,학교별등급점수!$CB:$CC,2,0)*성적입력!$Q46</f>
        <v>#DIV/0!</v>
      </c>
      <c r="CK46" s="1" t="e">
        <f>VLOOKUP($AC46,학교별등급점수!$CH:$CI,2,0)*성적입력!$Q46</f>
        <v>#DIV/0!</v>
      </c>
      <c r="CL46" s="1" t="e">
        <f>VLOOKUP($AC46,학교별등급점수!$CK:$CL,2,0)*성적입력!$Q46</f>
        <v>#DIV/0!</v>
      </c>
      <c r="CM46" s="1" t="e">
        <f>VLOOKUP($AC46,학교별등급점수!$CN:$CO,2,0)*성적입력!$Q46</f>
        <v>#DIV/0!</v>
      </c>
      <c r="CN46" s="1" t="e">
        <f>VLOOKUP($AW46,학교별등급점수!$CQ:$CR,2,0)*성적입력!$Q46</f>
        <v>#DIV/0!</v>
      </c>
      <c r="CO46" s="1" t="e">
        <f>VLOOKUP($AC46,학교별등급점수!$CT:$CU,2,0)*성적입력!$Q46</f>
        <v>#DIV/0!</v>
      </c>
      <c r="CP46" s="1" t="e">
        <f>VLOOKUP($AC46,학교별등급점수!$CW:$CX,2,0)*성적입력!$Q46</f>
        <v>#DIV/0!</v>
      </c>
      <c r="CQ46" s="1">
        <f>VLOOKUP($AS46,학교별등급점수!$CZ:$DA,2,0)*성적입력!$Q46</f>
        <v>0</v>
      </c>
      <c r="CR46" s="1" t="e">
        <f>VLOOKUP($AC46,학교별등급점수!$DC:$DD,2,0)*성적입력!$Q46</f>
        <v>#DIV/0!</v>
      </c>
      <c r="CS46" s="1" t="e">
        <f>VLOOKUP($AC46,학교별등급점수!$DF:$DG,2,0)*성적입력!$Q46</f>
        <v>#DIV/0!</v>
      </c>
      <c r="CT46" s="1" t="e">
        <f>VLOOKUP($AC46,학교별등급점수!$DI:$DJ,2,0)*성적입력!$Q46</f>
        <v>#DIV/0!</v>
      </c>
    </row>
    <row r="47" spans="2:98" s="1" customFormat="1" x14ac:dyDescent="0.3">
      <c r="B47" s="18" t="str">
        <f t="shared" si="19"/>
        <v>X</v>
      </c>
      <c r="C47" s="18" t="str">
        <f t="shared" si="20"/>
        <v>X</v>
      </c>
      <c r="D47" s="18" t="str">
        <f t="shared" si="21"/>
        <v>X</v>
      </c>
      <c r="E47" s="18" t="str">
        <f t="shared" si="22"/>
        <v>X</v>
      </c>
      <c r="F47" s="18" t="str">
        <f t="shared" si="23"/>
        <v>X</v>
      </c>
      <c r="G47" s="18" t="str">
        <f t="shared" si="24"/>
        <v>O</v>
      </c>
      <c r="H47" s="18" t="str">
        <f t="shared" si="25"/>
        <v>-0</v>
      </c>
      <c r="I47" s="18">
        <f t="shared" si="26"/>
        <v>0</v>
      </c>
      <c r="J47" s="72" t="str">
        <f t="shared" si="27"/>
        <v>-39</v>
      </c>
      <c r="K47" s="18">
        <f t="shared" si="1"/>
        <v>31</v>
      </c>
      <c r="L47" s="68"/>
      <c r="M47" s="7"/>
      <c r="N47" s="7"/>
      <c r="O47" s="7"/>
      <c r="P47" s="7"/>
      <c r="Q47" s="7"/>
      <c r="R47" s="7"/>
      <c r="S47" s="7"/>
      <c r="T47" s="7"/>
      <c r="U47" s="36" t="str">
        <f t="shared" si="37"/>
        <v>X</v>
      </c>
      <c r="V47" s="36" t="str">
        <f t="shared" si="28"/>
        <v>X</v>
      </c>
      <c r="W47" s="36" t="str">
        <f t="shared" si="38"/>
        <v>X</v>
      </c>
      <c r="X47" s="36" t="str">
        <f t="shared" si="29"/>
        <v>X</v>
      </c>
      <c r="Y47" s="36" t="str">
        <f t="shared" si="39"/>
        <v>X</v>
      </c>
      <c r="Z47" s="36" t="str">
        <f t="shared" si="40"/>
        <v>X</v>
      </c>
      <c r="AA47" s="36">
        <f>COUNTIF($P$9:$P47,$P47)</f>
        <v>0</v>
      </c>
      <c r="AB47" s="13" t="e">
        <f t="shared" si="41"/>
        <v>#DIV/0!</v>
      </c>
      <c r="AC47" s="10" t="e" cm="1">
        <f t="array" ref="AC47">_xlfn.IFS(AB47&gt;96%,9,AB47&gt;89%,8,AB47&gt;77%,7,AB47&gt;60%,6,AB47&gt;40%,5,AB47&gt;23%,4,AB47&gt;11%,3,AB47&gt;4%,2,TRUE,1)</f>
        <v>#DIV/0!</v>
      </c>
      <c r="AD47" s="54" t="e">
        <f t="shared" si="42"/>
        <v>#DIV/0!</v>
      </c>
      <c r="AE47" s="54" t="str">
        <f t="shared" si="30"/>
        <v>O</v>
      </c>
      <c r="AF47" s="2" t="str">
        <f t="shared" si="31"/>
        <v>X</v>
      </c>
      <c r="AG47" s="2" t="str">
        <f t="shared" si="32"/>
        <v>X</v>
      </c>
      <c r="AH47" s="2" t="str">
        <f t="shared" si="33"/>
        <v>X</v>
      </c>
      <c r="AI47" s="2" t="str">
        <f t="shared" si="34"/>
        <v>X</v>
      </c>
      <c r="AJ47" s="2" t="str">
        <f t="shared" si="35"/>
        <v>X</v>
      </c>
      <c r="AK47" s="13" t="e">
        <f t="shared" si="43"/>
        <v>#DIV/0!</v>
      </c>
      <c r="AL47" s="10" t="e" cm="1">
        <f t="array" ref="AL47">_xlfn.IFS(AK47&gt;96%,9,AK47&gt;89%,8,AK47&gt;77%,7,AK47&gt;60%,6,AK47&gt;40%,5,AK47&gt;23%,4,AK47&gt;11%,3,AK47&gt;4%,2,TRUE,1)</f>
        <v>#DIV/0!</v>
      </c>
      <c r="AM47" s="2" t="e">
        <f t="shared" si="44"/>
        <v>#DIV/0!</v>
      </c>
      <c r="AN47" s="2">
        <f t="shared" si="45"/>
        <v>31</v>
      </c>
      <c r="AO47" s="2">
        <v>32</v>
      </c>
      <c r="AP47" s="2" t="str">
        <f t="shared" si="46"/>
        <v>-39</v>
      </c>
      <c r="AQ47" s="2">
        <f t="shared" si="54"/>
        <v>39</v>
      </c>
      <c r="AR47" s="26">
        <f t="shared" si="47"/>
        <v>1</v>
      </c>
      <c r="AS47" s="10" cm="1">
        <f t="array" ref="AS47">_xlfn.IFS(AR47&gt;96%,9,AR47&gt;89%,8,AR47&gt;77%,7,AR47&gt;60%,6,AR47&gt;40%,5,AR47&gt;23%,4,AR47&gt;11%,3,AR47&gt;4%,2,TRUE,1)</f>
        <v>9</v>
      </c>
      <c r="AT47" s="2">
        <f t="shared" si="48"/>
        <v>0</v>
      </c>
      <c r="AU47" s="2" t="e">
        <f>VLOOKUP(성적입력!$P47,건국대글로컬교과분류자료!$F:$G,2,0)</f>
        <v>#N/A</v>
      </c>
      <c r="AV47" s="26" t="e">
        <f t="shared" si="49"/>
        <v>#DIV/0!</v>
      </c>
      <c r="AW47" s="10" t="e" cm="1">
        <f t="array" ref="AW47">_xlfn.IFS(AV47&gt;96%,9,AV47&gt;89%,8,AV47&gt;77%,7,AV47&gt;60%,6,AV47&gt;40%,5,AV47&gt;23%,4,AV47&gt;11%,3,AV47&gt;4%,2,TRUE,1)</f>
        <v>#DIV/0!</v>
      </c>
      <c r="AX47" s="2" t="e">
        <f t="shared" si="50"/>
        <v>#DIV/0!</v>
      </c>
      <c r="BA47" s="2" t="e">
        <f>VLOOKUP(성적입력!$AC47,학교별등급점수!$B:$C,2,0)*$Q47</f>
        <v>#DIV/0!</v>
      </c>
      <c r="BB47" s="2" t="e">
        <f>VLOOKUP(성적입력!$AL47,학교별등급점수!$B:$C,2,0)*$Q47</f>
        <v>#DIV/0!</v>
      </c>
      <c r="BC47" s="2" t="e">
        <f>VLOOKUP($AC47,학교별등급점수!$E:$F,2,0)*성적입력!$Q47</f>
        <v>#DIV/0!</v>
      </c>
      <c r="BD47" s="2" t="e">
        <f>VLOOKUP($AL47,학교별등급점수!$E:$F,2,0)*성적입력!$Q47</f>
        <v>#DIV/0!</v>
      </c>
      <c r="BE47" s="2" t="e">
        <f>VLOOKUP($AC47,학교별등급점수!$H:$I,2,0)*$Q47</f>
        <v>#DIV/0!</v>
      </c>
      <c r="BF47" s="2" t="e">
        <f>VLOOKUP($AL47,학교별등급점수!$H:$I,2,0)*$Q47</f>
        <v>#DIV/0!</v>
      </c>
      <c r="BG47" s="2" t="e">
        <f>VLOOKUP(AC47,학교별등급점수!$K:$L,2,0)*성적입력!Q47</f>
        <v>#DIV/0!</v>
      </c>
      <c r="BH47" s="2" t="e">
        <f>VLOOKUP(AC47,학교별등급점수!$N:$O,2,0)*성적입력!Q47</f>
        <v>#DIV/0!</v>
      </c>
      <c r="BI47" s="2">
        <f>VLOOKUP(AS47,학교별등급점수!$Q:$R,2,0)*성적입력!Q47</f>
        <v>0</v>
      </c>
      <c r="BJ47" s="2">
        <f>VLOOKUP($AS47,학교별등급점수!$T:$U,2,0)*성적입력!$Q47</f>
        <v>0</v>
      </c>
      <c r="BK47" s="2" t="e">
        <f>VLOOKUP(AC47,학교별등급점수!$W:$X,2,0)*성적입력!Q47</f>
        <v>#DIV/0!</v>
      </c>
      <c r="BL47" s="2" t="e">
        <f>VLOOKUP($AC47,학교별등급점수!$Z:$AA,2,0)*성적입력!$Q47</f>
        <v>#DIV/0!</v>
      </c>
      <c r="BM47" s="2" t="e">
        <f>VLOOKUP($AC47,학교별등급점수!$AC:$AD,2,0)*성적입력!$Q47</f>
        <v>#DIV/0!</v>
      </c>
      <c r="BN47" s="2" t="e">
        <f>VLOOKUP($AC47,학교별등급점수!$AF:$AG,2,0)*성적입력!$Q47</f>
        <v>#DIV/0!</v>
      </c>
      <c r="BO47" s="2" t="e">
        <f>VLOOKUP($AC47,학교별등급점수!$AI:$AJ,2,0)*성적입력!$Q47</f>
        <v>#DIV/0!</v>
      </c>
      <c r="BP47" s="1" t="e">
        <f>VLOOKUP($AC47,학교별등급점수!$AL:$AM,2,0)*성적입력!$Q47</f>
        <v>#DIV/0!</v>
      </c>
      <c r="BQ47" s="1" t="e">
        <f>VLOOKUP($AC47,학교별등급점수!$AO:$AP,2,0)*성적입력!$Q47</f>
        <v>#DIV/0!</v>
      </c>
      <c r="BR47" s="1" t="e">
        <f>VLOOKUP($AC47,학교별등급점수!$AR:$AS,2,0)*성적입력!$Q47</f>
        <v>#DIV/0!</v>
      </c>
      <c r="BS47" s="1" t="e">
        <f>VLOOKUP($AC47,학교별등급점수!$AU:$AV,2,0)*성적입력!$Q47</f>
        <v>#DIV/0!</v>
      </c>
      <c r="BT47" s="1" t="e">
        <f>VLOOKUP($AC47,학교별등급점수!$AX:$AY,2,0)*성적입력!$Q47</f>
        <v>#DIV/0!</v>
      </c>
      <c r="BU47" s="1" t="e">
        <f>VLOOKUP($AC47,학교별등급점수!$BA:$BB,2,0)*성적입력!$Q47</f>
        <v>#DIV/0!</v>
      </c>
      <c r="BW47" s="1" t="e">
        <f t="shared" si="51"/>
        <v>#DIV/0!</v>
      </c>
      <c r="BX47" s="74" t="e" cm="1">
        <f t="array" ref="BX47">_xlfn.IFS(BW47&gt;96,9,BW47&gt;89,8,BW47&gt;77,7,BW47&gt;60,6,BW47&gt;40,5,BW47&gt;23,4,BW47&gt;11,3,BW47&gt;4,2,TRUE,1)</f>
        <v>#DIV/0!</v>
      </c>
      <c r="BY47" s="1" t="e">
        <f t="shared" si="52"/>
        <v>#DIV/0!</v>
      </c>
      <c r="BZ47" s="1" t="e">
        <f>VLOOKUP($BX47,학교별등급점수!$BD:$BE,2,0)</f>
        <v>#DIV/0!</v>
      </c>
      <c r="CA47" s="1" t="e">
        <f t="shared" si="53"/>
        <v>#DIV/0!</v>
      </c>
      <c r="CC47" s="1" t="e">
        <f>VLOOKUP($AC47,학교별등급점수!$BG:$BH,2,0)*성적입력!$Q47</f>
        <v>#DIV/0!</v>
      </c>
      <c r="CD47" s="1" t="e">
        <f>VLOOKUP($AC47,학교별등급점수!$BJ:$BK,2,0)*성적입력!$Q47</f>
        <v>#DIV/0!</v>
      </c>
      <c r="CE47" s="1" t="e">
        <f>VLOOKUP($AC47,학교별등급점수!$BM:$BN,2,0)*성적입력!$Q47</f>
        <v>#DIV/0!</v>
      </c>
      <c r="CF47" s="1" t="e">
        <f>VLOOKUP($AC47,학교별등급점수!$BP:$BQ,2,0)*성적입력!$Q47</f>
        <v>#DIV/0!</v>
      </c>
      <c r="CG47" s="1" t="e">
        <f>VLOOKUP($AC47,학교별등급점수!$BS:$BT,2,0)</f>
        <v>#DIV/0!</v>
      </c>
      <c r="CH47" s="1" t="e">
        <f>VLOOKUP($AC47,학교별등급점수!$BV:$BW,2,0)*성적입력!$Q47</f>
        <v>#DIV/0!</v>
      </c>
      <c r="CI47" s="1" t="e">
        <f>VLOOKUP($AC47,학교별등급점수!$BY:$BZ,2,0)*성적입력!$Q47</f>
        <v>#DIV/0!</v>
      </c>
      <c r="CJ47" s="1" t="e">
        <f>VLOOKUP($AC47,학교별등급점수!$CB:$CC,2,0)*성적입력!$Q47</f>
        <v>#DIV/0!</v>
      </c>
      <c r="CK47" s="1" t="e">
        <f>VLOOKUP($AC47,학교별등급점수!$CH:$CI,2,0)*성적입력!$Q47</f>
        <v>#DIV/0!</v>
      </c>
      <c r="CL47" s="1" t="e">
        <f>VLOOKUP($AC47,학교별등급점수!$CK:$CL,2,0)*성적입력!$Q47</f>
        <v>#DIV/0!</v>
      </c>
      <c r="CM47" s="1" t="e">
        <f>VLOOKUP($AC47,학교별등급점수!$CN:$CO,2,0)*성적입력!$Q47</f>
        <v>#DIV/0!</v>
      </c>
      <c r="CN47" s="1" t="e">
        <f>VLOOKUP($AW47,학교별등급점수!$CQ:$CR,2,0)*성적입력!$Q47</f>
        <v>#DIV/0!</v>
      </c>
      <c r="CO47" s="1" t="e">
        <f>VLOOKUP($AC47,학교별등급점수!$CT:$CU,2,0)*성적입력!$Q47</f>
        <v>#DIV/0!</v>
      </c>
      <c r="CP47" s="1" t="e">
        <f>VLOOKUP($AC47,학교별등급점수!$CW:$CX,2,0)*성적입력!$Q47</f>
        <v>#DIV/0!</v>
      </c>
      <c r="CQ47" s="1">
        <f>VLOOKUP($AS47,학교별등급점수!$CZ:$DA,2,0)*성적입력!$Q47</f>
        <v>0</v>
      </c>
      <c r="CR47" s="1" t="e">
        <f>VLOOKUP($AC47,학교별등급점수!$DC:$DD,2,0)*성적입력!$Q47</f>
        <v>#DIV/0!</v>
      </c>
      <c r="CS47" s="1" t="e">
        <f>VLOOKUP($AC47,학교별등급점수!$DF:$DG,2,0)*성적입력!$Q47</f>
        <v>#DIV/0!</v>
      </c>
      <c r="CT47" s="1" t="e">
        <f>VLOOKUP($AC47,학교별등급점수!$DI:$DJ,2,0)*성적입력!$Q47</f>
        <v>#DIV/0!</v>
      </c>
    </row>
    <row r="48" spans="2:98" s="1" customFormat="1" x14ac:dyDescent="0.3">
      <c r="B48" s="18" t="str">
        <f t="shared" si="19"/>
        <v>X</v>
      </c>
      <c r="C48" s="18" t="str">
        <f t="shared" si="20"/>
        <v>X</v>
      </c>
      <c r="D48" s="18" t="str">
        <f t="shared" si="21"/>
        <v>X</v>
      </c>
      <c r="E48" s="18" t="str">
        <f t="shared" si="22"/>
        <v>X</v>
      </c>
      <c r="F48" s="18" t="str">
        <f t="shared" si="23"/>
        <v>X</v>
      </c>
      <c r="G48" s="18" t="str">
        <f t="shared" si="24"/>
        <v>O</v>
      </c>
      <c r="H48" s="18" t="str">
        <f t="shared" si="25"/>
        <v>-0</v>
      </c>
      <c r="I48" s="18">
        <f t="shared" si="26"/>
        <v>0</v>
      </c>
      <c r="J48" s="72" t="str">
        <f t="shared" si="27"/>
        <v>-40</v>
      </c>
      <c r="K48" s="18">
        <f t="shared" si="1"/>
        <v>31</v>
      </c>
      <c r="L48" s="68"/>
      <c r="M48" s="7"/>
      <c r="N48" s="7"/>
      <c r="O48" s="7"/>
      <c r="P48" s="7"/>
      <c r="Q48" s="7"/>
      <c r="R48" s="7"/>
      <c r="S48" s="7"/>
      <c r="T48" s="7"/>
      <c r="U48" s="36" t="str">
        <f t="shared" si="37"/>
        <v>X</v>
      </c>
      <c r="V48" s="36" t="str">
        <f t="shared" si="28"/>
        <v>X</v>
      </c>
      <c r="W48" s="36" t="str">
        <f t="shared" si="38"/>
        <v>X</v>
      </c>
      <c r="X48" s="36" t="str">
        <f t="shared" si="29"/>
        <v>X</v>
      </c>
      <c r="Y48" s="36" t="str">
        <f t="shared" si="39"/>
        <v>X</v>
      </c>
      <c r="Z48" s="36" t="str">
        <f t="shared" si="40"/>
        <v>X</v>
      </c>
      <c r="AA48" s="36">
        <f>COUNTIF($P$9:$P48,$P48)</f>
        <v>0</v>
      </c>
      <c r="AB48" s="13" t="e">
        <f t="shared" si="41"/>
        <v>#DIV/0!</v>
      </c>
      <c r="AC48" s="10" t="e" cm="1">
        <f t="array" ref="AC48">_xlfn.IFS(AB48&gt;96%,9,AB48&gt;89%,8,AB48&gt;77%,7,AB48&gt;60%,6,AB48&gt;40%,5,AB48&gt;23%,4,AB48&gt;11%,3,AB48&gt;4%,2,TRUE,1)</f>
        <v>#DIV/0!</v>
      </c>
      <c r="AD48" s="54" t="e">
        <f t="shared" si="42"/>
        <v>#DIV/0!</v>
      </c>
      <c r="AE48" s="54" t="str">
        <f t="shared" si="30"/>
        <v>O</v>
      </c>
      <c r="AF48" s="2" t="str">
        <f t="shared" si="31"/>
        <v>X</v>
      </c>
      <c r="AG48" s="2" t="str">
        <f t="shared" si="32"/>
        <v>X</v>
      </c>
      <c r="AH48" s="2" t="str">
        <f t="shared" si="33"/>
        <v>X</v>
      </c>
      <c r="AI48" s="2" t="str">
        <f t="shared" si="34"/>
        <v>X</v>
      </c>
      <c r="AJ48" s="2" t="str">
        <f t="shared" si="35"/>
        <v>X</v>
      </c>
      <c r="AK48" s="13" t="e">
        <f t="shared" si="43"/>
        <v>#DIV/0!</v>
      </c>
      <c r="AL48" s="10" t="e" cm="1">
        <f t="array" ref="AL48">_xlfn.IFS(AK48&gt;96%,9,AK48&gt;89%,8,AK48&gt;77%,7,AK48&gt;60%,6,AK48&gt;40%,5,AK48&gt;23%,4,AK48&gt;11%,3,AK48&gt;4%,2,TRUE,1)</f>
        <v>#DIV/0!</v>
      </c>
      <c r="AM48" s="2" t="e">
        <f t="shared" si="44"/>
        <v>#DIV/0!</v>
      </c>
      <c r="AN48" s="2">
        <f t="shared" si="45"/>
        <v>31</v>
      </c>
      <c r="AO48" s="2">
        <v>32</v>
      </c>
      <c r="AP48" s="2" t="str">
        <f t="shared" si="46"/>
        <v>-40</v>
      </c>
      <c r="AQ48" s="2">
        <f t="shared" si="54"/>
        <v>40</v>
      </c>
      <c r="AR48" s="26">
        <f t="shared" si="47"/>
        <v>1</v>
      </c>
      <c r="AS48" s="10" cm="1">
        <f t="array" ref="AS48">_xlfn.IFS(AR48&gt;96%,9,AR48&gt;89%,8,AR48&gt;77%,7,AR48&gt;60%,6,AR48&gt;40%,5,AR48&gt;23%,4,AR48&gt;11%,3,AR48&gt;4%,2,TRUE,1)</f>
        <v>9</v>
      </c>
      <c r="AT48" s="2">
        <f t="shared" si="48"/>
        <v>0</v>
      </c>
      <c r="AU48" s="2" t="e">
        <f>VLOOKUP(성적입력!$P48,건국대글로컬교과분류자료!$F:$G,2,0)</f>
        <v>#N/A</v>
      </c>
      <c r="AV48" s="26" t="e">
        <f t="shared" si="49"/>
        <v>#DIV/0!</v>
      </c>
      <c r="AW48" s="10" t="e" cm="1">
        <f t="array" ref="AW48">_xlfn.IFS(AV48&gt;96%,9,AV48&gt;89%,8,AV48&gt;77%,7,AV48&gt;60%,6,AV48&gt;40%,5,AV48&gt;23%,4,AV48&gt;11%,3,AV48&gt;4%,2,TRUE,1)</f>
        <v>#DIV/0!</v>
      </c>
      <c r="AX48" s="2" t="e">
        <f t="shared" si="50"/>
        <v>#DIV/0!</v>
      </c>
      <c r="BA48" s="2" t="e">
        <f>VLOOKUP(성적입력!$AC48,학교별등급점수!$B:$C,2,0)*$Q48</f>
        <v>#DIV/0!</v>
      </c>
      <c r="BB48" s="2" t="e">
        <f>VLOOKUP(성적입력!$AL48,학교별등급점수!$B:$C,2,0)*$Q48</f>
        <v>#DIV/0!</v>
      </c>
      <c r="BC48" s="2" t="e">
        <f>VLOOKUP($AC48,학교별등급점수!$E:$F,2,0)*성적입력!$Q48</f>
        <v>#DIV/0!</v>
      </c>
      <c r="BD48" s="2" t="e">
        <f>VLOOKUP($AL48,학교별등급점수!$E:$F,2,0)*성적입력!$Q48</f>
        <v>#DIV/0!</v>
      </c>
      <c r="BE48" s="2" t="e">
        <f>VLOOKUP($AC48,학교별등급점수!$H:$I,2,0)*$Q48</f>
        <v>#DIV/0!</v>
      </c>
      <c r="BF48" s="2" t="e">
        <f>VLOOKUP($AL48,학교별등급점수!$H:$I,2,0)*$Q48</f>
        <v>#DIV/0!</v>
      </c>
      <c r="BG48" s="2" t="e">
        <f>VLOOKUP(AC48,학교별등급점수!$K:$L,2,0)*성적입력!Q48</f>
        <v>#DIV/0!</v>
      </c>
      <c r="BH48" s="2" t="e">
        <f>VLOOKUP(AC48,학교별등급점수!$N:$O,2,0)*성적입력!Q48</f>
        <v>#DIV/0!</v>
      </c>
      <c r="BI48" s="2">
        <f>VLOOKUP(AS48,학교별등급점수!$Q:$R,2,0)*성적입력!Q48</f>
        <v>0</v>
      </c>
      <c r="BJ48" s="2">
        <f>VLOOKUP($AS48,학교별등급점수!$T:$U,2,0)*성적입력!$Q48</f>
        <v>0</v>
      </c>
      <c r="BK48" s="2" t="e">
        <f>VLOOKUP(AC48,학교별등급점수!$W:$X,2,0)*성적입력!Q48</f>
        <v>#DIV/0!</v>
      </c>
      <c r="BL48" s="2" t="e">
        <f>VLOOKUP($AC48,학교별등급점수!$Z:$AA,2,0)*성적입력!$Q48</f>
        <v>#DIV/0!</v>
      </c>
      <c r="BM48" s="2" t="e">
        <f>VLOOKUP($AC48,학교별등급점수!$AC:$AD,2,0)*성적입력!$Q48</f>
        <v>#DIV/0!</v>
      </c>
      <c r="BN48" s="2" t="e">
        <f>VLOOKUP($AC48,학교별등급점수!$AF:$AG,2,0)*성적입력!$Q48</f>
        <v>#DIV/0!</v>
      </c>
      <c r="BO48" s="2" t="e">
        <f>VLOOKUP($AC48,학교별등급점수!$AI:$AJ,2,0)*성적입력!$Q48</f>
        <v>#DIV/0!</v>
      </c>
      <c r="BP48" s="1" t="e">
        <f>VLOOKUP($AC48,학교별등급점수!$AL:$AM,2,0)*성적입력!$Q48</f>
        <v>#DIV/0!</v>
      </c>
      <c r="BQ48" s="1" t="e">
        <f>VLOOKUP($AC48,학교별등급점수!$AO:$AP,2,0)*성적입력!$Q48</f>
        <v>#DIV/0!</v>
      </c>
      <c r="BR48" s="1" t="e">
        <f>VLOOKUP($AC48,학교별등급점수!$AR:$AS,2,0)*성적입력!$Q48</f>
        <v>#DIV/0!</v>
      </c>
      <c r="BS48" s="1" t="e">
        <f>VLOOKUP($AC48,학교별등급점수!$AU:$AV,2,0)*성적입력!$Q48</f>
        <v>#DIV/0!</v>
      </c>
      <c r="BT48" s="1" t="e">
        <f>VLOOKUP($AC48,학교별등급점수!$AX:$AY,2,0)*성적입력!$Q48</f>
        <v>#DIV/0!</v>
      </c>
      <c r="BU48" s="1" t="e">
        <f>VLOOKUP($AC48,학교별등급점수!$BA:$BB,2,0)*성적입력!$Q48</f>
        <v>#DIV/0!</v>
      </c>
      <c r="BW48" s="1" t="e">
        <f t="shared" si="51"/>
        <v>#DIV/0!</v>
      </c>
      <c r="BX48" s="74" t="e" cm="1">
        <f t="array" ref="BX48">_xlfn.IFS(BW48&gt;96,9,BW48&gt;89,8,BW48&gt;77,7,BW48&gt;60,6,BW48&gt;40,5,BW48&gt;23,4,BW48&gt;11,3,BW48&gt;4,2,TRUE,1)</f>
        <v>#DIV/0!</v>
      </c>
      <c r="BY48" s="1" t="e">
        <f t="shared" si="52"/>
        <v>#DIV/0!</v>
      </c>
      <c r="BZ48" s="1" t="e">
        <f>VLOOKUP($BX48,학교별등급점수!$BD:$BE,2,0)</f>
        <v>#DIV/0!</v>
      </c>
      <c r="CA48" s="1" t="e">
        <f t="shared" si="53"/>
        <v>#DIV/0!</v>
      </c>
      <c r="CC48" s="1" t="e">
        <f>VLOOKUP($AC48,학교별등급점수!$BG:$BH,2,0)*성적입력!$Q48</f>
        <v>#DIV/0!</v>
      </c>
      <c r="CD48" s="1" t="e">
        <f>VLOOKUP($AC48,학교별등급점수!$BJ:$BK,2,0)*성적입력!$Q48</f>
        <v>#DIV/0!</v>
      </c>
      <c r="CE48" s="1" t="e">
        <f>VLOOKUP($AC48,학교별등급점수!$BM:$BN,2,0)*성적입력!$Q48</f>
        <v>#DIV/0!</v>
      </c>
      <c r="CF48" s="1" t="e">
        <f>VLOOKUP($AC48,학교별등급점수!$BP:$BQ,2,0)*성적입력!$Q48</f>
        <v>#DIV/0!</v>
      </c>
      <c r="CG48" s="1" t="e">
        <f>VLOOKUP($AC48,학교별등급점수!$BS:$BT,2,0)</f>
        <v>#DIV/0!</v>
      </c>
      <c r="CH48" s="1" t="e">
        <f>VLOOKUP($AC48,학교별등급점수!$BV:$BW,2,0)*성적입력!$Q48</f>
        <v>#DIV/0!</v>
      </c>
      <c r="CI48" s="1" t="e">
        <f>VLOOKUP($AC48,학교별등급점수!$BY:$BZ,2,0)*성적입력!$Q48</f>
        <v>#DIV/0!</v>
      </c>
      <c r="CJ48" s="1" t="e">
        <f>VLOOKUP($AC48,학교별등급점수!$CB:$CC,2,0)*성적입력!$Q48</f>
        <v>#DIV/0!</v>
      </c>
      <c r="CK48" s="1" t="e">
        <f>VLOOKUP($AC48,학교별등급점수!$CH:$CI,2,0)*성적입력!$Q48</f>
        <v>#DIV/0!</v>
      </c>
      <c r="CL48" s="1" t="e">
        <f>VLOOKUP($AC48,학교별등급점수!$CK:$CL,2,0)*성적입력!$Q48</f>
        <v>#DIV/0!</v>
      </c>
      <c r="CM48" s="1" t="e">
        <f>VLOOKUP($AC48,학교별등급점수!$CN:$CO,2,0)*성적입력!$Q48</f>
        <v>#DIV/0!</v>
      </c>
      <c r="CN48" s="1" t="e">
        <f>VLOOKUP($AW48,학교별등급점수!$CQ:$CR,2,0)*성적입력!$Q48</f>
        <v>#DIV/0!</v>
      </c>
      <c r="CO48" s="1" t="e">
        <f>VLOOKUP($AC48,학교별등급점수!$CT:$CU,2,0)*성적입력!$Q48</f>
        <v>#DIV/0!</v>
      </c>
      <c r="CP48" s="1" t="e">
        <f>VLOOKUP($AC48,학교별등급점수!$CW:$CX,2,0)*성적입력!$Q48</f>
        <v>#DIV/0!</v>
      </c>
      <c r="CQ48" s="1">
        <f>VLOOKUP($AS48,학교별등급점수!$CZ:$DA,2,0)*성적입력!$Q48</f>
        <v>0</v>
      </c>
      <c r="CR48" s="1" t="e">
        <f>VLOOKUP($AC48,학교별등급점수!$DC:$DD,2,0)*성적입력!$Q48</f>
        <v>#DIV/0!</v>
      </c>
      <c r="CS48" s="1" t="e">
        <f>VLOOKUP($AC48,학교별등급점수!$DF:$DG,2,0)*성적입력!$Q48</f>
        <v>#DIV/0!</v>
      </c>
      <c r="CT48" s="1" t="e">
        <f>VLOOKUP($AC48,학교별등급점수!$DI:$DJ,2,0)*성적입력!$Q48</f>
        <v>#DIV/0!</v>
      </c>
    </row>
    <row r="49" spans="2:98" s="1" customFormat="1" x14ac:dyDescent="0.3">
      <c r="B49" s="18" t="str">
        <f t="shared" si="19"/>
        <v>X</v>
      </c>
      <c r="C49" s="18" t="str">
        <f t="shared" si="20"/>
        <v>X</v>
      </c>
      <c r="D49" s="18" t="str">
        <f t="shared" si="21"/>
        <v>X</v>
      </c>
      <c r="E49" s="18" t="str">
        <f t="shared" si="22"/>
        <v>X</v>
      </c>
      <c r="F49" s="18" t="str">
        <f t="shared" si="23"/>
        <v>X</v>
      </c>
      <c r="G49" s="18" t="str">
        <f t="shared" si="24"/>
        <v>O</v>
      </c>
      <c r="H49" s="18" t="str">
        <f t="shared" si="25"/>
        <v>-0</v>
      </c>
      <c r="I49" s="18">
        <f t="shared" si="26"/>
        <v>0</v>
      </c>
      <c r="J49" s="72" t="str">
        <f t="shared" si="27"/>
        <v>-41</v>
      </c>
      <c r="K49" s="18">
        <f t="shared" si="1"/>
        <v>31</v>
      </c>
      <c r="L49" s="68"/>
      <c r="M49" s="7"/>
      <c r="N49" s="7"/>
      <c r="O49" s="7"/>
      <c r="P49" s="7"/>
      <c r="Q49" s="7"/>
      <c r="R49" s="7"/>
      <c r="S49" s="7"/>
      <c r="T49" s="7"/>
      <c r="U49" s="36" t="str">
        <f t="shared" si="37"/>
        <v>X</v>
      </c>
      <c r="V49" s="36" t="str">
        <f t="shared" si="28"/>
        <v>X</v>
      </c>
      <c r="W49" s="36" t="str">
        <f t="shared" si="38"/>
        <v>X</v>
      </c>
      <c r="X49" s="36" t="str">
        <f t="shared" si="29"/>
        <v>X</v>
      </c>
      <c r="Y49" s="36" t="str">
        <f t="shared" si="39"/>
        <v>X</v>
      </c>
      <c r="Z49" s="36" t="str">
        <f t="shared" si="40"/>
        <v>X</v>
      </c>
      <c r="AA49" s="36">
        <f>COUNTIF($P$9:$P49,$P49)</f>
        <v>0</v>
      </c>
      <c r="AB49" s="13" t="e">
        <f t="shared" si="41"/>
        <v>#DIV/0!</v>
      </c>
      <c r="AC49" s="10" t="e" cm="1">
        <f t="array" ref="AC49">_xlfn.IFS(AB49&gt;96%,9,AB49&gt;89%,8,AB49&gt;77%,7,AB49&gt;60%,6,AB49&gt;40%,5,AB49&gt;23%,4,AB49&gt;11%,3,AB49&gt;4%,2,TRUE,1)</f>
        <v>#DIV/0!</v>
      </c>
      <c r="AD49" s="54" t="e">
        <f t="shared" si="42"/>
        <v>#DIV/0!</v>
      </c>
      <c r="AE49" s="54" t="str">
        <f t="shared" si="30"/>
        <v>O</v>
      </c>
      <c r="AF49" s="2" t="str">
        <f t="shared" si="31"/>
        <v>X</v>
      </c>
      <c r="AG49" s="2" t="str">
        <f t="shared" si="32"/>
        <v>X</v>
      </c>
      <c r="AH49" s="2" t="str">
        <f t="shared" si="33"/>
        <v>X</v>
      </c>
      <c r="AI49" s="2" t="str">
        <f t="shared" si="34"/>
        <v>X</v>
      </c>
      <c r="AJ49" s="2" t="str">
        <f t="shared" si="35"/>
        <v>X</v>
      </c>
      <c r="AK49" s="13" t="e">
        <f t="shared" si="43"/>
        <v>#DIV/0!</v>
      </c>
      <c r="AL49" s="10" t="e" cm="1">
        <f t="array" ref="AL49">_xlfn.IFS(AK49&gt;96%,9,AK49&gt;89%,8,AK49&gt;77%,7,AK49&gt;60%,6,AK49&gt;40%,5,AK49&gt;23%,4,AK49&gt;11%,3,AK49&gt;4%,2,TRUE,1)</f>
        <v>#DIV/0!</v>
      </c>
      <c r="AM49" s="2" t="e">
        <f t="shared" si="44"/>
        <v>#DIV/0!</v>
      </c>
      <c r="AN49" s="2">
        <f t="shared" si="45"/>
        <v>31</v>
      </c>
      <c r="AO49" s="2">
        <v>32</v>
      </c>
      <c r="AP49" s="2" t="str">
        <f t="shared" si="46"/>
        <v>-41</v>
      </c>
      <c r="AQ49" s="2">
        <f t="shared" si="54"/>
        <v>41</v>
      </c>
      <c r="AR49" s="26">
        <f t="shared" si="47"/>
        <v>1</v>
      </c>
      <c r="AS49" s="10" cm="1">
        <f t="array" ref="AS49">_xlfn.IFS(AR49&gt;96%,9,AR49&gt;89%,8,AR49&gt;77%,7,AR49&gt;60%,6,AR49&gt;40%,5,AR49&gt;23%,4,AR49&gt;11%,3,AR49&gt;4%,2,TRUE,1)</f>
        <v>9</v>
      </c>
      <c r="AT49" s="2">
        <f t="shared" si="48"/>
        <v>0</v>
      </c>
      <c r="AU49" s="2" t="e">
        <f>VLOOKUP(성적입력!$P49,건국대글로컬교과분류자료!$F:$G,2,0)</f>
        <v>#N/A</v>
      </c>
      <c r="AV49" s="26" t="e">
        <f t="shared" si="49"/>
        <v>#DIV/0!</v>
      </c>
      <c r="AW49" s="10" t="e" cm="1">
        <f t="array" ref="AW49">_xlfn.IFS(AV49&gt;96%,9,AV49&gt;89%,8,AV49&gt;77%,7,AV49&gt;60%,6,AV49&gt;40%,5,AV49&gt;23%,4,AV49&gt;11%,3,AV49&gt;4%,2,TRUE,1)</f>
        <v>#DIV/0!</v>
      </c>
      <c r="AX49" s="2" t="e">
        <f t="shared" si="50"/>
        <v>#DIV/0!</v>
      </c>
      <c r="BA49" s="2" t="e">
        <f>VLOOKUP(성적입력!$AC49,학교별등급점수!$B:$C,2,0)*$Q49</f>
        <v>#DIV/0!</v>
      </c>
      <c r="BB49" s="2" t="e">
        <f>VLOOKUP(성적입력!$AL49,학교별등급점수!$B:$C,2,0)*$Q49</f>
        <v>#DIV/0!</v>
      </c>
      <c r="BC49" s="2" t="e">
        <f>VLOOKUP($AC49,학교별등급점수!$E:$F,2,0)*성적입력!$Q49</f>
        <v>#DIV/0!</v>
      </c>
      <c r="BD49" s="2" t="e">
        <f>VLOOKUP($AL49,학교별등급점수!$E:$F,2,0)*성적입력!$Q49</f>
        <v>#DIV/0!</v>
      </c>
      <c r="BE49" s="2" t="e">
        <f>VLOOKUP($AC49,학교별등급점수!$H:$I,2,0)*$Q49</f>
        <v>#DIV/0!</v>
      </c>
      <c r="BF49" s="2" t="e">
        <f>VLOOKUP($AL49,학교별등급점수!$H:$I,2,0)*$Q49</f>
        <v>#DIV/0!</v>
      </c>
      <c r="BG49" s="2" t="e">
        <f>VLOOKUP(AC49,학교별등급점수!$K:$L,2,0)*성적입력!Q49</f>
        <v>#DIV/0!</v>
      </c>
      <c r="BH49" s="2" t="e">
        <f>VLOOKUP(AC49,학교별등급점수!$N:$O,2,0)*성적입력!Q49</f>
        <v>#DIV/0!</v>
      </c>
      <c r="BI49" s="2">
        <f>VLOOKUP(AS49,학교별등급점수!$Q:$R,2,0)*성적입력!Q49</f>
        <v>0</v>
      </c>
      <c r="BJ49" s="2">
        <f>VLOOKUP($AS49,학교별등급점수!$T:$U,2,0)*성적입력!$Q49</f>
        <v>0</v>
      </c>
      <c r="BK49" s="2" t="e">
        <f>VLOOKUP(AC49,학교별등급점수!$W:$X,2,0)*성적입력!Q49</f>
        <v>#DIV/0!</v>
      </c>
      <c r="BL49" s="2" t="e">
        <f>VLOOKUP($AC49,학교별등급점수!$Z:$AA,2,0)*성적입력!$Q49</f>
        <v>#DIV/0!</v>
      </c>
      <c r="BM49" s="2" t="e">
        <f>VLOOKUP($AC49,학교별등급점수!$AC:$AD,2,0)*성적입력!$Q49</f>
        <v>#DIV/0!</v>
      </c>
      <c r="BN49" s="2" t="e">
        <f>VLOOKUP($AC49,학교별등급점수!$AF:$AG,2,0)*성적입력!$Q49</f>
        <v>#DIV/0!</v>
      </c>
      <c r="BO49" s="2" t="e">
        <f>VLOOKUP($AC49,학교별등급점수!$AI:$AJ,2,0)*성적입력!$Q49</f>
        <v>#DIV/0!</v>
      </c>
      <c r="BP49" s="1" t="e">
        <f>VLOOKUP($AC49,학교별등급점수!$AL:$AM,2,0)*성적입력!$Q49</f>
        <v>#DIV/0!</v>
      </c>
      <c r="BQ49" s="1" t="e">
        <f>VLOOKUP($AC49,학교별등급점수!$AO:$AP,2,0)*성적입력!$Q49</f>
        <v>#DIV/0!</v>
      </c>
      <c r="BR49" s="1" t="e">
        <f>VLOOKUP($AC49,학교별등급점수!$AR:$AS,2,0)*성적입력!$Q49</f>
        <v>#DIV/0!</v>
      </c>
      <c r="BS49" s="1" t="e">
        <f>VLOOKUP($AC49,학교별등급점수!$AU:$AV,2,0)*성적입력!$Q49</f>
        <v>#DIV/0!</v>
      </c>
      <c r="BT49" s="1" t="e">
        <f>VLOOKUP($AC49,학교별등급점수!$AX:$AY,2,0)*성적입력!$Q49</f>
        <v>#DIV/0!</v>
      </c>
      <c r="BU49" s="1" t="e">
        <f>VLOOKUP($AC49,학교별등급점수!$BA:$BB,2,0)*성적입력!$Q49</f>
        <v>#DIV/0!</v>
      </c>
      <c r="BW49" s="1" t="e">
        <f t="shared" si="51"/>
        <v>#DIV/0!</v>
      </c>
      <c r="BX49" s="74" t="e" cm="1">
        <f t="array" ref="BX49">_xlfn.IFS(BW49&gt;96,9,BW49&gt;89,8,BW49&gt;77,7,BW49&gt;60,6,BW49&gt;40,5,BW49&gt;23,4,BW49&gt;11,3,BW49&gt;4,2,TRUE,1)</f>
        <v>#DIV/0!</v>
      </c>
      <c r="BY49" s="1" t="e">
        <f t="shared" si="52"/>
        <v>#DIV/0!</v>
      </c>
      <c r="BZ49" s="1" t="e">
        <f>VLOOKUP($BX49,학교별등급점수!$BD:$BE,2,0)</f>
        <v>#DIV/0!</v>
      </c>
      <c r="CA49" s="1" t="e">
        <f t="shared" si="53"/>
        <v>#DIV/0!</v>
      </c>
      <c r="CC49" s="1" t="e">
        <f>VLOOKUP($AC49,학교별등급점수!$BG:$BH,2,0)*성적입력!$Q49</f>
        <v>#DIV/0!</v>
      </c>
      <c r="CD49" s="1" t="e">
        <f>VLOOKUP($AC49,학교별등급점수!$BJ:$BK,2,0)*성적입력!$Q49</f>
        <v>#DIV/0!</v>
      </c>
      <c r="CE49" s="1" t="e">
        <f>VLOOKUP($AC49,학교별등급점수!$BM:$BN,2,0)*성적입력!$Q49</f>
        <v>#DIV/0!</v>
      </c>
      <c r="CF49" s="1" t="e">
        <f>VLOOKUP($AC49,학교별등급점수!$BP:$BQ,2,0)*성적입력!$Q49</f>
        <v>#DIV/0!</v>
      </c>
      <c r="CG49" s="1" t="e">
        <f>VLOOKUP($AC49,학교별등급점수!$BS:$BT,2,0)</f>
        <v>#DIV/0!</v>
      </c>
      <c r="CH49" s="1" t="e">
        <f>VLOOKUP($AC49,학교별등급점수!$BV:$BW,2,0)*성적입력!$Q49</f>
        <v>#DIV/0!</v>
      </c>
      <c r="CI49" s="1" t="e">
        <f>VLOOKUP($AC49,학교별등급점수!$BY:$BZ,2,0)*성적입력!$Q49</f>
        <v>#DIV/0!</v>
      </c>
      <c r="CJ49" s="1" t="e">
        <f>VLOOKUP($AC49,학교별등급점수!$CB:$CC,2,0)*성적입력!$Q49</f>
        <v>#DIV/0!</v>
      </c>
      <c r="CK49" s="1" t="e">
        <f>VLOOKUP($AC49,학교별등급점수!$CH:$CI,2,0)*성적입력!$Q49</f>
        <v>#DIV/0!</v>
      </c>
      <c r="CL49" s="1" t="e">
        <f>VLOOKUP($AC49,학교별등급점수!$CK:$CL,2,0)*성적입력!$Q49</f>
        <v>#DIV/0!</v>
      </c>
      <c r="CM49" s="1" t="e">
        <f>VLOOKUP($AC49,학교별등급점수!$CN:$CO,2,0)*성적입력!$Q49</f>
        <v>#DIV/0!</v>
      </c>
      <c r="CN49" s="1" t="e">
        <f>VLOOKUP($AW49,학교별등급점수!$CQ:$CR,2,0)*성적입력!$Q49</f>
        <v>#DIV/0!</v>
      </c>
      <c r="CO49" s="1" t="e">
        <f>VLOOKUP($AC49,학교별등급점수!$CT:$CU,2,0)*성적입력!$Q49</f>
        <v>#DIV/0!</v>
      </c>
      <c r="CP49" s="1" t="e">
        <f>VLOOKUP($AC49,학교별등급점수!$CW:$CX,2,0)*성적입력!$Q49</f>
        <v>#DIV/0!</v>
      </c>
      <c r="CQ49" s="1">
        <f>VLOOKUP($AS49,학교별등급점수!$CZ:$DA,2,0)*성적입력!$Q49</f>
        <v>0</v>
      </c>
      <c r="CR49" s="1" t="e">
        <f>VLOOKUP($AC49,학교별등급점수!$DC:$DD,2,0)*성적입력!$Q49</f>
        <v>#DIV/0!</v>
      </c>
      <c r="CS49" s="1" t="e">
        <f>VLOOKUP($AC49,학교별등급점수!$DF:$DG,2,0)*성적입력!$Q49</f>
        <v>#DIV/0!</v>
      </c>
      <c r="CT49" s="1" t="e">
        <f>VLOOKUP($AC49,학교별등급점수!$DI:$DJ,2,0)*성적입력!$Q49</f>
        <v>#DIV/0!</v>
      </c>
    </row>
    <row r="50" spans="2:98" s="1" customFormat="1" x14ac:dyDescent="0.3">
      <c r="B50" s="18" t="str">
        <f t="shared" si="19"/>
        <v>X</v>
      </c>
      <c r="C50" s="18" t="str">
        <f t="shared" si="20"/>
        <v>X</v>
      </c>
      <c r="D50" s="18" t="str">
        <f t="shared" si="21"/>
        <v>X</v>
      </c>
      <c r="E50" s="18" t="str">
        <f t="shared" si="22"/>
        <v>X</v>
      </c>
      <c r="F50" s="18" t="str">
        <f t="shared" si="23"/>
        <v>X</v>
      </c>
      <c r="G50" s="18" t="str">
        <f t="shared" si="24"/>
        <v>O</v>
      </c>
      <c r="H50" s="18" t="str">
        <f t="shared" si="25"/>
        <v>-0</v>
      </c>
      <c r="I50" s="18">
        <f t="shared" si="26"/>
        <v>0</v>
      </c>
      <c r="J50" s="72" t="str">
        <f t="shared" si="27"/>
        <v>-42</v>
      </c>
      <c r="K50" s="18">
        <f t="shared" si="1"/>
        <v>31</v>
      </c>
      <c r="L50" s="68"/>
      <c r="M50" s="7"/>
      <c r="N50" s="7"/>
      <c r="O50" s="7"/>
      <c r="P50" s="7"/>
      <c r="Q50" s="7"/>
      <c r="R50" s="7"/>
      <c r="S50" s="7"/>
      <c r="T50" s="7"/>
      <c r="U50" s="36" t="str">
        <f t="shared" si="37"/>
        <v>X</v>
      </c>
      <c r="V50" s="36" t="str">
        <f t="shared" si="28"/>
        <v>X</v>
      </c>
      <c r="W50" s="36" t="str">
        <f t="shared" si="38"/>
        <v>X</v>
      </c>
      <c r="X50" s="36" t="str">
        <f t="shared" si="29"/>
        <v>X</v>
      </c>
      <c r="Y50" s="36" t="str">
        <f t="shared" si="39"/>
        <v>X</v>
      </c>
      <c r="Z50" s="36" t="str">
        <f t="shared" si="40"/>
        <v>X</v>
      </c>
      <c r="AA50" s="36">
        <f>COUNTIF($P$9:$P50,$P50)</f>
        <v>0</v>
      </c>
      <c r="AB50" s="13" t="e">
        <f t="shared" si="41"/>
        <v>#DIV/0!</v>
      </c>
      <c r="AC50" s="10" t="e" cm="1">
        <f t="array" ref="AC50">_xlfn.IFS(AB50&gt;96%,9,AB50&gt;89%,8,AB50&gt;77%,7,AB50&gt;60%,6,AB50&gt;40%,5,AB50&gt;23%,4,AB50&gt;11%,3,AB50&gt;4%,2,TRUE,1)</f>
        <v>#DIV/0!</v>
      </c>
      <c r="AD50" s="54" t="e">
        <f t="shared" si="42"/>
        <v>#DIV/0!</v>
      </c>
      <c r="AE50" s="54" t="str">
        <f t="shared" si="30"/>
        <v>O</v>
      </c>
      <c r="AF50" s="2" t="str">
        <f t="shared" si="31"/>
        <v>X</v>
      </c>
      <c r="AG50" s="2" t="str">
        <f t="shared" si="32"/>
        <v>X</v>
      </c>
      <c r="AH50" s="2" t="str">
        <f t="shared" si="33"/>
        <v>X</v>
      </c>
      <c r="AI50" s="2" t="str">
        <f t="shared" si="34"/>
        <v>X</v>
      </c>
      <c r="AJ50" s="2" t="str">
        <f t="shared" si="35"/>
        <v>X</v>
      </c>
      <c r="AK50" s="13" t="e">
        <f t="shared" si="43"/>
        <v>#DIV/0!</v>
      </c>
      <c r="AL50" s="10" t="e" cm="1">
        <f t="array" ref="AL50">_xlfn.IFS(AK50&gt;96%,9,AK50&gt;89%,8,AK50&gt;77%,7,AK50&gt;60%,6,AK50&gt;40%,5,AK50&gt;23%,4,AK50&gt;11%,3,AK50&gt;4%,2,TRUE,1)</f>
        <v>#DIV/0!</v>
      </c>
      <c r="AM50" s="2" t="e">
        <f t="shared" si="44"/>
        <v>#DIV/0!</v>
      </c>
      <c r="AN50" s="2">
        <f t="shared" si="45"/>
        <v>31</v>
      </c>
      <c r="AO50" s="2">
        <v>32</v>
      </c>
      <c r="AP50" s="2" t="str">
        <f t="shared" si="46"/>
        <v>-42</v>
      </c>
      <c r="AQ50" s="2">
        <f t="shared" si="54"/>
        <v>42</v>
      </c>
      <c r="AR50" s="26">
        <f t="shared" si="47"/>
        <v>1</v>
      </c>
      <c r="AS50" s="10" cm="1">
        <f t="array" ref="AS50">_xlfn.IFS(AR50&gt;96%,9,AR50&gt;89%,8,AR50&gt;77%,7,AR50&gt;60%,6,AR50&gt;40%,5,AR50&gt;23%,4,AR50&gt;11%,3,AR50&gt;4%,2,TRUE,1)</f>
        <v>9</v>
      </c>
      <c r="AT50" s="2">
        <f t="shared" si="48"/>
        <v>0</v>
      </c>
      <c r="AU50" s="2" t="e">
        <f>VLOOKUP(성적입력!$P50,건국대글로컬교과분류자료!$F:$G,2,0)</f>
        <v>#N/A</v>
      </c>
      <c r="AV50" s="26" t="e">
        <f t="shared" si="49"/>
        <v>#DIV/0!</v>
      </c>
      <c r="AW50" s="10" t="e" cm="1">
        <f t="array" ref="AW50">_xlfn.IFS(AV50&gt;96%,9,AV50&gt;89%,8,AV50&gt;77%,7,AV50&gt;60%,6,AV50&gt;40%,5,AV50&gt;23%,4,AV50&gt;11%,3,AV50&gt;4%,2,TRUE,1)</f>
        <v>#DIV/0!</v>
      </c>
      <c r="AX50" s="2" t="e">
        <f t="shared" si="50"/>
        <v>#DIV/0!</v>
      </c>
      <c r="BA50" s="2" t="e">
        <f>VLOOKUP(성적입력!$AC50,학교별등급점수!$B:$C,2,0)*$Q50</f>
        <v>#DIV/0!</v>
      </c>
      <c r="BB50" s="2" t="e">
        <f>VLOOKUP(성적입력!$AL50,학교별등급점수!$B:$C,2,0)*$Q50</f>
        <v>#DIV/0!</v>
      </c>
      <c r="BC50" s="2" t="e">
        <f>VLOOKUP($AC50,학교별등급점수!$E:$F,2,0)*성적입력!$Q50</f>
        <v>#DIV/0!</v>
      </c>
      <c r="BD50" s="2" t="e">
        <f>VLOOKUP($AL50,학교별등급점수!$E:$F,2,0)*성적입력!$Q50</f>
        <v>#DIV/0!</v>
      </c>
      <c r="BE50" s="2" t="e">
        <f>VLOOKUP($AC50,학교별등급점수!$H:$I,2,0)*$Q50</f>
        <v>#DIV/0!</v>
      </c>
      <c r="BF50" s="2" t="e">
        <f>VLOOKUP($AL50,학교별등급점수!$H:$I,2,0)*$Q50</f>
        <v>#DIV/0!</v>
      </c>
      <c r="BG50" s="2" t="e">
        <f>VLOOKUP(AC50,학교별등급점수!$K:$L,2,0)*성적입력!Q50</f>
        <v>#DIV/0!</v>
      </c>
      <c r="BH50" s="2" t="e">
        <f>VLOOKUP(AC50,학교별등급점수!$N:$O,2,0)*성적입력!Q50</f>
        <v>#DIV/0!</v>
      </c>
      <c r="BI50" s="2">
        <f>VLOOKUP(AS50,학교별등급점수!$Q:$R,2,0)*성적입력!Q50</f>
        <v>0</v>
      </c>
      <c r="BJ50" s="2">
        <f>VLOOKUP($AS50,학교별등급점수!$T:$U,2,0)*성적입력!$Q50</f>
        <v>0</v>
      </c>
      <c r="BK50" s="2" t="e">
        <f>VLOOKUP(AC50,학교별등급점수!$W:$X,2,0)*성적입력!Q50</f>
        <v>#DIV/0!</v>
      </c>
      <c r="BL50" s="2" t="e">
        <f>VLOOKUP($AC50,학교별등급점수!$Z:$AA,2,0)*성적입력!$Q50</f>
        <v>#DIV/0!</v>
      </c>
      <c r="BM50" s="2" t="e">
        <f>VLOOKUP($AC50,학교별등급점수!$AC:$AD,2,0)*성적입력!$Q50</f>
        <v>#DIV/0!</v>
      </c>
      <c r="BN50" s="2" t="e">
        <f>VLOOKUP($AC50,학교별등급점수!$AF:$AG,2,0)*성적입력!$Q50</f>
        <v>#DIV/0!</v>
      </c>
      <c r="BO50" s="2" t="e">
        <f>VLOOKUP($AC50,학교별등급점수!$AI:$AJ,2,0)*성적입력!$Q50</f>
        <v>#DIV/0!</v>
      </c>
      <c r="BP50" s="1" t="e">
        <f>VLOOKUP($AC50,학교별등급점수!$AL:$AM,2,0)*성적입력!$Q50</f>
        <v>#DIV/0!</v>
      </c>
      <c r="BQ50" s="1" t="e">
        <f>VLOOKUP($AC50,학교별등급점수!$AO:$AP,2,0)*성적입력!$Q50</f>
        <v>#DIV/0!</v>
      </c>
      <c r="BR50" s="1" t="e">
        <f>VLOOKUP($AC50,학교별등급점수!$AR:$AS,2,0)*성적입력!$Q50</f>
        <v>#DIV/0!</v>
      </c>
      <c r="BS50" s="1" t="e">
        <f>VLOOKUP($AC50,학교별등급점수!$AU:$AV,2,0)*성적입력!$Q50</f>
        <v>#DIV/0!</v>
      </c>
      <c r="BT50" s="1" t="e">
        <f>VLOOKUP($AC50,학교별등급점수!$AX:$AY,2,0)*성적입력!$Q50</f>
        <v>#DIV/0!</v>
      </c>
      <c r="BU50" s="1" t="e">
        <f>VLOOKUP($AC50,학교별등급점수!$BA:$BB,2,0)*성적입력!$Q50</f>
        <v>#DIV/0!</v>
      </c>
      <c r="BW50" s="1" t="e">
        <f t="shared" si="51"/>
        <v>#DIV/0!</v>
      </c>
      <c r="BX50" s="74" t="e" cm="1">
        <f t="array" ref="BX50">_xlfn.IFS(BW50&gt;96,9,BW50&gt;89,8,BW50&gt;77,7,BW50&gt;60,6,BW50&gt;40,5,BW50&gt;23,4,BW50&gt;11,3,BW50&gt;4,2,TRUE,1)</f>
        <v>#DIV/0!</v>
      </c>
      <c r="BY50" s="1" t="e">
        <f t="shared" si="52"/>
        <v>#DIV/0!</v>
      </c>
      <c r="BZ50" s="1" t="e">
        <f>VLOOKUP($BX50,학교별등급점수!$BD:$BE,2,0)</f>
        <v>#DIV/0!</v>
      </c>
      <c r="CA50" s="1" t="e">
        <f t="shared" si="53"/>
        <v>#DIV/0!</v>
      </c>
      <c r="CC50" s="1" t="e">
        <f>VLOOKUP($AC50,학교별등급점수!$BG:$BH,2,0)*성적입력!$Q50</f>
        <v>#DIV/0!</v>
      </c>
      <c r="CD50" s="1" t="e">
        <f>VLOOKUP($AC50,학교별등급점수!$BJ:$BK,2,0)*성적입력!$Q50</f>
        <v>#DIV/0!</v>
      </c>
      <c r="CE50" s="1" t="e">
        <f>VLOOKUP($AC50,학교별등급점수!$BM:$BN,2,0)*성적입력!$Q50</f>
        <v>#DIV/0!</v>
      </c>
      <c r="CF50" s="1" t="e">
        <f>VLOOKUP($AC50,학교별등급점수!$BP:$BQ,2,0)*성적입력!$Q50</f>
        <v>#DIV/0!</v>
      </c>
      <c r="CG50" s="1" t="e">
        <f>VLOOKUP($AC50,학교별등급점수!$BS:$BT,2,0)</f>
        <v>#DIV/0!</v>
      </c>
      <c r="CH50" s="1" t="e">
        <f>VLOOKUP($AC50,학교별등급점수!$BV:$BW,2,0)*성적입력!$Q50</f>
        <v>#DIV/0!</v>
      </c>
      <c r="CI50" s="1" t="e">
        <f>VLOOKUP($AC50,학교별등급점수!$BY:$BZ,2,0)*성적입력!$Q50</f>
        <v>#DIV/0!</v>
      </c>
      <c r="CJ50" s="1" t="e">
        <f>VLOOKUP($AC50,학교별등급점수!$CB:$CC,2,0)*성적입력!$Q50</f>
        <v>#DIV/0!</v>
      </c>
      <c r="CK50" s="1" t="e">
        <f>VLOOKUP($AC50,학교별등급점수!$CH:$CI,2,0)*성적입력!$Q50</f>
        <v>#DIV/0!</v>
      </c>
      <c r="CL50" s="1" t="e">
        <f>VLOOKUP($AC50,학교별등급점수!$CK:$CL,2,0)*성적입력!$Q50</f>
        <v>#DIV/0!</v>
      </c>
      <c r="CM50" s="1" t="e">
        <f>VLOOKUP($AC50,학교별등급점수!$CN:$CO,2,0)*성적입력!$Q50</f>
        <v>#DIV/0!</v>
      </c>
      <c r="CN50" s="1" t="e">
        <f>VLOOKUP($AW50,학교별등급점수!$CQ:$CR,2,0)*성적입력!$Q50</f>
        <v>#DIV/0!</v>
      </c>
      <c r="CO50" s="1" t="e">
        <f>VLOOKUP($AC50,학교별등급점수!$CT:$CU,2,0)*성적입력!$Q50</f>
        <v>#DIV/0!</v>
      </c>
      <c r="CP50" s="1" t="e">
        <f>VLOOKUP($AC50,학교별등급점수!$CW:$CX,2,0)*성적입력!$Q50</f>
        <v>#DIV/0!</v>
      </c>
      <c r="CQ50" s="1">
        <f>VLOOKUP($AS50,학교별등급점수!$CZ:$DA,2,0)*성적입력!$Q50</f>
        <v>0</v>
      </c>
      <c r="CR50" s="1" t="e">
        <f>VLOOKUP($AC50,학교별등급점수!$DC:$DD,2,0)*성적입력!$Q50</f>
        <v>#DIV/0!</v>
      </c>
      <c r="CS50" s="1" t="e">
        <f>VLOOKUP($AC50,학교별등급점수!$DF:$DG,2,0)*성적입력!$Q50</f>
        <v>#DIV/0!</v>
      </c>
      <c r="CT50" s="1" t="e">
        <f>VLOOKUP($AC50,학교별등급점수!$DI:$DJ,2,0)*성적입력!$Q50</f>
        <v>#DIV/0!</v>
      </c>
    </row>
    <row r="51" spans="2:98" s="1" customFormat="1" x14ac:dyDescent="0.3">
      <c r="B51" s="18" t="str">
        <f t="shared" si="19"/>
        <v>X</v>
      </c>
      <c r="C51" s="18" t="str">
        <f t="shared" si="20"/>
        <v>X</v>
      </c>
      <c r="D51" s="18" t="str">
        <f t="shared" si="21"/>
        <v>X</v>
      </c>
      <c r="E51" s="18" t="str">
        <f t="shared" si="22"/>
        <v>X</v>
      </c>
      <c r="F51" s="18" t="str">
        <f t="shared" si="23"/>
        <v>X</v>
      </c>
      <c r="G51" s="18" t="str">
        <f t="shared" si="24"/>
        <v>O</v>
      </c>
      <c r="H51" s="18" t="str">
        <f t="shared" si="25"/>
        <v>-0</v>
      </c>
      <c r="I51" s="18">
        <f t="shared" si="26"/>
        <v>0</v>
      </c>
      <c r="J51" s="72" t="str">
        <f t="shared" si="27"/>
        <v>-43</v>
      </c>
      <c r="K51" s="18">
        <f t="shared" si="1"/>
        <v>31</v>
      </c>
      <c r="L51" s="68"/>
      <c r="M51" s="7"/>
      <c r="N51" s="7"/>
      <c r="O51" s="7"/>
      <c r="P51" s="7"/>
      <c r="Q51" s="7"/>
      <c r="R51" s="7"/>
      <c r="S51" s="7"/>
      <c r="T51" s="7"/>
      <c r="U51" s="36" t="str">
        <f t="shared" si="37"/>
        <v>X</v>
      </c>
      <c r="V51" s="36" t="str">
        <f t="shared" si="28"/>
        <v>X</v>
      </c>
      <c r="W51" s="36" t="str">
        <f t="shared" si="38"/>
        <v>X</v>
      </c>
      <c r="X51" s="36" t="str">
        <f t="shared" si="29"/>
        <v>X</v>
      </c>
      <c r="Y51" s="36" t="str">
        <f t="shared" si="39"/>
        <v>X</v>
      </c>
      <c r="Z51" s="36" t="str">
        <f t="shared" si="40"/>
        <v>X</v>
      </c>
      <c r="AA51" s="36">
        <f>COUNTIF($P$9:$P51,$P51)</f>
        <v>0</v>
      </c>
      <c r="AB51" s="13" t="e">
        <f t="shared" si="41"/>
        <v>#DIV/0!</v>
      </c>
      <c r="AC51" s="10" t="e" cm="1">
        <f t="array" ref="AC51">_xlfn.IFS(AB51&gt;96%,9,AB51&gt;89%,8,AB51&gt;77%,7,AB51&gt;60%,6,AB51&gt;40%,5,AB51&gt;23%,4,AB51&gt;11%,3,AB51&gt;4%,2,TRUE,1)</f>
        <v>#DIV/0!</v>
      </c>
      <c r="AD51" s="54" t="e">
        <f t="shared" si="42"/>
        <v>#DIV/0!</v>
      </c>
      <c r="AE51" s="54" t="str">
        <f t="shared" si="30"/>
        <v>O</v>
      </c>
      <c r="AF51" s="2" t="str">
        <f t="shared" si="31"/>
        <v>X</v>
      </c>
      <c r="AG51" s="2" t="str">
        <f t="shared" si="32"/>
        <v>X</v>
      </c>
      <c r="AH51" s="2" t="str">
        <f t="shared" si="33"/>
        <v>X</v>
      </c>
      <c r="AI51" s="2" t="str">
        <f t="shared" si="34"/>
        <v>X</v>
      </c>
      <c r="AJ51" s="2" t="str">
        <f t="shared" si="35"/>
        <v>X</v>
      </c>
      <c r="AK51" s="13" t="e">
        <f t="shared" si="43"/>
        <v>#DIV/0!</v>
      </c>
      <c r="AL51" s="10" t="e" cm="1">
        <f t="array" ref="AL51">_xlfn.IFS(AK51&gt;96%,9,AK51&gt;89%,8,AK51&gt;77%,7,AK51&gt;60%,6,AK51&gt;40%,5,AK51&gt;23%,4,AK51&gt;11%,3,AK51&gt;4%,2,TRUE,1)</f>
        <v>#DIV/0!</v>
      </c>
      <c r="AM51" s="2" t="e">
        <f t="shared" si="44"/>
        <v>#DIV/0!</v>
      </c>
      <c r="AN51" s="2">
        <f t="shared" si="45"/>
        <v>31</v>
      </c>
      <c r="AO51" s="2">
        <v>32</v>
      </c>
      <c r="AP51" s="2" t="str">
        <f t="shared" si="46"/>
        <v>-43</v>
      </c>
      <c r="AQ51" s="2">
        <f t="shared" si="54"/>
        <v>43</v>
      </c>
      <c r="AR51" s="26">
        <f t="shared" si="47"/>
        <v>1</v>
      </c>
      <c r="AS51" s="10" cm="1">
        <f t="array" ref="AS51">_xlfn.IFS(AR51&gt;96%,9,AR51&gt;89%,8,AR51&gt;77%,7,AR51&gt;60%,6,AR51&gt;40%,5,AR51&gt;23%,4,AR51&gt;11%,3,AR51&gt;4%,2,TRUE,1)</f>
        <v>9</v>
      </c>
      <c r="AT51" s="2">
        <f t="shared" si="48"/>
        <v>0</v>
      </c>
      <c r="AU51" s="2" t="e">
        <f>VLOOKUP(성적입력!$P51,건국대글로컬교과분류자료!$F:$G,2,0)</f>
        <v>#N/A</v>
      </c>
      <c r="AV51" s="26" t="e">
        <f t="shared" si="49"/>
        <v>#DIV/0!</v>
      </c>
      <c r="AW51" s="10" t="e" cm="1">
        <f t="array" ref="AW51">_xlfn.IFS(AV51&gt;96%,9,AV51&gt;89%,8,AV51&gt;77%,7,AV51&gt;60%,6,AV51&gt;40%,5,AV51&gt;23%,4,AV51&gt;11%,3,AV51&gt;4%,2,TRUE,1)</f>
        <v>#DIV/0!</v>
      </c>
      <c r="AX51" s="2" t="e">
        <f t="shared" si="50"/>
        <v>#DIV/0!</v>
      </c>
      <c r="BA51" s="2" t="e">
        <f>VLOOKUP(성적입력!$AC51,학교별등급점수!$B:$C,2,0)*$Q51</f>
        <v>#DIV/0!</v>
      </c>
      <c r="BB51" s="2" t="e">
        <f>VLOOKUP(성적입력!$AL51,학교별등급점수!$B:$C,2,0)*$Q51</f>
        <v>#DIV/0!</v>
      </c>
      <c r="BC51" s="2" t="e">
        <f>VLOOKUP($AC51,학교별등급점수!$E:$F,2,0)*성적입력!$Q51</f>
        <v>#DIV/0!</v>
      </c>
      <c r="BD51" s="2" t="e">
        <f>VLOOKUP($AL51,학교별등급점수!$E:$F,2,0)*성적입력!$Q51</f>
        <v>#DIV/0!</v>
      </c>
      <c r="BE51" s="2" t="e">
        <f>VLOOKUP($AC51,학교별등급점수!$H:$I,2,0)*$Q51</f>
        <v>#DIV/0!</v>
      </c>
      <c r="BF51" s="2" t="e">
        <f>VLOOKUP($AL51,학교별등급점수!$H:$I,2,0)*$Q51</f>
        <v>#DIV/0!</v>
      </c>
      <c r="BG51" s="2" t="e">
        <f>VLOOKUP(AC51,학교별등급점수!$K:$L,2,0)*성적입력!Q51</f>
        <v>#DIV/0!</v>
      </c>
      <c r="BH51" s="2" t="e">
        <f>VLOOKUP(AC51,학교별등급점수!$N:$O,2,0)*성적입력!Q51</f>
        <v>#DIV/0!</v>
      </c>
      <c r="BI51" s="2">
        <f>VLOOKUP(AS51,학교별등급점수!$Q:$R,2,0)*성적입력!Q51</f>
        <v>0</v>
      </c>
      <c r="BJ51" s="2">
        <f>VLOOKUP($AS51,학교별등급점수!$T:$U,2,0)*성적입력!$Q51</f>
        <v>0</v>
      </c>
      <c r="BK51" s="2" t="e">
        <f>VLOOKUP(AC51,학교별등급점수!$W:$X,2,0)*성적입력!Q51</f>
        <v>#DIV/0!</v>
      </c>
      <c r="BL51" s="2" t="e">
        <f>VLOOKUP($AC51,학교별등급점수!$Z:$AA,2,0)*성적입력!$Q51</f>
        <v>#DIV/0!</v>
      </c>
      <c r="BM51" s="2" t="e">
        <f>VLOOKUP($AC51,학교별등급점수!$AC:$AD,2,0)*성적입력!$Q51</f>
        <v>#DIV/0!</v>
      </c>
      <c r="BN51" s="2" t="e">
        <f>VLOOKUP($AC51,학교별등급점수!$AF:$AG,2,0)*성적입력!$Q51</f>
        <v>#DIV/0!</v>
      </c>
      <c r="BO51" s="2" t="e">
        <f>VLOOKUP($AC51,학교별등급점수!$AI:$AJ,2,0)*성적입력!$Q51</f>
        <v>#DIV/0!</v>
      </c>
      <c r="BP51" s="1" t="e">
        <f>VLOOKUP($AC51,학교별등급점수!$AL:$AM,2,0)*성적입력!$Q51</f>
        <v>#DIV/0!</v>
      </c>
      <c r="BQ51" s="1" t="e">
        <f>VLOOKUP($AC51,학교별등급점수!$AO:$AP,2,0)*성적입력!$Q51</f>
        <v>#DIV/0!</v>
      </c>
      <c r="BR51" s="1" t="e">
        <f>VLOOKUP($AC51,학교별등급점수!$AR:$AS,2,0)*성적입력!$Q51</f>
        <v>#DIV/0!</v>
      </c>
      <c r="BS51" s="1" t="e">
        <f>VLOOKUP($AC51,학교별등급점수!$AU:$AV,2,0)*성적입력!$Q51</f>
        <v>#DIV/0!</v>
      </c>
      <c r="BT51" s="1" t="e">
        <f>VLOOKUP($AC51,학교별등급점수!$AX:$AY,2,0)*성적입력!$Q51</f>
        <v>#DIV/0!</v>
      </c>
      <c r="BU51" s="1" t="e">
        <f>VLOOKUP($AC51,학교별등급점수!$BA:$BB,2,0)*성적입력!$Q51</f>
        <v>#DIV/0!</v>
      </c>
      <c r="BW51" s="1" t="e">
        <f t="shared" si="51"/>
        <v>#DIV/0!</v>
      </c>
      <c r="BX51" s="74" t="e" cm="1">
        <f t="array" ref="BX51">_xlfn.IFS(BW51&gt;96,9,BW51&gt;89,8,BW51&gt;77,7,BW51&gt;60,6,BW51&gt;40,5,BW51&gt;23,4,BW51&gt;11,3,BW51&gt;4,2,TRUE,1)</f>
        <v>#DIV/0!</v>
      </c>
      <c r="BY51" s="1" t="e">
        <f t="shared" si="52"/>
        <v>#DIV/0!</v>
      </c>
      <c r="BZ51" s="1" t="e">
        <f>VLOOKUP($BX51,학교별등급점수!$BD:$BE,2,0)</f>
        <v>#DIV/0!</v>
      </c>
      <c r="CA51" s="1" t="e">
        <f t="shared" si="53"/>
        <v>#DIV/0!</v>
      </c>
      <c r="CC51" s="1" t="e">
        <f>VLOOKUP($AC51,학교별등급점수!$BG:$BH,2,0)*성적입력!$Q51</f>
        <v>#DIV/0!</v>
      </c>
      <c r="CD51" s="1" t="e">
        <f>VLOOKUP($AC51,학교별등급점수!$BJ:$BK,2,0)*성적입력!$Q51</f>
        <v>#DIV/0!</v>
      </c>
      <c r="CE51" s="1" t="e">
        <f>VLOOKUP($AC51,학교별등급점수!$BM:$BN,2,0)*성적입력!$Q51</f>
        <v>#DIV/0!</v>
      </c>
      <c r="CF51" s="1" t="e">
        <f>VLOOKUP($AC51,학교별등급점수!$BP:$BQ,2,0)*성적입력!$Q51</f>
        <v>#DIV/0!</v>
      </c>
      <c r="CG51" s="1" t="e">
        <f>VLOOKUP($AC51,학교별등급점수!$BS:$BT,2,0)</f>
        <v>#DIV/0!</v>
      </c>
      <c r="CH51" s="1" t="e">
        <f>VLOOKUP($AC51,학교별등급점수!$BV:$BW,2,0)*성적입력!$Q51</f>
        <v>#DIV/0!</v>
      </c>
      <c r="CI51" s="1" t="e">
        <f>VLOOKUP($AC51,학교별등급점수!$BY:$BZ,2,0)*성적입력!$Q51</f>
        <v>#DIV/0!</v>
      </c>
      <c r="CJ51" s="1" t="e">
        <f>VLOOKUP($AC51,학교별등급점수!$CB:$CC,2,0)*성적입력!$Q51</f>
        <v>#DIV/0!</v>
      </c>
      <c r="CK51" s="1" t="e">
        <f>VLOOKUP($AC51,학교별등급점수!$CH:$CI,2,0)*성적입력!$Q51</f>
        <v>#DIV/0!</v>
      </c>
      <c r="CL51" s="1" t="e">
        <f>VLOOKUP($AC51,학교별등급점수!$CK:$CL,2,0)*성적입력!$Q51</f>
        <v>#DIV/0!</v>
      </c>
      <c r="CM51" s="1" t="e">
        <f>VLOOKUP($AC51,학교별등급점수!$CN:$CO,2,0)*성적입력!$Q51</f>
        <v>#DIV/0!</v>
      </c>
      <c r="CN51" s="1" t="e">
        <f>VLOOKUP($AW51,학교별등급점수!$CQ:$CR,2,0)*성적입력!$Q51</f>
        <v>#DIV/0!</v>
      </c>
      <c r="CO51" s="1" t="e">
        <f>VLOOKUP($AC51,학교별등급점수!$CT:$CU,2,0)*성적입력!$Q51</f>
        <v>#DIV/0!</v>
      </c>
      <c r="CP51" s="1" t="e">
        <f>VLOOKUP($AC51,학교별등급점수!$CW:$CX,2,0)*성적입력!$Q51</f>
        <v>#DIV/0!</v>
      </c>
      <c r="CQ51" s="1">
        <f>VLOOKUP($AS51,학교별등급점수!$CZ:$DA,2,0)*성적입력!$Q51</f>
        <v>0</v>
      </c>
      <c r="CR51" s="1" t="e">
        <f>VLOOKUP($AC51,학교별등급점수!$DC:$DD,2,0)*성적입력!$Q51</f>
        <v>#DIV/0!</v>
      </c>
      <c r="CS51" s="1" t="e">
        <f>VLOOKUP($AC51,학교별등급점수!$DF:$DG,2,0)*성적입력!$Q51</f>
        <v>#DIV/0!</v>
      </c>
      <c r="CT51" s="1" t="e">
        <f>VLOOKUP($AC51,학교별등급점수!$DI:$DJ,2,0)*성적입력!$Q51</f>
        <v>#DIV/0!</v>
      </c>
    </row>
    <row r="52" spans="2:98" s="1" customFormat="1" x14ac:dyDescent="0.3">
      <c r="B52" s="18" t="str">
        <f t="shared" si="19"/>
        <v>X</v>
      </c>
      <c r="C52" s="18" t="str">
        <f t="shared" si="20"/>
        <v>X</v>
      </c>
      <c r="D52" s="18" t="str">
        <f t="shared" si="21"/>
        <v>X</v>
      </c>
      <c r="E52" s="18" t="str">
        <f t="shared" si="22"/>
        <v>X</v>
      </c>
      <c r="F52" s="18" t="str">
        <f t="shared" si="23"/>
        <v>X</v>
      </c>
      <c r="G52" s="18" t="str">
        <f t="shared" si="24"/>
        <v>O</v>
      </c>
      <c r="H52" s="18" t="str">
        <f t="shared" si="25"/>
        <v>-0</v>
      </c>
      <c r="I52" s="18">
        <f t="shared" si="26"/>
        <v>0</v>
      </c>
      <c r="J52" s="72" t="str">
        <f t="shared" si="27"/>
        <v>-44</v>
      </c>
      <c r="K52" s="18">
        <f t="shared" si="1"/>
        <v>31</v>
      </c>
      <c r="L52" s="68"/>
      <c r="M52" s="7"/>
      <c r="N52" s="7"/>
      <c r="O52" s="7"/>
      <c r="P52" s="7"/>
      <c r="Q52" s="7"/>
      <c r="R52" s="7"/>
      <c r="S52" s="7"/>
      <c r="T52" s="7"/>
      <c r="U52" s="36" t="str">
        <f t="shared" si="37"/>
        <v>X</v>
      </c>
      <c r="V52" s="36" t="str">
        <f t="shared" si="28"/>
        <v>X</v>
      </c>
      <c r="W52" s="36" t="str">
        <f t="shared" si="38"/>
        <v>X</v>
      </c>
      <c r="X52" s="36" t="str">
        <f t="shared" si="29"/>
        <v>X</v>
      </c>
      <c r="Y52" s="36" t="str">
        <f t="shared" si="39"/>
        <v>X</v>
      </c>
      <c r="Z52" s="36" t="str">
        <f t="shared" si="40"/>
        <v>X</v>
      </c>
      <c r="AA52" s="36">
        <f>COUNTIF($P$9:$P52,$P52)</f>
        <v>0</v>
      </c>
      <c r="AB52" s="13" t="e">
        <f t="shared" si="41"/>
        <v>#DIV/0!</v>
      </c>
      <c r="AC52" s="10" t="e" cm="1">
        <f t="array" ref="AC52">_xlfn.IFS(AB52&gt;96%,9,AB52&gt;89%,8,AB52&gt;77%,7,AB52&gt;60%,6,AB52&gt;40%,5,AB52&gt;23%,4,AB52&gt;11%,3,AB52&gt;4%,2,TRUE,1)</f>
        <v>#DIV/0!</v>
      </c>
      <c r="AD52" s="54" t="e">
        <f t="shared" si="42"/>
        <v>#DIV/0!</v>
      </c>
      <c r="AE52" s="54" t="str">
        <f t="shared" si="30"/>
        <v>O</v>
      </c>
      <c r="AF52" s="2" t="str">
        <f t="shared" si="31"/>
        <v>X</v>
      </c>
      <c r="AG52" s="2" t="str">
        <f t="shared" si="32"/>
        <v>X</v>
      </c>
      <c r="AH52" s="2" t="str">
        <f t="shared" si="33"/>
        <v>X</v>
      </c>
      <c r="AI52" s="2" t="str">
        <f t="shared" si="34"/>
        <v>X</v>
      </c>
      <c r="AJ52" s="2" t="str">
        <f t="shared" si="35"/>
        <v>X</v>
      </c>
      <c r="AK52" s="13" t="e">
        <f t="shared" si="43"/>
        <v>#DIV/0!</v>
      </c>
      <c r="AL52" s="10" t="e" cm="1">
        <f t="array" ref="AL52">_xlfn.IFS(AK52&gt;96%,9,AK52&gt;89%,8,AK52&gt;77%,7,AK52&gt;60%,6,AK52&gt;40%,5,AK52&gt;23%,4,AK52&gt;11%,3,AK52&gt;4%,2,TRUE,1)</f>
        <v>#DIV/0!</v>
      </c>
      <c r="AM52" s="2" t="e">
        <f t="shared" si="44"/>
        <v>#DIV/0!</v>
      </c>
      <c r="AN52" s="2">
        <f t="shared" si="45"/>
        <v>31</v>
      </c>
      <c r="AO52" s="2">
        <v>32</v>
      </c>
      <c r="AP52" s="2" t="str">
        <f t="shared" si="46"/>
        <v>-44</v>
      </c>
      <c r="AQ52" s="2">
        <f t="shared" si="54"/>
        <v>44</v>
      </c>
      <c r="AR52" s="26">
        <f t="shared" si="47"/>
        <v>1</v>
      </c>
      <c r="AS52" s="10" cm="1">
        <f t="array" ref="AS52">_xlfn.IFS(AR52&gt;96%,9,AR52&gt;89%,8,AR52&gt;77%,7,AR52&gt;60%,6,AR52&gt;40%,5,AR52&gt;23%,4,AR52&gt;11%,3,AR52&gt;4%,2,TRUE,1)</f>
        <v>9</v>
      </c>
      <c r="AT52" s="2">
        <f t="shared" si="48"/>
        <v>0</v>
      </c>
      <c r="AU52" s="2" t="e">
        <f>VLOOKUP(성적입력!$P52,건국대글로컬교과분류자료!$F:$G,2,0)</f>
        <v>#N/A</v>
      </c>
      <c r="AV52" s="26" t="e">
        <f t="shared" si="49"/>
        <v>#DIV/0!</v>
      </c>
      <c r="AW52" s="10" t="e" cm="1">
        <f t="array" ref="AW52">_xlfn.IFS(AV52&gt;96%,9,AV52&gt;89%,8,AV52&gt;77%,7,AV52&gt;60%,6,AV52&gt;40%,5,AV52&gt;23%,4,AV52&gt;11%,3,AV52&gt;4%,2,TRUE,1)</f>
        <v>#DIV/0!</v>
      </c>
      <c r="AX52" s="2" t="e">
        <f t="shared" si="50"/>
        <v>#DIV/0!</v>
      </c>
      <c r="BA52" s="2" t="e">
        <f>VLOOKUP(성적입력!$AC52,학교별등급점수!$B:$C,2,0)*$Q52</f>
        <v>#DIV/0!</v>
      </c>
      <c r="BB52" s="2" t="e">
        <f>VLOOKUP(성적입력!$AL52,학교별등급점수!$B:$C,2,0)*$Q52</f>
        <v>#DIV/0!</v>
      </c>
      <c r="BC52" s="2" t="e">
        <f>VLOOKUP($AC52,학교별등급점수!$E:$F,2,0)*성적입력!$Q52</f>
        <v>#DIV/0!</v>
      </c>
      <c r="BD52" s="2" t="e">
        <f>VLOOKUP($AL52,학교별등급점수!$E:$F,2,0)*성적입력!$Q52</f>
        <v>#DIV/0!</v>
      </c>
      <c r="BE52" s="2" t="e">
        <f>VLOOKUP($AC52,학교별등급점수!$H:$I,2,0)*$Q52</f>
        <v>#DIV/0!</v>
      </c>
      <c r="BF52" s="2" t="e">
        <f>VLOOKUP($AL52,학교별등급점수!$H:$I,2,0)*$Q52</f>
        <v>#DIV/0!</v>
      </c>
      <c r="BG52" s="2" t="e">
        <f>VLOOKUP(AC52,학교별등급점수!$K:$L,2,0)*성적입력!Q52</f>
        <v>#DIV/0!</v>
      </c>
      <c r="BH52" s="2" t="e">
        <f>VLOOKUP(AC52,학교별등급점수!$N:$O,2,0)*성적입력!Q52</f>
        <v>#DIV/0!</v>
      </c>
      <c r="BI52" s="2">
        <f>VLOOKUP(AS52,학교별등급점수!$Q:$R,2,0)*성적입력!Q52</f>
        <v>0</v>
      </c>
      <c r="BJ52" s="2">
        <f>VLOOKUP($AS52,학교별등급점수!$T:$U,2,0)*성적입력!$Q52</f>
        <v>0</v>
      </c>
      <c r="BK52" s="2" t="e">
        <f>VLOOKUP(AC52,학교별등급점수!$W:$X,2,0)*성적입력!Q52</f>
        <v>#DIV/0!</v>
      </c>
      <c r="BL52" s="2" t="e">
        <f>VLOOKUP($AC52,학교별등급점수!$Z:$AA,2,0)*성적입력!$Q52</f>
        <v>#DIV/0!</v>
      </c>
      <c r="BM52" s="2" t="e">
        <f>VLOOKUP($AC52,학교별등급점수!$AC:$AD,2,0)*성적입력!$Q52</f>
        <v>#DIV/0!</v>
      </c>
      <c r="BN52" s="2" t="e">
        <f>VLOOKUP($AC52,학교별등급점수!$AF:$AG,2,0)*성적입력!$Q52</f>
        <v>#DIV/0!</v>
      </c>
      <c r="BO52" s="2" t="e">
        <f>VLOOKUP($AC52,학교별등급점수!$AI:$AJ,2,0)*성적입력!$Q52</f>
        <v>#DIV/0!</v>
      </c>
      <c r="BP52" s="1" t="e">
        <f>VLOOKUP($AC52,학교별등급점수!$AL:$AM,2,0)*성적입력!$Q52</f>
        <v>#DIV/0!</v>
      </c>
      <c r="BQ52" s="1" t="e">
        <f>VLOOKUP($AC52,학교별등급점수!$AO:$AP,2,0)*성적입력!$Q52</f>
        <v>#DIV/0!</v>
      </c>
      <c r="BR52" s="1" t="e">
        <f>VLOOKUP($AC52,학교별등급점수!$AR:$AS,2,0)*성적입력!$Q52</f>
        <v>#DIV/0!</v>
      </c>
      <c r="BS52" s="1" t="e">
        <f>VLOOKUP($AC52,학교별등급점수!$AU:$AV,2,0)*성적입력!$Q52</f>
        <v>#DIV/0!</v>
      </c>
      <c r="BT52" s="1" t="e">
        <f>VLOOKUP($AC52,학교별등급점수!$AX:$AY,2,0)*성적입력!$Q52</f>
        <v>#DIV/0!</v>
      </c>
      <c r="BU52" s="1" t="e">
        <f>VLOOKUP($AC52,학교별등급점수!$BA:$BB,2,0)*성적입력!$Q52</f>
        <v>#DIV/0!</v>
      </c>
      <c r="BW52" s="1" t="e">
        <f t="shared" si="51"/>
        <v>#DIV/0!</v>
      </c>
      <c r="BX52" s="74" t="e" cm="1">
        <f t="array" ref="BX52">_xlfn.IFS(BW52&gt;96,9,BW52&gt;89,8,BW52&gt;77,7,BW52&gt;60,6,BW52&gt;40,5,BW52&gt;23,4,BW52&gt;11,3,BW52&gt;4,2,TRUE,1)</f>
        <v>#DIV/0!</v>
      </c>
      <c r="BY52" s="1" t="e">
        <f t="shared" si="52"/>
        <v>#DIV/0!</v>
      </c>
      <c r="BZ52" s="1" t="e">
        <f>VLOOKUP($BX52,학교별등급점수!$BD:$BE,2,0)</f>
        <v>#DIV/0!</v>
      </c>
      <c r="CA52" s="1" t="e">
        <f t="shared" si="53"/>
        <v>#DIV/0!</v>
      </c>
      <c r="CC52" s="1" t="e">
        <f>VLOOKUP($AC52,학교별등급점수!$BG:$BH,2,0)*성적입력!$Q52</f>
        <v>#DIV/0!</v>
      </c>
      <c r="CD52" s="1" t="e">
        <f>VLOOKUP($AC52,학교별등급점수!$BJ:$BK,2,0)*성적입력!$Q52</f>
        <v>#DIV/0!</v>
      </c>
      <c r="CE52" s="1" t="e">
        <f>VLOOKUP($AC52,학교별등급점수!$BM:$BN,2,0)*성적입력!$Q52</f>
        <v>#DIV/0!</v>
      </c>
      <c r="CF52" s="1" t="e">
        <f>VLOOKUP($AC52,학교별등급점수!$BP:$BQ,2,0)*성적입력!$Q52</f>
        <v>#DIV/0!</v>
      </c>
      <c r="CG52" s="1" t="e">
        <f>VLOOKUP($AC52,학교별등급점수!$BS:$BT,2,0)</f>
        <v>#DIV/0!</v>
      </c>
      <c r="CH52" s="1" t="e">
        <f>VLOOKUP($AC52,학교별등급점수!$BV:$BW,2,0)*성적입력!$Q52</f>
        <v>#DIV/0!</v>
      </c>
      <c r="CI52" s="1" t="e">
        <f>VLOOKUP($AC52,학교별등급점수!$BY:$BZ,2,0)*성적입력!$Q52</f>
        <v>#DIV/0!</v>
      </c>
      <c r="CJ52" s="1" t="e">
        <f>VLOOKUP($AC52,학교별등급점수!$CB:$CC,2,0)*성적입력!$Q52</f>
        <v>#DIV/0!</v>
      </c>
      <c r="CK52" s="1" t="e">
        <f>VLOOKUP($AC52,학교별등급점수!$CH:$CI,2,0)*성적입력!$Q52</f>
        <v>#DIV/0!</v>
      </c>
      <c r="CL52" s="1" t="e">
        <f>VLOOKUP($AC52,학교별등급점수!$CK:$CL,2,0)*성적입력!$Q52</f>
        <v>#DIV/0!</v>
      </c>
      <c r="CM52" s="1" t="e">
        <f>VLOOKUP($AC52,학교별등급점수!$CN:$CO,2,0)*성적입력!$Q52</f>
        <v>#DIV/0!</v>
      </c>
      <c r="CN52" s="1" t="e">
        <f>VLOOKUP($AW52,학교별등급점수!$CQ:$CR,2,0)*성적입력!$Q52</f>
        <v>#DIV/0!</v>
      </c>
      <c r="CO52" s="1" t="e">
        <f>VLOOKUP($AC52,학교별등급점수!$CT:$CU,2,0)*성적입력!$Q52</f>
        <v>#DIV/0!</v>
      </c>
      <c r="CP52" s="1" t="e">
        <f>VLOOKUP($AC52,학교별등급점수!$CW:$CX,2,0)*성적입력!$Q52</f>
        <v>#DIV/0!</v>
      </c>
      <c r="CQ52" s="1">
        <f>VLOOKUP($AS52,학교별등급점수!$CZ:$DA,2,0)*성적입력!$Q52</f>
        <v>0</v>
      </c>
      <c r="CR52" s="1" t="e">
        <f>VLOOKUP($AC52,학교별등급점수!$DC:$DD,2,0)*성적입력!$Q52</f>
        <v>#DIV/0!</v>
      </c>
      <c r="CS52" s="1" t="e">
        <f>VLOOKUP($AC52,학교별등급점수!$DF:$DG,2,0)*성적입력!$Q52</f>
        <v>#DIV/0!</v>
      </c>
      <c r="CT52" s="1" t="e">
        <f>VLOOKUP($AC52,학교별등급점수!$DI:$DJ,2,0)*성적입력!$Q52</f>
        <v>#DIV/0!</v>
      </c>
    </row>
    <row r="53" spans="2:98" s="1" customFormat="1" x14ac:dyDescent="0.3">
      <c r="B53" s="18" t="str">
        <f t="shared" si="19"/>
        <v>X</v>
      </c>
      <c r="C53" s="18" t="str">
        <f t="shared" si="20"/>
        <v>X</v>
      </c>
      <c r="D53" s="18" t="str">
        <f t="shared" si="21"/>
        <v>X</v>
      </c>
      <c r="E53" s="18" t="str">
        <f t="shared" si="22"/>
        <v>X</v>
      </c>
      <c r="F53" s="18" t="str">
        <f t="shared" si="23"/>
        <v>X</v>
      </c>
      <c r="G53" s="18" t="str">
        <f t="shared" si="24"/>
        <v>O</v>
      </c>
      <c r="H53" s="18" t="str">
        <f t="shared" si="25"/>
        <v>-0</v>
      </c>
      <c r="I53" s="18">
        <f t="shared" si="26"/>
        <v>0</v>
      </c>
      <c r="J53" s="72" t="str">
        <f t="shared" si="27"/>
        <v>-45</v>
      </c>
      <c r="K53" s="18">
        <f t="shared" si="1"/>
        <v>31</v>
      </c>
      <c r="L53" s="68"/>
      <c r="M53" s="7"/>
      <c r="N53" s="7"/>
      <c r="O53" s="7"/>
      <c r="P53" s="7"/>
      <c r="Q53" s="7"/>
      <c r="R53" s="7"/>
      <c r="S53" s="7"/>
      <c r="T53" s="7"/>
      <c r="U53" s="36" t="str">
        <f t="shared" si="37"/>
        <v>X</v>
      </c>
      <c r="V53" s="36" t="str">
        <f t="shared" si="28"/>
        <v>X</v>
      </c>
      <c r="W53" s="36" t="str">
        <f t="shared" si="38"/>
        <v>X</v>
      </c>
      <c r="X53" s="36" t="str">
        <f t="shared" si="29"/>
        <v>X</v>
      </c>
      <c r="Y53" s="36" t="str">
        <f t="shared" si="39"/>
        <v>X</v>
      </c>
      <c r="Z53" s="36" t="str">
        <f t="shared" si="40"/>
        <v>X</v>
      </c>
      <c r="AA53" s="36">
        <f>COUNTIF($P$9:$P53,$P53)</f>
        <v>0</v>
      </c>
      <c r="AB53" s="13" t="e">
        <f t="shared" si="41"/>
        <v>#DIV/0!</v>
      </c>
      <c r="AC53" s="10" t="e" cm="1">
        <f t="array" ref="AC53">_xlfn.IFS(AB53&gt;96%,9,AB53&gt;89%,8,AB53&gt;77%,7,AB53&gt;60%,6,AB53&gt;40%,5,AB53&gt;23%,4,AB53&gt;11%,3,AB53&gt;4%,2,TRUE,1)</f>
        <v>#DIV/0!</v>
      </c>
      <c r="AD53" s="54" t="e">
        <f t="shared" si="42"/>
        <v>#DIV/0!</v>
      </c>
      <c r="AE53" s="54" t="str">
        <f t="shared" si="30"/>
        <v>O</v>
      </c>
      <c r="AF53" s="2" t="str">
        <f t="shared" si="31"/>
        <v>X</v>
      </c>
      <c r="AG53" s="2" t="str">
        <f t="shared" si="32"/>
        <v>X</v>
      </c>
      <c r="AH53" s="2" t="str">
        <f t="shared" si="33"/>
        <v>X</v>
      </c>
      <c r="AI53" s="2" t="str">
        <f t="shared" si="34"/>
        <v>X</v>
      </c>
      <c r="AJ53" s="2" t="str">
        <f t="shared" si="35"/>
        <v>X</v>
      </c>
      <c r="AK53" s="13" t="e">
        <f t="shared" si="43"/>
        <v>#DIV/0!</v>
      </c>
      <c r="AL53" s="10" t="e" cm="1">
        <f t="array" ref="AL53">_xlfn.IFS(AK53&gt;96%,9,AK53&gt;89%,8,AK53&gt;77%,7,AK53&gt;60%,6,AK53&gt;40%,5,AK53&gt;23%,4,AK53&gt;11%,3,AK53&gt;4%,2,TRUE,1)</f>
        <v>#DIV/0!</v>
      </c>
      <c r="AM53" s="2" t="e">
        <f t="shared" si="44"/>
        <v>#DIV/0!</v>
      </c>
      <c r="AN53" s="2">
        <f t="shared" si="45"/>
        <v>31</v>
      </c>
      <c r="AO53" s="2">
        <v>32</v>
      </c>
      <c r="AP53" s="2" t="str">
        <f t="shared" si="46"/>
        <v>-45</v>
      </c>
      <c r="AQ53" s="2">
        <f t="shared" si="54"/>
        <v>45</v>
      </c>
      <c r="AR53" s="26">
        <f t="shared" si="47"/>
        <v>1</v>
      </c>
      <c r="AS53" s="10" cm="1">
        <f t="array" ref="AS53">_xlfn.IFS(AR53&gt;96%,9,AR53&gt;89%,8,AR53&gt;77%,7,AR53&gt;60%,6,AR53&gt;40%,5,AR53&gt;23%,4,AR53&gt;11%,3,AR53&gt;4%,2,TRUE,1)</f>
        <v>9</v>
      </c>
      <c r="AT53" s="2">
        <f t="shared" si="48"/>
        <v>0</v>
      </c>
      <c r="AU53" s="2" t="e">
        <f>VLOOKUP(성적입력!$P53,건국대글로컬교과분류자료!$F:$G,2,0)</f>
        <v>#N/A</v>
      </c>
      <c r="AV53" s="26" t="e">
        <f t="shared" si="49"/>
        <v>#DIV/0!</v>
      </c>
      <c r="AW53" s="10" t="e" cm="1">
        <f t="array" ref="AW53">_xlfn.IFS(AV53&gt;96%,9,AV53&gt;89%,8,AV53&gt;77%,7,AV53&gt;60%,6,AV53&gt;40%,5,AV53&gt;23%,4,AV53&gt;11%,3,AV53&gt;4%,2,TRUE,1)</f>
        <v>#DIV/0!</v>
      </c>
      <c r="AX53" s="2" t="e">
        <f t="shared" si="50"/>
        <v>#DIV/0!</v>
      </c>
      <c r="BA53" s="2" t="e">
        <f>VLOOKUP(성적입력!$AC53,학교별등급점수!$B:$C,2,0)*$Q53</f>
        <v>#DIV/0!</v>
      </c>
      <c r="BB53" s="2" t="e">
        <f>VLOOKUP(성적입력!$AL53,학교별등급점수!$B:$C,2,0)*$Q53</f>
        <v>#DIV/0!</v>
      </c>
      <c r="BC53" s="2" t="e">
        <f>VLOOKUP($AC53,학교별등급점수!$E:$F,2,0)*성적입력!$Q53</f>
        <v>#DIV/0!</v>
      </c>
      <c r="BD53" s="2" t="e">
        <f>VLOOKUP($AL53,학교별등급점수!$E:$F,2,0)*성적입력!$Q53</f>
        <v>#DIV/0!</v>
      </c>
      <c r="BE53" s="2" t="e">
        <f>VLOOKUP($AC53,학교별등급점수!$H:$I,2,0)*$Q53</f>
        <v>#DIV/0!</v>
      </c>
      <c r="BF53" s="2" t="e">
        <f>VLOOKUP($AL53,학교별등급점수!$H:$I,2,0)*$Q53</f>
        <v>#DIV/0!</v>
      </c>
      <c r="BG53" s="2" t="e">
        <f>VLOOKUP(AC53,학교별등급점수!$K:$L,2,0)*성적입력!Q53</f>
        <v>#DIV/0!</v>
      </c>
      <c r="BH53" s="2" t="e">
        <f>VLOOKUP(AC53,학교별등급점수!$N:$O,2,0)*성적입력!Q53</f>
        <v>#DIV/0!</v>
      </c>
      <c r="BI53" s="2">
        <f>VLOOKUP(AS53,학교별등급점수!$Q:$R,2,0)*성적입력!Q53</f>
        <v>0</v>
      </c>
      <c r="BJ53" s="2">
        <f>VLOOKUP($AS53,학교별등급점수!$T:$U,2,0)*성적입력!$Q53</f>
        <v>0</v>
      </c>
      <c r="BK53" s="2" t="e">
        <f>VLOOKUP(AC53,학교별등급점수!$W:$X,2,0)*성적입력!Q53</f>
        <v>#DIV/0!</v>
      </c>
      <c r="BL53" s="2" t="e">
        <f>VLOOKUP($AC53,학교별등급점수!$Z:$AA,2,0)*성적입력!$Q53</f>
        <v>#DIV/0!</v>
      </c>
      <c r="BM53" s="2" t="e">
        <f>VLOOKUP($AC53,학교별등급점수!$AC:$AD,2,0)*성적입력!$Q53</f>
        <v>#DIV/0!</v>
      </c>
      <c r="BN53" s="2" t="e">
        <f>VLOOKUP($AC53,학교별등급점수!$AF:$AG,2,0)*성적입력!$Q53</f>
        <v>#DIV/0!</v>
      </c>
      <c r="BO53" s="2" t="e">
        <f>VLOOKUP($AC53,학교별등급점수!$AI:$AJ,2,0)*성적입력!$Q53</f>
        <v>#DIV/0!</v>
      </c>
      <c r="BP53" s="1" t="e">
        <f>VLOOKUP($AC53,학교별등급점수!$AL:$AM,2,0)*성적입력!$Q53</f>
        <v>#DIV/0!</v>
      </c>
      <c r="BQ53" s="1" t="e">
        <f>VLOOKUP($AC53,학교별등급점수!$AO:$AP,2,0)*성적입력!$Q53</f>
        <v>#DIV/0!</v>
      </c>
      <c r="BR53" s="1" t="e">
        <f>VLOOKUP($AC53,학교별등급점수!$AR:$AS,2,0)*성적입력!$Q53</f>
        <v>#DIV/0!</v>
      </c>
      <c r="BS53" s="1" t="e">
        <f>VLOOKUP($AC53,학교별등급점수!$AU:$AV,2,0)*성적입력!$Q53</f>
        <v>#DIV/0!</v>
      </c>
      <c r="BT53" s="1" t="e">
        <f>VLOOKUP($AC53,학교별등급점수!$AX:$AY,2,0)*성적입력!$Q53</f>
        <v>#DIV/0!</v>
      </c>
      <c r="BU53" s="1" t="e">
        <f>VLOOKUP($AC53,학교별등급점수!$BA:$BB,2,0)*성적입력!$Q53</f>
        <v>#DIV/0!</v>
      </c>
      <c r="BW53" s="1" t="e">
        <f t="shared" si="51"/>
        <v>#DIV/0!</v>
      </c>
      <c r="BX53" s="74" t="e" cm="1">
        <f t="array" ref="BX53">_xlfn.IFS(BW53&gt;96,9,BW53&gt;89,8,BW53&gt;77,7,BW53&gt;60,6,BW53&gt;40,5,BW53&gt;23,4,BW53&gt;11,3,BW53&gt;4,2,TRUE,1)</f>
        <v>#DIV/0!</v>
      </c>
      <c r="BY53" s="1" t="e">
        <f t="shared" si="52"/>
        <v>#DIV/0!</v>
      </c>
      <c r="BZ53" s="1" t="e">
        <f>VLOOKUP($BX53,학교별등급점수!$BD:$BE,2,0)</f>
        <v>#DIV/0!</v>
      </c>
      <c r="CA53" s="1" t="e">
        <f t="shared" si="53"/>
        <v>#DIV/0!</v>
      </c>
      <c r="CC53" s="1" t="e">
        <f>VLOOKUP($AC53,학교별등급점수!$BG:$BH,2,0)*성적입력!$Q53</f>
        <v>#DIV/0!</v>
      </c>
      <c r="CD53" s="1" t="e">
        <f>VLOOKUP($AC53,학교별등급점수!$BJ:$BK,2,0)*성적입력!$Q53</f>
        <v>#DIV/0!</v>
      </c>
      <c r="CE53" s="1" t="e">
        <f>VLOOKUP($AC53,학교별등급점수!$BM:$BN,2,0)*성적입력!$Q53</f>
        <v>#DIV/0!</v>
      </c>
      <c r="CF53" s="1" t="e">
        <f>VLOOKUP($AC53,학교별등급점수!$BP:$BQ,2,0)*성적입력!$Q53</f>
        <v>#DIV/0!</v>
      </c>
      <c r="CG53" s="1" t="e">
        <f>VLOOKUP($AC53,학교별등급점수!$BS:$BT,2,0)</f>
        <v>#DIV/0!</v>
      </c>
      <c r="CH53" s="1" t="e">
        <f>VLOOKUP($AC53,학교별등급점수!$BV:$BW,2,0)*성적입력!$Q53</f>
        <v>#DIV/0!</v>
      </c>
      <c r="CI53" s="1" t="e">
        <f>VLOOKUP($AC53,학교별등급점수!$BY:$BZ,2,0)*성적입력!$Q53</f>
        <v>#DIV/0!</v>
      </c>
      <c r="CJ53" s="1" t="e">
        <f>VLOOKUP($AC53,학교별등급점수!$CB:$CC,2,0)*성적입력!$Q53</f>
        <v>#DIV/0!</v>
      </c>
      <c r="CK53" s="1" t="e">
        <f>VLOOKUP($AC53,학교별등급점수!$CH:$CI,2,0)*성적입력!$Q53</f>
        <v>#DIV/0!</v>
      </c>
      <c r="CL53" s="1" t="e">
        <f>VLOOKUP($AC53,학교별등급점수!$CK:$CL,2,0)*성적입력!$Q53</f>
        <v>#DIV/0!</v>
      </c>
      <c r="CM53" s="1" t="e">
        <f>VLOOKUP($AC53,학교별등급점수!$CN:$CO,2,0)*성적입력!$Q53</f>
        <v>#DIV/0!</v>
      </c>
      <c r="CN53" s="1" t="e">
        <f>VLOOKUP($AW53,학교별등급점수!$CQ:$CR,2,0)*성적입력!$Q53</f>
        <v>#DIV/0!</v>
      </c>
      <c r="CO53" s="1" t="e">
        <f>VLOOKUP($AC53,학교별등급점수!$CT:$CU,2,0)*성적입력!$Q53</f>
        <v>#DIV/0!</v>
      </c>
      <c r="CP53" s="1" t="e">
        <f>VLOOKUP($AC53,학교별등급점수!$CW:$CX,2,0)*성적입력!$Q53</f>
        <v>#DIV/0!</v>
      </c>
      <c r="CQ53" s="1">
        <f>VLOOKUP($AS53,학교별등급점수!$CZ:$DA,2,0)*성적입력!$Q53</f>
        <v>0</v>
      </c>
      <c r="CR53" s="1" t="e">
        <f>VLOOKUP($AC53,학교별등급점수!$DC:$DD,2,0)*성적입력!$Q53</f>
        <v>#DIV/0!</v>
      </c>
      <c r="CS53" s="1" t="e">
        <f>VLOOKUP($AC53,학교별등급점수!$DF:$DG,2,0)*성적입력!$Q53</f>
        <v>#DIV/0!</v>
      </c>
      <c r="CT53" s="1" t="e">
        <f>VLOOKUP($AC53,학교별등급점수!$DI:$DJ,2,0)*성적입력!$Q53</f>
        <v>#DIV/0!</v>
      </c>
    </row>
    <row r="54" spans="2:98" s="1" customFormat="1" x14ac:dyDescent="0.3">
      <c r="B54" s="18" t="str">
        <f t="shared" si="19"/>
        <v>X</v>
      </c>
      <c r="C54" s="18" t="str">
        <f t="shared" si="20"/>
        <v>X</v>
      </c>
      <c r="D54" s="18" t="str">
        <f t="shared" si="21"/>
        <v>X</v>
      </c>
      <c r="E54" s="18" t="str">
        <f t="shared" si="22"/>
        <v>X</v>
      </c>
      <c r="F54" s="18" t="str">
        <f t="shared" si="23"/>
        <v>X</v>
      </c>
      <c r="G54" s="18" t="str">
        <f t="shared" si="24"/>
        <v>O</v>
      </c>
      <c r="H54" s="18" t="str">
        <f t="shared" si="25"/>
        <v>-0</v>
      </c>
      <c r="I54" s="18">
        <f t="shared" si="26"/>
        <v>0</v>
      </c>
      <c r="J54" s="72" t="str">
        <f t="shared" si="27"/>
        <v>-46</v>
      </c>
      <c r="K54" s="18">
        <f t="shared" si="1"/>
        <v>31</v>
      </c>
      <c r="L54" s="68"/>
      <c r="M54" s="7"/>
      <c r="N54" s="7"/>
      <c r="O54" s="7"/>
      <c r="P54" s="7"/>
      <c r="Q54" s="7"/>
      <c r="R54" s="7"/>
      <c r="S54" s="7"/>
      <c r="T54" s="7"/>
      <c r="U54" s="36" t="str">
        <f t="shared" si="37"/>
        <v>X</v>
      </c>
      <c r="V54" s="36" t="str">
        <f t="shared" si="28"/>
        <v>X</v>
      </c>
      <c r="W54" s="36" t="str">
        <f t="shared" si="38"/>
        <v>X</v>
      </c>
      <c r="X54" s="36" t="str">
        <f t="shared" si="29"/>
        <v>X</v>
      </c>
      <c r="Y54" s="36" t="str">
        <f t="shared" si="39"/>
        <v>X</v>
      </c>
      <c r="Z54" s="36" t="str">
        <f t="shared" si="40"/>
        <v>X</v>
      </c>
      <c r="AA54" s="36">
        <f>COUNTIF($P$9:$P54,$P54)</f>
        <v>0</v>
      </c>
      <c r="AB54" s="13" t="e">
        <f t="shared" si="41"/>
        <v>#DIV/0!</v>
      </c>
      <c r="AC54" s="10" t="e" cm="1">
        <f t="array" ref="AC54">_xlfn.IFS(AB54&gt;96%,9,AB54&gt;89%,8,AB54&gt;77%,7,AB54&gt;60%,6,AB54&gt;40%,5,AB54&gt;23%,4,AB54&gt;11%,3,AB54&gt;4%,2,TRUE,1)</f>
        <v>#DIV/0!</v>
      </c>
      <c r="AD54" s="54" t="e">
        <f t="shared" si="42"/>
        <v>#DIV/0!</v>
      </c>
      <c r="AE54" s="54" t="str">
        <f t="shared" si="30"/>
        <v>O</v>
      </c>
      <c r="AF54" s="2" t="str">
        <f t="shared" si="31"/>
        <v>X</v>
      </c>
      <c r="AG54" s="2" t="str">
        <f t="shared" si="32"/>
        <v>X</v>
      </c>
      <c r="AH54" s="2" t="str">
        <f t="shared" si="33"/>
        <v>X</v>
      </c>
      <c r="AI54" s="2" t="str">
        <f t="shared" si="34"/>
        <v>X</v>
      </c>
      <c r="AJ54" s="2" t="str">
        <f t="shared" si="35"/>
        <v>X</v>
      </c>
      <c r="AK54" s="13" t="e">
        <f t="shared" si="43"/>
        <v>#DIV/0!</v>
      </c>
      <c r="AL54" s="10" t="e" cm="1">
        <f t="array" ref="AL54">_xlfn.IFS(AK54&gt;96%,9,AK54&gt;89%,8,AK54&gt;77%,7,AK54&gt;60%,6,AK54&gt;40%,5,AK54&gt;23%,4,AK54&gt;11%,3,AK54&gt;4%,2,TRUE,1)</f>
        <v>#DIV/0!</v>
      </c>
      <c r="AM54" s="2" t="e">
        <f t="shared" si="44"/>
        <v>#DIV/0!</v>
      </c>
      <c r="AN54" s="2">
        <f t="shared" si="45"/>
        <v>31</v>
      </c>
      <c r="AO54" s="2">
        <v>32</v>
      </c>
      <c r="AP54" s="2" t="str">
        <f t="shared" si="46"/>
        <v>-46</v>
      </c>
      <c r="AQ54" s="2">
        <f t="shared" si="54"/>
        <v>46</v>
      </c>
      <c r="AR54" s="26">
        <f t="shared" si="47"/>
        <v>1</v>
      </c>
      <c r="AS54" s="10" cm="1">
        <f t="array" ref="AS54">_xlfn.IFS(AR54&gt;96%,9,AR54&gt;89%,8,AR54&gt;77%,7,AR54&gt;60%,6,AR54&gt;40%,5,AR54&gt;23%,4,AR54&gt;11%,3,AR54&gt;4%,2,TRUE,1)</f>
        <v>9</v>
      </c>
      <c r="AT54" s="2">
        <f t="shared" si="48"/>
        <v>0</v>
      </c>
      <c r="AU54" s="2" t="e">
        <f>VLOOKUP(성적입력!$P54,건국대글로컬교과분류자료!$F:$G,2,0)</f>
        <v>#N/A</v>
      </c>
      <c r="AV54" s="26" t="e">
        <f t="shared" si="49"/>
        <v>#DIV/0!</v>
      </c>
      <c r="AW54" s="10" t="e" cm="1">
        <f t="array" ref="AW54">_xlfn.IFS(AV54&gt;96%,9,AV54&gt;89%,8,AV54&gt;77%,7,AV54&gt;60%,6,AV54&gt;40%,5,AV54&gt;23%,4,AV54&gt;11%,3,AV54&gt;4%,2,TRUE,1)</f>
        <v>#DIV/0!</v>
      </c>
      <c r="AX54" s="2" t="e">
        <f t="shared" si="50"/>
        <v>#DIV/0!</v>
      </c>
      <c r="BA54" s="2" t="e">
        <f>VLOOKUP(성적입력!$AC54,학교별등급점수!$B:$C,2,0)*$Q54</f>
        <v>#DIV/0!</v>
      </c>
      <c r="BB54" s="2" t="e">
        <f>VLOOKUP(성적입력!$AL54,학교별등급점수!$B:$C,2,0)*$Q54</f>
        <v>#DIV/0!</v>
      </c>
      <c r="BC54" s="2" t="e">
        <f>VLOOKUP($AC54,학교별등급점수!$E:$F,2,0)*성적입력!$Q54</f>
        <v>#DIV/0!</v>
      </c>
      <c r="BD54" s="2" t="e">
        <f>VLOOKUP($AL54,학교별등급점수!$E:$F,2,0)*성적입력!$Q54</f>
        <v>#DIV/0!</v>
      </c>
      <c r="BE54" s="2" t="e">
        <f>VLOOKUP($AC54,학교별등급점수!$H:$I,2,0)*$Q54</f>
        <v>#DIV/0!</v>
      </c>
      <c r="BF54" s="2" t="e">
        <f>VLOOKUP($AL54,학교별등급점수!$H:$I,2,0)*$Q54</f>
        <v>#DIV/0!</v>
      </c>
      <c r="BG54" s="2" t="e">
        <f>VLOOKUP(AC54,학교별등급점수!$K:$L,2,0)*성적입력!Q54</f>
        <v>#DIV/0!</v>
      </c>
      <c r="BH54" s="2" t="e">
        <f>VLOOKUP(AC54,학교별등급점수!$N:$O,2,0)*성적입력!Q54</f>
        <v>#DIV/0!</v>
      </c>
      <c r="BI54" s="2">
        <f>VLOOKUP(AS54,학교별등급점수!$Q:$R,2,0)*성적입력!Q54</f>
        <v>0</v>
      </c>
      <c r="BJ54" s="2">
        <f>VLOOKUP($AS54,학교별등급점수!$T:$U,2,0)*성적입력!$Q54</f>
        <v>0</v>
      </c>
      <c r="BK54" s="2" t="e">
        <f>VLOOKUP(AC54,학교별등급점수!$W:$X,2,0)*성적입력!Q54</f>
        <v>#DIV/0!</v>
      </c>
      <c r="BL54" s="2" t="e">
        <f>VLOOKUP($AC54,학교별등급점수!$Z:$AA,2,0)*성적입력!$Q54</f>
        <v>#DIV/0!</v>
      </c>
      <c r="BM54" s="2" t="e">
        <f>VLOOKUP($AC54,학교별등급점수!$AC:$AD,2,0)*성적입력!$Q54</f>
        <v>#DIV/0!</v>
      </c>
      <c r="BN54" s="2" t="e">
        <f>VLOOKUP($AC54,학교별등급점수!$AF:$AG,2,0)*성적입력!$Q54</f>
        <v>#DIV/0!</v>
      </c>
      <c r="BO54" s="2" t="e">
        <f>VLOOKUP($AC54,학교별등급점수!$AI:$AJ,2,0)*성적입력!$Q54</f>
        <v>#DIV/0!</v>
      </c>
      <c r="BP54" s="1" t="e">
        <f>VLOOKUP($AC54,학교별등급점수!$AL:$AM,2,0)*성적입력!$Q54</f>
        <v>#DIV/0!</v>
      </c>
      <c r="BQ54" s="1" t="e">
        <f>VLOOKUP($AC54,학교별등급점수!$AO:$AP,2,0)*성적입력!$Q54</f>
        <v>#DIV/0!</v>
      </c>
      <c r="BR54" s="1" t="e">
        <f>VLOOKUP($AC54,학교별등급점수!$AR:$AS,2,0)*성적입력!$Q54</f>
        <v>#DIV/0!</v>
      </c>
      <c r="BS54" s="1" t="e">
        <f>VLOOKUP($AC54,학교별등급점수!$AU:$AV,2,0)*성적입력!$Q54</f>
        <v>#DIV/0!</v>
      </c>
      <c r="BT54" s="1" t="e">
        <f>VLOOKUP($AC54,학교별등급점수!$AX:$AY,2,0)*성적입력!$Q54</f>
        <v>#DIV/0!</v>
      </c>
      <c r="BU54" s="1" t="e">
        <f>VLOOKUP($AC54,학교별등급점수!$BA:$BB,2,0)*성적입력!$Q54</f>
        <v>#DIV/0!</v>
      </c>
      <c r="BW54" s="1" t="e">
        <f t="shared" si="51"/>
        <v>#DIV/0!</v>
      </c>
      <c r="BX54" s="74" t="e" cm="1">
        <f t="array" ref="BX54">_xlfn.IFS(BW54&gt;96,9,BW54&gt;89,8,BW54&gt;77,7,BW54&gt;60,6,BW54&gt;40,5,BW54&gt;23,4,BW54&gt;11,3,BW54&gt;4,2,TRUE,1)</f>
        <v>#DIV/0!</v>
      </c>
      <c r="BY54" s="1" t="e">
        <f t="shared" si="52"/>
        <v>#DIV/0!</v>
      </c>
      <c r="BZ54" s="1" t="e">
        <f>VLOOKUP($BX54,학교별등급점수!$BD:$BE,2,0)</f>
        <v>#DIV/0!</v>
      </c>
      <c r="CA54" s="1" t="e">
        <f t="shared" si="53"/>
        <v>#DIV/0!</v>
      </c>
      <c r="CC54" s="1" t="e">
        <f>VLOOKUP($AC54,학교별등급점수!$BG:$BH,2,0)*성적입력!$Q54</f>
        <v>#DIV/0!</v>
      </c>
      <c r="CD54" s="1" t="e">
        <f>VLOOKUP($AC54,학교별등급점수!$BJ:$BK,2,0)*성적입력!$Q54</f>
        <v>#DIV/0!</v>
      </c>
      <c r="CE54" s="1" t="e">
        <f>VLOOKUP($AC54,학교별등급점수!$BM:$BN,2,0)*성적입력!$Q54</f>
        <v>#DIV/0!</v>
      </c>
      <c r="CF54" s="1" t="e">
        <f>VLOOKUP($AC54,학교별등급점수!$BP:$BQ,2,0)*성적입력!$Q54</f>
        <v>#DIV/0!</v>
      </c>
      <c r="CG54" s="1" t="e">
        <f>VLOOKUP($AC54,학교별등급점수!$BS:$BT,2,0)</f>
        <v>#DIV/0!</v>
      </c>
      <c r="CH54" s="1" t="e">
        <f>VLOOKUP($AC54,학교별등급점수!$BV:$BW,2,0)*성적입력!$Q54</f>
        <v>#DIV/0!</v>
      </c>
      <c r="CI54" s="1" t="e">
        <f>VLOOKUP($AC54,학교별등급점수!$BY:$BZ,2,0)*성적입력!$Q54</f>
        <v>#DIV/0!</v>
      </c>
      <c r="CJ54" s="1" t="e">
        <f>VLOOKUP($AC54,학교별등급점수!$CB:$CC,2,0)*성적입력!$Q54</f>
        <v>#DIV/0!</v>
      </c>
      <c r="CK54" s="1" t="e">
        <f>VLOOKUP($AC54,학교별등급점수!$CH:$CI,2,0)*성적입력!$Q54</f>
        <v>#DIV/0!</v>
      </c>
      <c r="CL54" s="1" t="e">
        <f>VLOOKUP($AC54,학교별등급점수!$CK:$CL,2,0)*성적입력!$Q54</f>
        <v>#DIV/0!</v>
      </c>
      <c r="CM54" s="1" t="e">
        <f>VLOOKUP($AC54,학교별등급점수!$CN:$CO,2,0)*성적입력!$Q54</f>
        <v>#DIV/0!</v>
      </c>
      <c r="CN54" s="1" t="e">
        <f>VLOOKUP($AW54,학교별등급점수!$CQ:$CR,2,0)*성적입력!$Q54</f>
        <v>#DIV/0!</v>
      </c>
      <c r="CO54" s="1" t="e">
        <f>VLOOKUP($AC54,학교별등급점수!$CT:$CU,2,0)*성적입력!$Q54</f>
        <v>#DIV/0!</v>
      </c>
      <c r="CP54" s="1" t="e">
        <f>VLOOKUP($AC54,학교별등급점수!$CW:$CX,2,0)*성적입력!$Q54</f>
        <v>#DIV/0!</v>
      </c>
      <c r="CQ54" s="1">
        <f>VLOOKUP($AS54,학교별등급점수!$CZ:$DA,2,0)*성적입력!$Q54</f>
        <v>0</v>
      </c>
      <c r="CR54" s="1" t="e">
        <f>VLOOKUP($AC54,학교별등급점수!$DC:$DD,2,0)*성적입력!$Q54</f>
        <v>#DIV/0!</v>
      </c>
      <c r="CS54" s="1" t="e">
        <f>VLOOKUP($AC54,학교별등급점수!$DF:$DG,2,0)*성적입력!$Q54</f>
        <v>#DIV/0!</v>
      </c>
      <c r="CT54" s="1" t="e">
        <f>VLOOKUP($AC54,학교별등급점수!$DI:$DJ,2,0)*성적입력!$Q54</f>
        <v>#DIV/0!</v>
      </c>
    </row>
    <row r="55" spans="2:98" s="1" customFormat="1" x14ac:dyDescent="0.3">
      <c r="B55" s="18" t="str">
        <f t="shared" si="19"/>
        <v>X</v>
      </c>
      <c r="C55" s="18" t="str">
        <f t="shared" si="20"/>
        <v>X</v>
      </c>
      <c r="D55" s="18" t="str">
        <f t="shared" si="21"/>
        <v>X</v>
      </c>
      <c r="E55" s="18" t="str">
        <f t="shared" si="22"/>
        <v>X</v>
      </c>
      <c r="F55" s="18" t="str">
        <f t="shared" si="23"/>
        <v>X</v>
      </c>
      <c r="G55" s="18" t="str">
        <f t="shared" si="24"/>
        <v>O</v>
      </c>
      <c r="H55" s="18" t="str">
        <f t="shared" si="25"/>
        <v>-0</v>
      </c>
      <c r="I55" s="18">
        <f t="shared" si="26"/>
        <v>0</v>
      </c>
      <c r="J55" s="72" t="str">
        <f t="shared" si="27"/>
        <v>-47</v>
      </c>
      <c r="K55" s="18">
        <f t="shared" si="1"/>
        <v>31</v>
      </c>
      <c r="L55" s="68"/>
      <c r="M55" s="7"/>
      <c r="N55" s="7"/>
      <c r="O55" s="7"/>
      <c r="P55" s="7"/>
      <c r="Q55" s="7"/>
      <c r="R55" s="7"/>
      <c r="S55" s="7"/>
      <c r="T55" s="7"/>
      <c r="U55" s="36" t="str">
        <f t="shared" si="37"/>
        <v>X</v>
      </c>
      <c r="V55" s="36" t="str">
        <f t="shared" si="28"/>
        <v>X</v>
      </c>
      <c r="W55" s="36" t="str">
        <f t="shared" si="38"/>
        <v>X</v>
      </c>
      <c r="X55" s="36" t="str">
        <f t="shared" si="29"/>
        <v>X</v>
      </c>
      <c r="Y55" s="36" t="str">
        <f t="shared" si="39"/>
        <v>X</v>
      </c>
      <c r="Z55" s="36" t="str">
        <f t="shared" si="40"/>
        <v>X</v>
      </c>
      <c r="AA55" s="36">
        <f>COUNTIF($P$9:$P55,$P55)</f>
        <v>0</v>
      </c>
      <c r="AB55" s="13" t="e">
        <f t="shared" si="41"/>
        <v>#DIV/0!</v>
      </c>
      <c r="AC55" s="10" t="e" cm="1">
        <f t="array" ref="AC55">_xlfn.IFS(AB55&gt;96%,9,AB55&gt;89%,8,AB55&gt;77%,7,AB55&gt;60%,6,AB55&gt;40%,5,AB55&gt;23%,4,AB55&gt;11%,3,AB55&gt;4%,2,TRUE,1)</f>
        <v>#DIV/0!</v>
      </c>
      <c r="AD55" s="54" t="e">
        <f t="shared" si="42"/>
        <v>#DIV/0!</v>
      </c>
      <c r="AE55" s="54" t="str">
        <f t="shared" si="30"/>
        <v>O</v>
      </c>
      <c r="AF55" s="2" t="str">
        <f t="shared" si="31"/>
        <v>X</v>
      </c>
      <c r="AG55" s="2" t="str">
        <f t="shared" si="32"/>
        <v>X</v>
      </c>
      <c r="AH55" s="2" t="str">
        <f t="shared" si="33"/>
        <v>X</v>
      </c>
      <c r="AI55" s="2" t="str">
        <f t="shared" si="34"/>
        <v>X</v>
      </c>
      <c r="AJ55" s="2" t="str">
        <f t="shared" si="35"/>
        <v>X</v>
      </c>
      <c r="AK55" s="13" t="e">
        <f t="shared" si="43"/>
        <v>#DIV/0!</v>
      </c>
      <c r="AL55" s="10" t="e" cm="1">
        <f t="array" ref="AL55">_xlfn.IFS(AK55&gt;96%,9,AK55&gt;89%,8,AK55&gt;77%,7,AK55&gt;60%,6,AK55&gt;40%,5,AK55&gt;23%,4,AK55&gt;11%,3,AK55&gt;4%,2,TRUE,1)</f>
        <v>#DIV/0!</v>
      </c>
      <c r="AM55" s="2" t="e">
        <f t="shared" si="44"/>
        <v>#DIV/0!</v>
      </c>
      <c r="AN55" s="2">
        <f t="shared" si="45"/>
        <v>31</v>
      </c>
      <c r="AO55" s="2">
        <v>32</v>
      </c>
      <c r="AP55" s="2" t="str">
        <f t="shared" si="46"/>
        <v>-47</v>
      </c>
      <c r="AQ55" s="2">
        <f t="shared" si="54"/>
        <v>47</v>
      </c>
      <c r="AR55" s="26">
        <f t="shared" si="47"/>
        <v>1</v>
      </c>
      <c r="AS55" s="10" cm="1">
        <f t="array" ref="AS55">_xlfn.IFS(AR55&gt;96%,9,AR55&gt;89%,8,AR55&gt;77%,7,AR55&gt;60%,6,AR55&gt;40%,5,AR55&gt;23%,4,AR55&gt;11%,3,AR55&gt;4%,2,TRUE,1)</f>
        <v>9</v>
      </c>
      <c r="AT55" s="2">
        <f t="shared" si="48"/>
        <v>0</v>
      </c>
      <c r="AU55" s="2" t="e">
        <f>VLOOKUP(성적입력!$P55,건국대글로컬교과분류자료!$F:$G,2,0)</f>
        <v>#N/A</v>
      </c>
      <c r="AV55" s="26" t="e">
        <f t="shared" si="49"/>
        <v>#DIV/0!</v>
      </c>
      <c r="AW55" s="10" t="e" cm="1">
        <f t="array" ref="AW55">_xlfn.IFS(AV55&gt;96%,9,AV55&gt;89%,8,AV55&gt;77%,7,AV55&gt;60%,6,AV55&gt;40%,5,AV55&gt;23%,4,AV55&gt;11%,3,AV55&gt;4%,2,TRUE,1)</f>
        <v>#DIV/0!</v>
      </c>
      <c r="AX55" s="2" t="e">
        <f t="shared" si="50"/>
        <v>#DIV/0!</v>
      </c>
      <c r="BA55" s="2" t="e">
        <f>VLOOKUP(성적입력!$AC55,학교별등급점수!$B:$C,2,0)*$Q55</f>
        <v>#DIV/0!</v>
      </c>
      <c r="BB55" s="2" t="e">
        <f>VLOOKUP(성적입력!$AL55,학교별등급점수!$B:$C,2,0)*$Q55</f>
        <v>#DIV/0!</v>
      </c>
      <c r="BC55" s="2" t="e">
        <f>VLOOKUP($AC55,학교별등급점수!$E:$F,2,0)*성적입력!$Q55</f>
        <v>#DIV/0!</v>
      </c>
      <c r="BD55" s="2" t="e">
        <f>VLOOKUP($AL55,학교별등급점수!$E:$F,2,0)*성적입력!$Q55</f>
        <v>#DIV/0!</v>
      </c>
      <c r="BE55" s="2" t="e">
        <f>VLOOKUP($AC55,학교별등급점수!$H:$I,2,0)*$Q55</f>
        <v>#DIV/0!</v>
      </c>
      <c r="BF55" s="2" t="e">
        <f>VLOOKUP($AL55,학교별등급점수!$H:$I,2,0)*$Q55</f>
        <v>#DIV/0!</v>
      </c>
      <c r="BG55" s="2" t="e">
        <f>VLOOKUP(AC55,학교별등급점수!$K:$L,2,0)*성적입력!Q55</f>
        <v>#DIV/0!</v>
      </c>
      <c r="BH55" s="2" t="e">
        <f>VLOOKUP(AC55,학교별등급점수!$N:$O,2,0)*성적입력!Q55</f>
        <v>#DIV/0!</v>
      </c>
      <c r="BI55" s="2">
        <f>VLOOKUP(AS55,학교별등급점수!$Q:$R,2,0)*성적입력!Q55</f>
        <v>0</v>
      </c>
      <c r="BJ55" s="2">
        <f>VLOOKUP($AS55,학교별등급점수!$T:$U,2,0)*성적입력!$Q55</f>
        <v>0</v>
      </c>
      <c r="BK55" s="2" t="e">
        <f>VLOOKUP(AC55,학교별등급점수!$W:$X,2,0)*성적입력!Q55</f>
        <v>#DIV/0!</v>
      </c>
      <c r="BL55" s="2" t="e">
        <f>VLOOKUP($AC55,학교별등급점수!$Z:$AA,2,0)*성적입력!$Q55</f>
        <v>#DIV/0!</v>
      </c>
      <c r="BM55" s="2" t="e">
        <f>VLOOKUP($AC55,학교별등급점수!$AC:$AD,2,0)*성적입력!$Q55</f>
        <v>#DIV/0!</v>
      </c>
      <c r="BN55" s="2" t="e">
        <f>VLOOKUP($AC55,학교별등급점수!$AF:$AG,2,0)*성적입력!$Q55</f>
        <v>#DIV/0!</v>
      </c>
      <c r="BO55" s="2" t="e">
        <f>VLOOKUP($AC55,학교별등급점수!$AI:$AJ,2,0)*성적입력!$Q55</f>
        <v>#DIV/0!</v>
      </c>
      <c r="BP55" s="1" t="e">
        <f>VLOOKUP($AC55,학교별등급점수!$AL:$AM,2,0)*성적입력!$Q55</f>
        <v>#DIV/0!</v>
      </c>
      <c r="BQ55" s="1" t="e">
        <f>VLOOKUP($AC55,학교별등급점수!$AO:$AP,2,0)*성적입력!$Q55</f>
        <v>#DIV/0!</v>
      </c>
      <c r="BR55" s="1" t="e">
        <f>VLOOKUP($AC55,학교별등급점수!$AR:$AS,2,0)*성적입력!$Q55</f>
        <v>#DIV/0!</v>
      </c>
      <c r="BS55" s="1" t="e">
        <f>VLOOKUP($AC55,학교별등급점수!$AU:$AV,2,0)*성적입력!$Q55</f>
        <v>#DIV/0!</v>
      </c>
      <c r="BT55" s="1" t="e">
        <f>VLOOKUP($AC55,학교별등급점수!$AX:$AY,2,0)*성적입력!$Q55</f>
        <v>#DIV/0!</v>
      </c>
      <c r="BU55" s="1" t="e">
        <f>VLOOKUP($AC55,학교별등급점수!$BA:$BB,2,0)*성적입력!$Q55</f>
        <v>#DIV/0!</v>
      </c>
      <c r="BW55" s="1" t="e">
        <f t="shared" si="51"/>
        <v>#DIV/0!</v>
      </c>
      <c r="BX55" s="74" t="e" cm="1">
        <f t="array" ref="BX55">_xlfn.IFS(BW55&gt;96,9,BW55&gt;89,8,BW55&gt;77,7,BW55&gt;60,6,BW55&gt;40,5,BW55&gt;23,4,BW55&gt;11,3,BW55&gt;4,2,TRUE,1)</f>
        <v>#DIV/0!</v>
      </c>
      <c r="BY55" s="1" t="e">
        <f t="shared" si="52"/>
        <v>#DIV/0!</v>
      </c>
      <c r="BZ55" s="1" t="e">
        <f>VLOOKUP($BX55,학교별등급점수!$BD:$BE,2,0)</f>
        <v>#DIV/0!</v>
      </c>
      <c r="CA55" s="1" t="e">
        <f t="shared" si="53"/>
        <v>#DIV/0!</v>
      </c>
      <c r="CC55" s="1" t="e">
        <f>VLOOKUP($AC55,학교별등급점수!$BG:$BH,2,0)*성적입력!$Q55</f>
        <v>#DIV/0!</v>
      </c>
      <c r="CD55" s="1" t="e">
        <f>VLOOKUP($AC55,학교별등급점수!$BJ:$BK,2,0)*성적입력!$Q55</f>
        <v>#DIV/0!</v>
      </c>
      <c r="CE55" s="1" t="e">
        <f>VLOOKUP($AC55,학교별등급점수!$BM:$BN,2,0)*성적입력!$Q55</f>
        <v>#DIV/0!</v>
      </c>
      <c r="CF55" s="1" t="e">
        <f>VLOOKUP($AC55,학교별등급점수!$BP:$BQ,2,0)*성적입력!$Q55</f>
        <v>#DIV/0!</v>
      </c>
      <c r="CG55" s="1" t="e">
        <f>VLOOKUP($AC55,학교별등급점수!$BS:$BT,2,0)</f>
        <v>#DIV/0!</v>
      </c>
      <c r="CH55" s="1" t="e">
        <f>VLOOKUP($AC55,학교별등급점수!$BV:$BW,2,0)*성적입력!$Q55</f>
        <v>#DIV/0!</v>
      </c>
      <c r="CI55" s="1" t="e">
        <f>VLOOKUP($AC55,학교별등급점수!$BY:$BZ,2,0)*성적입력!$Q55</f>
        <v>#DIV/0!</v>
      </c>
      <c r="CJ55" s="1" t="e">
        <f>VLOOKUP($AC55,학교별등급점수!$CB:$CC,2,0)*성적입력!$Q55</f>
        <v>#DIV/0!</v>
      </c>
      <c r="CK55" s="1" t="e">
        <f>VLOOKUP($AC55,학교별등급점수!$CH:$CI,2,0)*성적입력!$Q55</f>
        <v>#DIV/0!</v>
      </c>
      <c r="CL55" s="1" t="e">
        <f>VLOOKUP($AC55,학교별등급점수!$CK:$CL,2,0)*성적입력!$Q55</f>
        <v>#DIV/0!</v>
      </c>
      <c r="CM55" s="1" t="e">
        <f>VLOOKUP($AC55,학교별등급점수!$CN:$CO,2,0)*성적입력!$Q55</f>
        <v>#DIV/0!</v>
      </c>
      <c r="CN55" s="1" t="e">
        <f>VLOOKUP($AW55,학교별등급점수!$CQ:$CR,2,0)*성적입력!$Q55</f>
        <v>#DIV/0!</v>
      </c>
      <c r="CO55" s="1" t="e">
        <f>VLOOKUP($AC55,학교별등급점수!$CT:$CU,2,0)*성적입력!$Q55</f>
        <v>#DIV/0!</v>
      </c>
      <c r="CP55" s="1" t="e">
        <f>VLOOKUP($AC55,학교별등급점수!$CW:$CX,2,0)*성적입력!$Q55</f>
        <v>#DIV/0!</v>
      </c>
      <c r="CQ55" s="1">
        <f>VLOOKUP($AS55,학교별등급점수!$CZ:$DA,2,0)*성적입력!$Q55</f>
        <v>0</v>
      </c>
      <c r="CR55" s="1" t="e">
        <f>VLOOKUP($AC55,학교별등급점수!$DC:$DD,2,0)*성적입력!$Q55</f>
        <v>#DIV/0!</v>
      </c>
      <c r="CS55" s="1" t="e">
        <f>VLOOKUP($AC55,학교별등급점수!$DF:$DG,2,0)*성적입력!$Q55</f>
        <v>#DIV/0!</v>
      </c>
      <c r="CT55" s="1" t="e">
        <f>VLOOKUP($AC55,학교별등급점수!$DI:$DJ,2,0)*성적입력!$Q55</f>
        <v>#DIV/0!</v>
      </c>
    </row>
    <row r="56" spans="2:98" s="1" customFormat="1" x14ac:dyDescent="0.3">
      <c r="B56" s="18" t="str">
        <f t="shared" si="19"/>
        <v>X</v>
      </c>
      <c r="C56" s="18" t="str">
        <f t="shared" si="20"/>
        <v>X</v>
      </c>
      <c r="D56" s="18" t="str">
        <f t="shared" si="21"/>
        <v>X</v>
      </c>
      <c r="E56" s="18" t="str">
        <f t="shared" si="22"/>
        <v>X</v>
      </c>
      <c r="F56" s="18" t="str">
        <f t="shared" si="23"/>
        <v>X</v>
      </c>
      <c r="G56" s="18" t="str">
        <f t="shared" si="24"/>
        <v>O</v>
      </c>
      <c r="H56" s="18" t="str">
        <f t="shared" si="25"/>
        <v>-0</v>
      </c>
      <c r="I56" s="18">
        <f t="shared" si="26"/>
        <v>0</v>
      </c>
      <c r="J56" s="72" t="str">
        <f t="shared" si="27"/>
        <v>-48</v>
      </c>
      <c r="K56" s="18">
        <f t="shared" si="1"/>
        <v>31</v>
      </c>
      <c r="L56" s="68"/>
      <c r="M56" s="7"/>
      <c r="N56" s="7"/>
      <c r="O56" s="7"/>
      <c r="P56" s="7"/>
      <c r="Q56" s="7"/>
      <c r="R56" s="7"/>
      <c r="S56" s="7"/>
      <c r="T56" s="7"/>
      <c r="U56" s="36" t="str">
        <f t="shared" si="37"/>
        <v>X</v>
      </c>
      <c r="V56" s="36" t="str">
        <f t="shared" si="28"/>
        <v>X</v>
      </c>
      <c r="W56" s="36" t="str">
        <f t="shared" si="38"/>
        <v>X</v>
      </c>
      <c r="X56" s="36" t="str">
        <f t="shared" si="29"/>
        <v>X</v>
      </c>
      <c r="Y56" s="36" t="str">
        <f t="shared" si="39"/>
        <v>X</v>
      </c>
      <c r="Z56" s="36" t="str">
        <f t="shared" si="40"/>
        <v>X</v>
      </c>
      <c r="AA56" s="36">
        <f>COUNTIF($P$9:$P56,$P56)</f>
        <v>0</v>
      </c>
      <c r="AB56" s="13" t="e">
        <f t="shared" si="41"/>
        <v>#DIV/0!</v>
      </c>
      <c r="AC56" s="10" t="e" cm="1">
        <f t="array" ref="AC56">_xlfn.IFS(AB56&gt;96%,9,AB56&gt;89%,8,AB56&gt;77%,7,AB56&gt;60%,6,AB56&gt;40%,5,AB56&gt;23%,4,AB56&gt;11%,3,AB56&gt;4%,2,TRUE,1)</f>
        <v>#DIV/0!</v>
      </c>
      <c r="AD56" s="54" t="e">
        <f t="shared" si="42"/>
        <v>#DIV/0!</v>
      </c>
      <c r="AE56" s="54" t="str">
        <f t="shared" si="30"/>
        <v>O</v>
      </c>
      <c r="AF56" s="2" t="str">
        <f t="shared" si="31"/>
        <v>X</v>
      </c>
      <c r="AG56" s="2" t="str">
        <f t="shared" si="32"/>
        <v>X</v>
      </c>
      <c r="AH56" s="2" t="str">
        <f t="shared" si="33"/>
        <v>X</v>
      </c>
      <c r="AI56" s="2" t="str">
        <f t="shared" si="34"/>
        <v>X</v>
      </c>
      <c r="AJ56" s="2" t="str">
        <f t="shared" si="35"/>
        <v>X</v>
      </c>
      <c r="AK56" s="13" t="e">
        <f t="shared" si="43"/>
        <v>#DIV/0!</v>
      </c>
      <c r="AL56" s="10" t="e" cm="1">
        <f t="array" ref="AL56">_xlfn.IFS(AK56&gt;96%,9,AK56&gt;89%,8,AK56&gt;77%,7,AK56&gt;60%,6,AK56&gt;40%,5,AK56&gt;23%,4,AK56&gt;11%,3,AK56&gt;4%,2,TRUE,1)</f>
        <v>#DIV/0!</v>
      </c>
      <c r="AM56" s="2" t="e">
        <f t="shared" si="44"/>
        <v>#DIV/0!</v>
      </c>
      <c r="AN56" s="2">
        <f t="shared" si="45"/>
        <v>31</v>
      </c>
      <c r="AO56" s="2">
        <v>32</v>
      </c>
      <c r="AP56" s="2" t="str">
        <f t="shared" si="46"/>
        <v>-48</v>
      </c>
      <c r="AQ56" s="2">
        <f t="shared" si="54"/>
        <v>48</v>
      </c>
      <c r="AR56" s="26">
        <f t="shared" si="47"/>
        <v>1</v>
      </c>
      <c r="AS56" s="10" cm="1">
        <f t="array" ref="AS56">_xlfn.IFS(AR56&gt;96%,9,AR56&gt;89%,8,AR56&gt;77%,7,AR56&gt;60%,6,AR56&gt;40%,5,AR56&gt;23%,4,AR56&gt;11%,3,AR56&gt;4%,2,TRUE,1)</f>
        <v>9</v>
      </c>
      <c r="AT56" s="2">
        <f t="shared" si="48"/>
        <v>0</v>
      </c>
      <c r="AU56" s="2" t="e">
        <f>VLOOKUP(성적입력!$P56,건국대글로컬교과분류자료!$F:$G,2,0)</f>
        <v>#N/A</v>
      </c>
      <c r="AV56" s="26" t="e">
        <f t="shared" si="49"/>
        <v>#DIV/0!</v>
      </c>
      <c r="AW56" s="10" t="e" cm="1">
        <f t="array" ref="AW56">_xlfn.IFS(AV56&gt;96%,9,AV56&gt;89%,8,AV56&gt;77%,7,AV56&gt;60%,6,AV56&gt;40%,5,AV56&gt;23%,4,AV56&gt;11%,3,AV56&gt;4%,2,TRUE,1)</f>
        <v>#DIV/0!</v>
      </c>
      <c r="AX56" s="2" t="e">
        <f t="shared" si="50"/>
        <v>#DIV/0!</v>
      </c>
      <c r="BA56" s="2" t="e">
        <f>VLOOKUP(성적입력!$AC56,학교별등급점수!$B:$C,2,0)*$Q56</f>
        <v>#DIV/0!</v>
      </c>
      <c r="BB56" s="2" t="e">
        <f>VLOOKUP(성적입력!$AL56,학교별등급점수!$B:$C,2,0)*$Q56</f>
        <v>#DIV/0!</v>
      </c>
      <c r="BC56" s="2" t="e">
        <f>VLOOKUP($AC56,학교별등급점수!$E:$F,2,0)*성적입력!$Q56</f>
        <v>#DIV/0!</v>
      </c>
      <c r="BD56" s="2" t="e">
        <f>VLOOKUP($AL56,학교별등급점수!$E:$F,2,0)*성적입력!$Q56</f>
        <v>#DIV/0!</v>
      </c>
      <c r="BE56" s="2" t="e">
        <f>VLOOKUP($AC56,학교별등급점수!$H:$I,2,0)*$Q56</f>
        <v>#DIV/0!</v>
      </c>
      <c r="BF56" s="2" t="e">
        <f>VLOOKUP($AL56,학교별등급점수!$H:$I,2,0)*$Q56</f>
        <v>#DIV/0!</v>
      </c>
      <c r="BG56" s="2" t="e">
        <f>VLOOKUP(AC56,학교별등급점수!$K:$L,2,0)*성적입력!Q56</f>
        <v>#DIV/0!</v>
      </c>
      <c r="BH56" s="2" t="e">
        <f>VLOOKUP(AC56,학교별등급점수!$N:$O,2,0)*성적입력!Q56</f>
        <v>#DIV/0!</v>
      </c>
      <c r="BI56" s="2">
        <f>VLOOKUP(AS56,학교별등급점수!$Q:$R,2,0)*성적입력!Q56</f>
        <v>0</v>
      </c>
      <c r="BJ56" s="2">
        <f>VLOOKUP($AS56,학교별등급점수!$T:$U,2,0)*성적입력!$Q56</f>
        <v>0</v>
      </c>
      <c r="BK56" s="2" t="e">
        <f>VLOOKUP(AC56,학교별등급점수!$W:$X,2,0)*성적입력!Q56</f>
        <v>#DIV/0!</v>
      </c>
      <c r="BL56" s="2" t="e">
        <f>VLOOKUP($AC56,학교별등급점수!$Z:$AA,2,0)*성적입력!$Q56</f>
        <v>#DIV/0!</v>
      </c>
      <c r="BM56" s="2" t="e">
        <f>VLOOKUP($AC56,학교별등급점수!$AC:$AD,2,0)*성적입력!$Q56</f>
        <v>#DIV/0!</v>
      </c>
      <c r="BN56" s="2" t="e">
        <f>VLOOKUP($AC56,학교별등급점수!$AF:$AG,2,0)*성적입력!$Q56</f>
        <v>#DIV/0!</v>
      </c>
      <c r="BO56" s="2" t="e">
        <f>VLOOKUP($AC56,학교별등급점수!$AI:$AJ,2,0)*성적입력!$Q56</f>
        <v>#DIV/0!</v>
      </c>
      <c r="BP56" s="1" t="e">
        <f>VLOOKUP($AC56,학교별등급점수!$AL:$AM,2,0)*성적입력!$Q56</f>
        <v>#DIV/0!</v>
      </c>
      <c r="BQ56" s="1" t="e">
        <f>VLOOKUP($AC56,학교별등급점수!$AO:$AP,2,0)*성적입력!$Q56</f>
        <v>#DIV/0!</v>
      </c>
      <c r="BR56" s="1" t="e">
        <f>VLOOKUP($AC56,학교별등급점수!$AR:$AS,2,0)*성적입력!$Q56</f>
        <v>#DIV/0!</v>
      </c>
      <c r="BS56" s="1" t="e">
        <f>VLOOKUP($AC56,학교별등급점수!$AU:$AV,2,0)*성적입력!$Q56</f>
        <v>#DIV/0!</v>
      </c>
      <c r="BT56" s="1" t="e">
        <f>VLOOKUP($AC56,학교별등급점수!$AX:$AY,2,0)*성적입력!$Q56</f>
        <v>#DIV/0!</v>
      </c>
      <c r="BU56" s="1" t="e">
        <f>VLOOKUP($AC56,학교별등급점수!$BA:$BB,2,0)*성적입력!$Q56</f>
        <v>#DIV/0!</v>
      </c>
      <c r="BW56" s="1" t="e">
        <f t="shared" si="51"/>
        <v>#DIV/0!</v>
      </c>
      <c r="BX56" s="74" t="e" cm="1">
        <f t="array" ref="BX56">_xlfn.IFS(BW56&gt;96,9,BW56&gt;89,8,BW56&gt;77,7,BW56&gt;60,6,BW56&gt;40,5,BW56&gt;23,4,BW56&gt;11,3,BW56&gt;4,2,TRUE,1)</f>
        <v>#DIV/0!</v>
      </c>
      <c r="BY56" s="1" t="e">
        <f t="shared" si="52"/>
        <v>#DIV/0!</v>
      </c>
      <c r="BZ56" s="1" t="e">
        <f>VLOOKUP($BX56,학교별등급점수!$BD:$BE,2,0)</f>
        <v>#DIV/0!</v>
      </c>
      <c r="CA56" s="1" t="e">
        <f t="shared" si="53"/>
        <v>#DIV/0!</v>
      </c>
      <c r="CC56" s="1" t="e">
        <f>VLOOKUP($AC56,학교별등급점수!$BG:$BH,2,0)*성적입력!$Q56</f>
        <v>#DIV/0!</v>
      </c>
      <c r="CD56" s="1" t="e">
        <f>VLOOKUP($AC56,학교별등급점수!$BJ:$BK,2,0)*성적입력!$Q56</f>
        <v>#DIV/0!</v>
      </c>
      <c r="CE56" s="1" t="e">
        <f>VLOOKUP($AC56,학교별등급점수!$BM:$BN,2,0)*성적입력!$Q56</f>
        <v>#DIV/0!</v>
      </c>
      <c r="CF56" s="1" t="e">
        <f>VLOOKUP($AC56,학교별등급점수!$BP:$BQ,2,0)*성적입력!$Q56</f>
        <v>#DIV/0!</v>
      </c>
      <c r="CG56" s="1" t="e">
        <f>VLOOKUP($AC56,학교별등급점수!$BS:$BT,2,0)</f>
        <v>#DIV/0!</v>
      </c>
      <c r="CH56" s="1" t="e">
        <f>VLOOKUP($AC56,학교별등급점수!$BV:$BW,2,0)*성적입력!$Q56</f>
        <v>#DIV/0!</v>
      </c>
      <c r="CI56" s="1" t="e">
        <f>VLOOKUP($AC56,학교별등급점수!$BY:$BZ,2,0)*성적입력!$Q56</f>
        <v>#DIV/0!</v>
      </c>
      <c r="CJ56" s="1" t="e">
        <f>VLOOKUP($AC56,학교별등급점수!$CB:$CC,2,0)*성적입력!$Q56</f>
        <v>#DIV/0!</v>
      </c>
      <c r="CK56" s="1" t="e">
        <f>VLOOKUP($AC56,학교별등급점수!$CH:$CI,2,0)*성적입력!$Q56</f>
        <v>#DIV/0!</v>
      </c>
      <c r="CL56" s="1" t="e">
        <f>VLOOKUP($AC56,학교별등급점수!$CK:$CL,2,0)*성적입력!$Q56</f>
        <v>#DIV/0!</v>
      </c>
      <c r="CM56" s="1" t="e">
        <f>VLOOKUP($AC56,학교별등급점수!$CN:$CO,2,0)*성적입력!$Q56</f>
        <v>#DIV/0!</v>
      </c>
      <c r="CN56" s="1" t="e">
        <f>VLOOKUP($AW56,학교별등급점수!$CQ:$CR,2,0)*성적입력!$Q56</f>
        <v>#DIV/0!</v>
      </c>
      <c r="CO56" s="1" t="e">
        <f>VLOOKUP($AC56,학교별등급점수!$CT:$CU,2,0)*성적입력!$Q56</f>
        <v>#DIV/0!</v>
      </c>
      <c r="CP56" s="1" t="e">
        <f>VLOOKUP($AC56,학교별등급점수!$CW:$CX,2,0)*성적입력!$Q56</f>
        <v>#DIV/0!</v>
      </c>
      <c r="CQ56" s="1">
        <f>VLOOKUP($AS56,학교별등급점수!$CZ:$DA,2,0)*성적입력!$Q56</f>
        <v>0</v>
      </c>
      <c r="CR56" s="1" t="e">
        <f>VLOOKUP($AC56,학교별등급점수!$DC:$DD,2,0)*성적입력!$Q56</f>
        <v>#DIV/0!</v>
      </c>
      <c r="CS56" s="1" t="e">
        <f>VLOOKUP($AC56,학교별등급점수!$DF:$DG,2,0)*성적입력!$Q56</f>
        <v>#DIV/0!</v>
      </c>
      <c r="CT56" s="1" t="e">
        <f>VLOOKUP($AC56,학교별등급점수!$DI:$DJ,2,0)*성적입력!$Q56</f>
        <v>#DIV/0!</v>
      </c>
    </row>
    <row r="57" spans="2:98" s="1" customFormat="1" x14ac:dyDescent="0.3">
      <c r="B57" s="18" t="str">
        <f t="shared" si="19"/>
        <v>X</v>
      </c>
      <c r="C57" s="18" t="str">
        <f t="shared" si="20"/>
        <v>X</v>
      </c>
      <c r="D57" s="18" t="str">
        <f t="shared" si="21"/>
        <v>X</v>
      </c>
      <c r="E57" s="18" t="str">
        <f t="shared" si="22"/>
        <v>X</v>
      </c>
      <c r="F57" s="18" t="str">
        <f t="shared" si="23"/>
        <v>X</v>
      </c>
      <c r="G57" s="18" t="str">
        <f t="shared" si="24"/>
        <v>O</v>
      </c>
      <c r="H57" s="18" t="str">
        <f t="shared" si="25"/>
        <v>-0</v>
      </c>
      <c r="I57" s="18">
        <f t="shared" si="26"/>
        <v>0</v>
      </c>
      <c r="J57" s="72" t="str">
        <f t="shared" si="27"/>
        <v>-49</v>
      </c>
      <c r="K57" s="18">
        <f t="shared" si="1"/>
        <v>31</v>
      </c>
      <c r="L57" s="68"/>
      <c r="M57" s="7"/>
      <c r="N57" s="7"/>
      <c r="O57" s="7"/>
      <c r="P57" s="7"/>
      <c r="Q57" s="7"/>
      <c r="R57" s="7"/>
      <c r="S57" s="7"/>
      <c r="T57" s="7"/>
      <c r="U57" s="36" t="str">
        <f t="shared" si="37"/>
        <v>X</v>
      </c>
      <c r="V57" s="36" t="str">
        <f t="shared" si="28"/>
        <v>X</v>
      </c>
      <c r="W57" s="36" t="str">
        <f t="shared" si="38"/>
        <v>X</v>
      </c>
      <c r="X57" s="36" t="str">
        <f t="shared" si="29"/>
        <v>X</v>
      </c>
      <c r="Y57" s="36" t="str">
        <f t="shared" si="39"/>
        <v>X</v>
      </c>
      <c r="Z57" s="36" t="str">
        <f t="shared" si="40"/>
        <v>X</v>
      </c>
      <c r="AA57" s="36">
        <f>COUNTIF($P$9:$P57,$P57)</f>
        <v>0</v>
      </c>
      <c r="AB57" s="13" t="e">
        <f t="shared" si="41"/>
        <v>#DIV/0!</v>
      </c>
      <c r="AC57" s="10" t="e" cm="1">
        <f t="array" ref="AC57">_xlfn.IFS(AB57&gt;96%,9,AB57&gt;89%,8,AB57&gt;77%,7,AB57&gt;60%,6,AB57&gt;40%,5,AB57&gt;23%,4,AB57&gt;11%,3,AB57&gt;4%,2,TRUE,1)</f>
        <v>#DIV/0!</v>
      </c>
      <c r="AD57" s="54" t="e">
        <f t="shared" si="42"/>
        <v>#DIV/0!</v>
      </c>
      <c r="AE57" s="54" t="str">
        <f t="shared" si="30"/>
        <v>O</v>
      </c>
      <c r="AF57" s="2" t="str">
        <f t="shared" si="31"/>
        <v>X</v>
      </c>
      <c r="AG57" s="2" t="str">
        <f t="shared" si="32"/>
        <v>X</v>
      </c>
      <c r="AH57" s="2" t="str">
        <f t="shared" si="33"/>
        <v>X</v>
      </c>
      <c r="AI57" s="2" t="str">
        <f t="shared" si="34"/>
        <v>X</v>
      </c>
      <c r="AJ57" s="2" t="str">
        <f t="shared" si="35"/>
        <v>X</v>
      </c>
      <c r="AK57" s="13" t="e">
        <f t="shared" si="43"/>
        <v>#DIV/0!</v>
      </c>
      <c r="AL57" s="10" t="e" cm="1">
        <f t="array" ref="AL57">_xlfn.IFS(AK57&gt;96%,9,AK57&gt;89%,8,AK57&gt;77%,7,AK57&gt;60%,6,AK57&gt;40%,5,AK57&gt;23%,4,AK57&gt;11%,3,AK57&gt;4%,2,TRUE,1)</f>
        <v>#DIV/0!</v>
      </c>
      <c r="AM57" s="2" t="e">
        <f t="shared" si="44"/>
        <v>#DIV/0!</v>
      </c>
      <c r="AN57" s="2">
        <f t="shared" si="45"/>
        <v>31</v>
      </c>
      <c r="AO57" s="2">
        <v>32</v>
      </c>
      <c r="AP57" s="2" t="str">
        <f t="shared" si="46"/>
        <v>-49</v>
      </c>
      <c r="AQ57" s="2">
        <f t="shared" si="54"/>
        <v>49</v>
      </c>
      <c r="AR57" s="26">
        <f t="shared" si="47"/>
        <v>1</v>
      </c>
      <c r="AS57" s="10" cm="1">
        <f t="array" ref="AS57">_xlfn.IFS(AR57&gt;96%,9,AR57&gt;89%,8,AR57&gt;77%,7,AR57&gt;60%,6,AR57&gt;40%,5,AR57&gt;23%,4,AR57&gt;11%,3,AR57&gt;4%,2,TRUE,1)</f>
        <v>9</v>
      </c>
      <c r="AT57" s="2">
        <f t="shared" si="48"/>
        <v>0</v>
      </c>
      <c r="AU57" s="2" t="e">
        <f>VLOOKUP(성적입력!$P57,건국대글로컬교과분류자료!$F:$G,2,0)</f>
        <v>#N/A</v>
      </c>
      <c r="AV57" s="26" t="e">
        <f t="shared" si="49"/>
        <v>#DIV/0!</v>
      </c>
      <c r="AW57" s="10" t="e" cm="1">
        <f t="array" ref="AW57">_xlfn.IFS(AV57&gt;96%,9,AV57&gt;89%,8,AV57&gt;77%,7,AV57&gt;60%,6,AV57&gt;40%,5,AV57&gt;23%,4,AV57&gt;11%,3,AV57&gt;4%,2,TRUE,1)</f>
        <v>#DIV/0!</v>
      </c>
      <c r="AX57" s="2" t="e">
        <f t="shared" si="50"/>
        <v>#DIV/0!</v>
      </c>
      <c r="BA57" s="2" t="e">
        <f>VLOOKUP(성적입력!$AC57,학교별등급점수!$B:$C,2,0)*$Q57</f>
        <v>#DIV/0!</v>
      </c>
      <c r="BB57" s="2" t="e">
        <f>VLOOKUP(성적입력!$AL57,학교별등급점수!$B:$C,2,0)*$Q57</f>
        <v>#DIV/0!</v>
      </c>
      <c r="BC57" s="2" t="e">
        <f>VLOOKUP($AC57,학교별등급점수!$E:$F,2,0)*성적입력!$Q57</f>
        <v>#DIV/0!</v>
      </c>
      <c r="BD57" s="2" t="e">
        <f>VLOOKUP($AL57,학교별등급점수!$E:$F,2,0)*성적입력!$Q57</f>
        <v>#DIV/0!</v>
      </c>
      <c r="BE57" s="2" t="e">
        <f>VLOOKUP($AC57,학교별등급점수!$H:$I,2,0)*$Q57</f>
        <v>#DIV/0!</v>
      </c>
      <c r="BF57" s="2" t="e">
        <f>VLOOKUP($AL57,학교별등급점수!$H:$I,2,0)*$Q57</f>
        <v>#DIV/0!</v>
      </c>
      <c r="BG57" s="2" t="e">
        <f>VLOOKUP(AC57,학교별등급점수!$K:$L,2,0)*성적입력!Q57</f>
        <v>#DIV/0!</v>
      </c>
      <c r="BH57" s="2" t="e">
        <f>VLOOKUP(AC57,학교별등급점수!$N:$O,2,0)*성적입력!Q57</f>
        <v>#DIV/0!</v>
      </c>
      <c r="BI57" s="2">
        <f>VLOOKUP(AS57,학교별등급점수!$Q:$R,2,0)*성적입력!Q57</f>
        <v>0</v>
      </c>
      <c r="BJ57" s="2">
        <f>VLOOKUP($AS57,학교별등급점수!$T:$U,2,0)*성적입력!$Q57</f>
        <v>0</v>
      </c>
      <c r="BK57" s="2" t="e">
        <f>VLOOKUP(AC57,학교별등급점수!$W:$X,2,0)*성적입력!Q57</f>
        <v>#DIV/0!</v>
      </c>
      <c r="BL57" s="2" t="e">
        <f>VLOOKUP($AC57,학교별등급점수!$Z:$AA,2,0)*성적입력!$Q57</f>
        <v>#DIV/0!</v>
      </c>
      <c r="BM57" s="2" t="e">
        <f>VLOOKUP($AC57,학교별등급점수!$AC:$AD,2,0)*성적입력!$Q57</f>
        <v>#DIV/0!</v>
      </c>
      <c r="BN57" s="2" t="e">
        <f>VLOOKUP($AC57,학교별등급점수!$AF:$AG,2,0)*성적입력!$Q57</f>
        <v>#DIV/0!</v>
      </c>
      <c r="BO57" s="2" t="e">
        <f>VLOOKUP($AC57,학교별등급점수!$AI:$AJ,2,0)*성적입력!$Q57</f>
        <v>#DIV/0!</v>
      </c>
      <c r="BP57" s="1" t="e">
        <f>VLOOKUP($AC57,학교별등급점수!$AL:$AM,2,0)*성적입력!$Q57</f>
        <v>#DIV/0!</v>
      </c>
      <c r="BQ57" s="1" t="e">
        <f>VLOOKUP($AC57,학교별등급점수!$AO:$AP,2,0)*성적입력!$Q57</f>
        <v>#DIV/0!</v>
      </c>
      <c r="BR57" s="1" t="e">
        <f>VLOOKUP($AC57,학교별등급점수!$AR:$AS,2,0)*성적입력!$Q57</f>
        <v>#DIV/0!</v>
      </c>
      <c r="BS57" s="1" t="e">
        <f>VLOOKUP($AC57,학교별등급점수!$AU:$AV,2,0)*성적입력!$Q57</f>
        <v>#DIV/0!</v>
      </c>
      <c r="BT57" s="1" t="e">
        <f>VLOOKUP($AC57,학교별등급점수!$AX:$AY,2,0)*성적입력!$Q57</f>
        <v>#DIV/0!</v>
      </c>
      <c r="BU57" s="1" t="e">
        <f>VLOOKUP($AC57,학교별등급점수!$BA:$BB,2,0)*성적입력!$Q57</f>
        <v>#DIV/0!</v>
      </c>
      <c r="BW57" s="1" t="e">
        <f t="shared" si="51"/>
        <v>#DIV/0!</v>
      </c>
      <c r="BX57" s="74" t="e" cm="1">
        <f t="array" ref="BX57">_xlfn.IFS(BW57&gt;96,9,BW57&gt;89,8,BW57&gt;77,7,BW57&gt;60,6,BW57&gt;40,5,BW57&gt;23,4,BW57&gt;11,3,BW57&gt;4,2,TRUE,1)</f>
        <v>#DIV/0!</v>
      </c>
      <c r="BY57" s="1" t="e">
        <f t="shared" si="52"/>
        <v>#DIV/0!</v>
      </c>
      <c r="BZ57" s="1" t="e">
        <f>VLOOKUP($BX57,학교별등급점수!$BD:$BE,2,0)</f>
        <v>#DIV/0!</v>
      </c>
      <c r="CA57" s="1" t="e">
        <f t="shared" si="53"/>
        <v>#DIV/0!</v>
      </c>
      <c r="CC57" s="1" t="e">
        <f>VLOOKUP($AC57,학교별등급점수!$BG:$BH,2,0)*성적입력!$Q57</f>
        <v>#DIV/0!</v>
      </c>
      <c r="CD57" s="1" t="e">
        <f>VLOOKUP($AC57,학교별등급점수!$BJ:$BK,2,0)*성적입력!$Q57</f>
        <v>#DIV/0!</v>
      </c>
      <c r="CE57" s="1" t="e">
        <f>VLOOKUP($AC57,학교별등급점수!$BM:$BN,2,0)*성적입력!$Q57</f>
        <v>#DIV/0!</v>
      </c>
      <c r="CF57" s="1" t="e">
        <f>VLOOKUP($AC57,학교별등급점수!$BP:$BQ,2,0)*성적입력!$Q57</f>
        <v>#DIV/0!</v>
      </c>
      <c r="CG57" s="1" t="e">
        <f>VLOOKUP($AC57,학교별등급점수!$BS:$BT,2,0)</f>
        <v>#DIV/0!</v>
      </c>
      <c r="CH57" s="1" t="e">
        <f>VLOOKUP($AC57,학교별등급점수!$BV:$BW,2,0)*성적입력!$Q57</f>
        <v>#DIV/0!</v>
      </c>
      <c r="CI57" s="1" t="e">
        <f>VLOOKUP($AC57,학교별등급점수!$BY:$BZ,2,0)*성적입력!$Q57</f>
        <v>#DIV/0!</v>
      </c>
      <c r="CJ57" s="1" t="e">
        <f>VLOOKUP($AC57,학교별등급점수!$CB:$CC,2,0)*성적입력!$Q57</f>
        <v>#DIV/0!</v>
      </c>
      <c r="CK57" s="1" t="e">
        <f>VLOOKUP($AC57,학교별등급점수!$CH:$CI,2,0)*성적입력!$Q57</f>
        <v>#DIV/0!</v>
      </c>
      <c r="CL57" s="1" t="e">
        <f>VLOOKUP($AC57,학교별등급점수!$CK:$CL,2,0)*성적입력!$Q57</f>
        <v>#DIV/0!</v>
      </c>
      <c r="CM57" s="1" t="e">
        <f>VLOOKUP($AC57,학교별등급점수!$CN:$CO,2,0)*성적입력!$Q57</f>
        <v>#DIV/0!</v>
      </c>
      <c r="CN57" s="1" t="e">
        <f>VLOOKUP($AW57,학교별등급점수!$CQ:$CR,2,0)*성적입력!$Q57</f>
        <v>#DIV/0!</v>
      </c>
      <c r="CO57" s="1" t="e">
        <f>VLOOKUP($AC57,학교별등급점수!$CT:$CU,2,0)*성적입력!$Q57</f>
        <v>#DIV/0!</v>
      </c>
      <c r="CP57" s="1" t="e">
        <f>VLOOKUP($AC57,학교별등급점수!$CW:$CX,2,0)*성적입력!$Q57</f>
        <v>#DIV/0!</v>
      </c>
      <c r="CQ57" s="1">
        <f>VLOOKUP($AS57,학교별등급점수!$CZ:$DA,2,0)*성적입력!$Q57</f>
        <v>0</v>
      </c>
      <c r="CR57" s="1" t="e">
        <f>VLOOKUP($AC57,학교별등급점수!$DC:$DD,2,0)*성적입력!$Q57</f>
        <v>#DIV/0!</v>
      </c>
      <c r="CS57" s="1" t="e">
        <f>VLOOKUP($AC57,학교별등급점수!$DF:$DG,2,0)*성적입력!$Q57</f>
        <v>#DIV/0!</v>
      </c>
      <c r="CT57" s="1" t="e">
        <f>VLOOKUP($AC57,학교별등급점수!$DI:$DJ,2,0)*성적입력!$Q57</f>
        <v>#DIV/0!</v>
      </c>
    </row>
    <row r="58" spans="2:98" s="1" customFormat="1" x14ac:dyDescent="0.3">
      <c r="B58" s="18" t="str">
        <f t="shared" si="19"/>
        <v>X</v>
      </c>
      <c r="C58" s="18" t="str">
        <f t="shared" si="20"/>
        <v>X</v>
      </c>
      <c r="D58" s="18" t="str">
        <f t="shared" si="21"/>
        <v>X</v>
      </c>
      <c r="E58" s="18" t="str">
        <f t="shared" si="22"/>
        <v>X</v>
      </c>
      <c r="F58" s="18" t="str">
        <f t="shared" si="23"/>
        <v>X</v>
      </c>
      <c r="G58" s="18" t="str">
        <f t="shared" si="24"/>
        <v>O</v>
      </c>
      <c r="H58" s="18" t="str">
        <f t="shared" si="25"/>
        <v>-0</v>
      </c>
      <c r="I58" s="18">
        <f t="shared" si="26"/>
        <v>0</v>
      </c>
      <c r="J58" s="72" t="str">
        <f t="shared" si="27"/>
        <v>-50</v>
      </c>
      <c r="K58" s="18">
        <f t="shared" si="1"/>
        <v>31</v>
      </c>
      <c r="L58" s="68"/>
      <c r="M58" s="7"/>
      <c r="N58" s="7"/>
      <c r="O58" s="7"/>
      <c r="P58" s="7"/>
      <c r="Q58" s="7"/>
      <c r="R58" s="7"/>
      <c r="S58" s="7"/>
      <c r="T58" s="7"/>
      <c r="U58" s="36" t="str">
        <f t="shared" si="37"/>
        <v>X</v>
      </c>
      <c r="V58" s="36" t="str">
        <f t="shared" si="28"/>
        <v>X</v>
      </c>
      <c r="W58" s="36" t="str">
        <f t="shared" si="38"/>
        <v>X</v>
      </c>
      <c r="X58" s="36" t="str">
        <f t="shared" si="29"/>
        <v>X</v>
      </c>
      <c r="Y58" s="36" t="str">
        <f t="shared" si="39"/>
        <v>X</v>
      </c>
      <c r="Z58" s="36" t="str">
        <f t="shared" si="40"/>
        <v>X</v>
      </c>
      <c r="AA58" s="36">
        <f>COUNTIF($P$9:$P58,$P58)</f>
        <v>0</v>
      </c>
      <c r="AB58" s="13" t="e">
        <f t="shared" si="41"/>
        <v>#DIV/0!</v>
      </c>
      <c r="AC58" s="10" t="e" cm="1">
        <f t="array" ref="AC58">_xlfn.IFS(AB58&gt;96%,9,AB58&gt;89%,8,AB58&gt;77%,7,AB58&gt;60%,6,AB58&gt;40%,5,AB58&gt;23%,4,AB58&gt;11%,3,AB58&gt;4%,2,TRUE,1)</f>
        <v>#DIV/0!</v>
      </c>
      <c r="AD58" s="54" t="e">
        <f t="shared" si="42"/>
        <v>#DIV/0!</v>
      </c>
      <c r="AE58" s="54" t="str">
        <f t="shared" si="30"/>
        <v>O</v>
      </c>
      <c r="AF58" s="2" t="str">
        <f t="shared" si="31"/>
        <v>X</v>
      </c>
      <c r="AG58" s="2" t="str">
        <f t="shared" si="32"/>
        <v>X</v>
      </c>
      <c r="AH58" s="2" t="str">
        <f t="shared" si="33"/>
        <v>X</v>
      </c>
      <c r="AI58" s="2" t="str">
        <f t="shared" si="34"/>
        <v>X</v>
      </c>
      <c r="AJ58" s="2" t="str">
        <f t="shared" si="35"/>
        <v>X</v>
      </c>
      <c r="AK58" s="13" t="e">
        <f t="shared" si="43"/>
        <v>#DIV/0!</v>
      </c>
      <c r="AL58" s="10" t="e" cm="1">
        <f t="array" ref="AL58">_xlfn.IFS(AK58&gt;96%,9,AK58&gt;89%,8,AK58&gt;77%,7,AK58&gt;60%,6,AK58&gt;40%,5,AK58&gt;23%,4,AK58&gt;11%,3,AK58&gt;4%,2,TRUE,1)</f>
        <v>#DIV/0!</v>
      </c>
      <c r="AM58" s="2" t="e">
        <f t="shared" si="44"/>
        <v>#DIV/0!</v>
      </c>
      <c r="AN58" s="2">
        <f t="shared" si="45"/>
        <v>31</v>
      </c>
      <c r="AO58" s="2">
        <v>32</v>
      </c>
      <c r="AP58" s="2" t="str">
        <f t="shared" si="46"/>
        <v>-50</v>
      </c>
      <c r="AQ58" s="2">
        <f t="shared" si="54"/>
        <v>50</v>
      </c>
      <c r="AR58" s="26">
        <f t="shared" si="47"/>
        <v>1</v>
      </c>
      <c r="AS58" s="10" cm="1">
        <f t="array" ref="AS58">_xlfn.IFS(AR58&gt;96%,9,AR58&gt;89%,8,AR58&gt;77%,7,AR58&gt;60%,6,AR58&gt;40%,5,AR58&gt;23%,4,AR58&gt;11%,3,AR58&gt;4%,2,TRUE,1)</f>
        <v>9</v>
      </c>
      <c r="AT58" s="2">
        <f t="shared" si="48"/>
        <v>0</v>
      </c>
      <c r="AU58" s="2" t="e">
        <f>VLOOKUP(성적입력!$P58,건국대글로컬교과분류자료!$F:$G,2,0)</f>
        <v>#N/A</v>
      </c>
      <c r="AV58" s="26" t="e">
        <f t="shared" si="49"/>
        <v>#DIV/0!</v>
      </c>
      <c r="AW58" s="10" t="e" cm="1">
        <f t="array" ref="AW58">_xlfn.IFS(AV58&gt;96%,9,AV58&gt;89%,8,AV58&gt;77%,7,AV58&gt;60%,6,AV58&gt;40%,5,AV58&gt;23%,4,AV58&gt;11%,3,AV58&gt;4%,2,TRUE,1)</f>
        <v>#DIV/0!</v>
      </c>
      <c r="AX58" s="2" t="e">
        <f t="shared" si="50"/>
        <v>#DIV/0!</v>
      </c>
      <c r="BA58" s="2" t="e">
        <f>VLOOKUP(성적입력!$AC58,학교별등급점수!$B:$C,2,0)*$Q58</f>
        <v>#DIV/0!</v>
      </c>
      <c r="BB58" s="2" t="e">
        <f>VLOOKUP(성적입력!$AL58,학교별등급점수!$B:$C,2,0)*$Q58</f>
        <v>#DIV/0!</v>
      </c>
      <c r="BC58" s="2" t="e">
        <f>VLOOKUP($AC58,학교별등급점수!$E:$F,2,0)*성적입력!$Q58</f>
        <v>#DIV/0!</v>
      </c>
      <c r="BD58" s="2" t="e">
        <f>VLOOKUP($AL58,학교별등급점수!$E:$F,2,0)*성적입력!$Q58</f>
        <v>#DIV/0!</v>
      </c>
      <c r="BE58" s="2" t="e">
        <f>VLOOKUP($AC58,학교별등급점수!$H:$I,2,0)*$Q58</f>
        <v>#DIV/0!</v>
      </c>
      <c r="BF58" s="2" t="e">
        <f>VLOOKUP($AL58,학교별등급점수!$H:$I,2,0)*$Q58</f>
        <v>#DIV/0!</v>
      </c>
      <c r="BG58" s="2" t="e">
        <f>VLOOKUP(AC58,학교별등급점수!$K:$L,2,0)*성적입력!Q58</f>
        <v>#DIV/0!</v>
      </c>
      <c r="BH58" s="2" t="e">
        <f>VLOOKUP(AC58,학교별등급점수!$N:$O,2,0)*성적입력!Q58</f>
        <v>#DIV/0!</v>
      </c>
      <c r="BI58" s="2">
        <f>VLOOKUP(AS58,학교별등급점수!$Q:$R,2,0)*성적입력!Q58</f>
        <v>0</v>
      </c>
      <c r="BJ58" s="2">
        <f>VLOOKUP($AS58,학교별등급점수!$T:$U,2,0)*성적입력!$Q58</f>
        <v>0</v>
      </c>
      <c r="BK58" s="2" t="e">
        <f>VLOOKUP(AC58,학교별등급점수!$W:$X,2,0)*성적입력!Q58</f>
        <v>#DIV/0!</v>
      </c>
      <c r="BL58" s="2" t="e">
        <f>VLOOKUP($AC58,학교별등급점수!$Z:$AA,2,0)*성적입력!$Q58</f>
        <v>#DIV/0!</v>
      </c>
      <c r="BM58" s="2" t="e">
        <f>VLOOKUP($AC58,학교별등급점수!$AC:$AD,2,0)*성적입력!$Q58</f>
        <v>#DIV/0!</v>
      </c>
      <c r="BN58" s="2" t="e">
        <f>VLOOKUP($AC58,학교별등급점수!$AF:$AG,2,0)*성적입력!$Q58</f>
        <v>#DIV/0!</v>
      </c>
      <c r="BO58" s="2" t="e">
        <f>VLOOKUP($AC58,학교별등급점수!$AI:$AJ,2,0)*성적입력!$Q58</f>
        <v>#DIV/0!</v>
      </c>
      <c r="BP58" s="1" t="e">
        <f>VLOOKUP($AC58,학교별등급점수!$AL:$AM,2,0)*성적입력!$Q58</f>
        <v>#DIV/0!</v>
      </c>
      <c r="BQ58" s="1" t="e">
        <f>VLOOKUP($AC58,학교별등급점수!$AO:$AP,2,0)*성적입력!$Q58</f>
        <v>#DIV/0!</v>
      </c>
      <c r="BR58" s="1" t="e">
        <f>VLOOKUP($AC58,학교별등급점수!$AR:$AS,2,0)*성적입력!$Q58</f>
        <v>#DIV/0!</v>
      </c>
      <c r="BS58" s="1" t="e">
        <f>VLOOKUP($AC58,학교별등급점수!$AU:$AV,2,0)*성적입력!$Q58</f>
        <v>#DIV/0!</v>
      </c>
      <c r="BT58" s="1" t="e">
        <f>VLOOKUP($AC58,학교별등급점수!$AX:$AY,2,0)*성적입력!$Q58</f>
        <v>#DIV/0!</v>
      </c>
      <c r="BU58" s="1" t="e">
        <f>VLOOKUP($AC58,학교별등급점수!$BA:$BB,2,0)*성적입력!$Q58</f>
        <v>#DIV/0!</v>
      </c>
      <c r="BW58" s="1" t="e">
        <f t="shared" si="51"/>
        <v>#DIV/0!</v>
      </c>
      <c r="BX58" s="74" t="e" cm="1">
        <f t="array" ref="BX58">_xlfn.IFS(BW58&gt;96,9,BW58&gt;89,8,BW58&gt;77,7,BW58&gt;60,6,BW58&gt;40,5,BW58&gt;23,4,BW58&gt;11,3,BW58&gt;4,2,TRUE,1)</f>
        <v>#DIV/0!</v>
      </c>
      <c r="BY58" s="1" t="e">
        <f t="shared" si="52"/>
        <v>#DIV/0!</v>
      </c>
      <c r="BZ58" s="1" t="e">
        <f>VLOOKUP($BX58,학교별등급점수!$BD:$BE,2,0)</f>
        <v>#DIV/0!</v>
      </c>
      <c r="CA58" s="1" t="e">
        <f t="shared" si="53"/>
        <v>#DIV/0!</v>
      </c>
      <c r="CC58" s="1" t="e">
        <f>VLOOKUP($AC58,학교별등급점수!$BG:$BH,2,0)*성적입력!$Q58</f>
        <v>#DIV/0!</v>
      </c>
      <c r="CD58" s="1" t="e">
        <f>VLOOKUP($AC58,학교별등급점수!$BJ:$BK,2,0)*성적입력!$Q58</f>
        <v>#DIV/0!</v>
      </c>
      <c r="CE58" s="1" t="e">
        <f>VLOOKUP($AC58,학교별등급점수!$BM:$BN,2,0)*성적입력!$Q58</f>
        <v>#DIV/0!</v>
      </c>
      <c r="CF58" s="1" t="e">
        <f>VLOOKUP($AC58,학교별등급점수!$BP:$BQ,2,0)*성적입력!$Q58</f>
        <v>#DIV/0!</v>
      </c>
      <c r="CG58" s="1" t="e">
        <f>VLOOKUP($AC58,학교별등급점수!$BS:$BT,2,0)</f>
        <v>#DIV/0!</v>
      </c>
      <c r="CH58" s="1" t="e">
        <f>VLOOKUP($AC58,학교별등급점수!$BV:$BW,2,0)*성적입력!$Q58</f>
        <v>#DIV/0!</v>
      </c>
      <c r="CI58" s="1" t="e">
        <f>VLOOKUP($AC58,학교별등급점수!$BY:$BZ,2,0)*성적입력!$Q58</f>
        <v>#DIV/0!</v>
      </c>
      <c r="CJ58" s="1" t="e">
        <f>VLOOKUP($AC58,학교별등급점수!$CB:$CC,2,0)*성적입력!$Q58</f>
        <v>#DIV/0!</v>
      </c>
      <c r="CK58" s="1" t="e">
        <f>VLOOKUP($AC58,학교별등급점수!$CH:$CI,2,0)*성적입력!$Q58</f>
        <v>#DIV/0!</v>
      </c>
      <c r="CL58" s="1" t="e">
        <f>VLOOKUP($AC58,학교별등급점수!$CK:$CL,2,0)*성적입력!$Q58</f>
        <v>#DIV/0!</v>
      </c>
      <c r="CM58" s="1" t="e">
        <f>VLOOKUP($AC58,학교별등급점수!$CN:$CO,2,0)*성적입력!$Q58</f>
        <v>#DIV/0!</v>
      </c>
      <c r="CN58" s="1" t="e">
        <f>VLOOKUP($AW58,학교별등급점수!$CQ:$CR,2,0)*성적입력!$Q58</f>
        <v>#DIV/0!</v>
      </c>
      <c r="CO58" s="1" t="e">
        <f>VLOOKUP($AC58,학교별등급점수!$CT:$CU,2,0)*성적입력!$Q58</f>
        <v>#DIV/0!</v>
      </c>
      <c r="CP58" s="1" t="e">
        <f>VLOOKUP($AC58,학교별등급점수!$CW:$CX,2,0)*성적입력!$Q58</f>
        <v>#DIV/0!</v>
      </c>
      <c r="CQ58" s="1">
        <f>VLOOKUP($AS58,학교별등급점수!$CZ:$DA,2,0)*성적입력!$Q58</f>
        <v>0</v>
      </c>
      <c r="CR58" s="1" t="e">
        <f>VLOOKUP($AC58,학교별등급점수!$DC:$DD,2,0)*성적입력!$Q58</f>
        <v>#DIV/0!</v>
      </c>
      <c r="CS58" s="1" t="e">
        <f>VLOOKUP($AC58,학교별등급점수!$DF:$DG,2,0)*성적입력!$Q58</f>
        <v>#DIV/0!</v>
      </c>
      <c r="CT58" s="1" t="e">
        <f>VLOOKUP($AC58,학교별등급점수!$DI:$DJ,2,0)*성적입력!$Q58</f>
        <v>#DIV/0!</v>
      </c>
    </row>
    <row r="59" spans="2:98" s="1" customFormat="1" x14ac:dyDescent="0.3">
      <c r="B59" s="18" t="str">
        <f t="shared" si="19"/>
        <v>X</v>
      </c>
      <c r="C59" s="18" t="str">
        <f t="shared" si="20"/>
        <v>X</v>
      </c>
      <c r="D59" s="18" t="str">
        <f t="shared" si="21"/>
        <v>X</v>
      </c>
      <c r="E59" s="18" t="str">
        <f t="shared" si="22"/>
        <v>X</v>
      </c>
      <c r="F59" s="18" t="str">
        <f t="shared" si="23"/>
        <v>X</v>
      </c>
      <c r="G59" s="18" t="str">
        <f t="shared" si="24"/>
        <v>O</v>
      </c>
      <c r="H59" s="18" t="str">
        <f t="shared" si="25"/>
        <v>-0</v>
      </c>
      <c r="I59" s="18">
        <f t="shared" si="26"/>
        <v>0</v>
      </c>
      <c r="J59" s="72" t="str">
        <f t="shared" si="27"/>
        <v>-51</v>
      </c>
      <c r="K59" s="18">
        <f t="shared" si="1"/>
        <v>31</v>
      </c>
      <c r="L59" s="68"/>
      <c r="M59" s="7"/>
      <c r="N59" s="7"/>
      <c r="O59" s="7"/>
      <c r="P59" s="7"/>
      <c r="Q59" s="7"/>
      <c r="R59" s="7"/>
      <c r="S59" s="7"/>
      <c r="T59" s="7"/>
      <c r="U59" s="36" t="str">
        <f t="shared" si="37"/>
        <v>X</v>
      </c>
      <c r="V59" s="36" t="str">
        <f t="shared" si="28"/>
        <v>X</v>
      </c>
      <c r="W59" s="36" t="str">
        <f t="shared" si="38"/>
        <v>X</v>
      </c>
      <c r="X59" s="36" t="str">
        <f t="shared" si="29"/>
        <v>X</v>
      </c>
      <c r="Y59" s="36" t="str">
        <f t="shared" si="39"/>
        <v>X</v>
      </c>
      <c r="Z59" s="36" t="str">
        <f t="shared" si="40"/>
        <v>X</v>
      </c>
      <c r="AA59" s="36">
        <f>COUNTIF($P$9:$P59,$P59)</f>
        <v>0</v>
      </c>
      <c r="AB59" s="13" t="e">
        <f t="shared" si="41"/>
        <v>#DIV/0!</v>
      </c>
      <c r="AC59" s="10" t="e" cm="1">
        <f t="array" ref="AC59">_xlfn.IFS(AB59&gt;96%,9,AB59&gt;89%,8,AB59&gt;77%,7,AB59&gt;60%,6,AB59&gt;40%,5,AB59&gt;23%,4,AB59&gt;11%,3,AB59&gt;4%,2,TRUE,1)</f>
        <v>#DIV/0!</v>
      </c>
      <c r="AD59" s="54" t="e">
        <f t="shared" si="42"/>
        <v>#DIV/0!</v>
      </c>
      <c r="AE59" s="54" t="str">
        <f t="shared" si="30"/>
        <v>O</v>
      </c>
      <c r="AF59" s="2" t="str">
        <f t="shared" si="31"/>
        <v>X</v>
      </c>
      <c r="AG59" s="2" t="str">
        <f t="shared" si="32"/>
        <v>X</v>
      </c>
      <c r="AH59" s="2" t="str">
        <f t="shared" si="33"/>
        <v>X</v>
      </c>
      <c r="AI59" s="2" t="str">
        <f t="shared" si="34"/>
        <v>X</v>
      </c>
      <c r="AJ59" s="2" t="str">
        <f t="shared" si="35"/>
        <v>X</v>
      </c>
      <c r="AK59" s="13" t="e">
        <f t="shared" si="43"/>
        <v>#DIV/0!</v>
      </c>
      <c r="AL59" s="10" t="e" cm="1">
        <f t="array" ref="AL59">_xlfn.IFS(AK59&gt;96%,9,AK59&gt;89%,8,AK59&gt;77%,7,AK59&gt;60%,6,AK59&gt;40%,5,AK59&gt;23%,4,AK59&gt;11%,3,AK59&gt;4%,2,TRUE,1)</f>
        <v>#DIV/0!</v>
      </c>
      <c r="AM59" s="2" t="e">
        <f t="shared" si="44"/>
        <v>#DIV/0!</v>
      </c>
      <c r="AN59" s="2">
        <f t="shared" si="45"/>
        <v>31</v>
      </c>
      <c r="AO59" s="2">
        <v>32</v>
      </c>
      <c r="AP59" s="2" t="str">
        <f t="shared" si="46"/>
        <v>-51</v>
      </c>
      <c r="AQ59" s="2">
        <f t="shared" si="54"/>
        <v>51</v>
      </c>
      <c r="AR59" s="26">
        <f t="shared" si="47"/>
        <v>1</v>
      </c>
      <c r="AS59" s="10" cm="1">
        <f t="array" ref="AS59">_xlfn.IFS(AR59&gt;96%,9,AR59&gt;89%,8,AR59&gt;77%,7,AR59&gt;60%,6,AR59&gt;40%,5,AR59&gt;23%,4,AR59&gt;11%,3,AR59&gt;4%,2,TRUE,1)</f>
        <v>9</v>
      </c>
      <c r="AT59" s="2">
        <f t="shared" si="48"/>
        <v>0</v>
      </c>
      <c r="AU59" s="2" t="e">
        <f>VLOOKUP(성적입력!$P59,건국대글로컬교과분류자료!$F:$G,2,0)</f>
        <v>#N/A</v>
      </c>
      <c r="AV59" s="26" t="e">
        <f t="shared" si="49"/>
        <v>#DIV/0!</v>
      </c>
      <c r="AW59" s="10" t="e" cm="1">
        <f t="array" ref="AW59">_xlfn.IFS(AV59&gt;96%,9,AV59&gt;89%,8,AV59&gt;77%,7,AV59&gt;60%,6,AV59&gt;40%,5,AV59&gt;23%,4,AV59&gt;11%,3,AV59&gt;4%,2,TRUE,1)</f>
        <v>#DIV/0!</v>
      </c>
      <c r="AX59" s="2" t="e">
        <f t="shared" si="50"/>
        <v>#DIV/0!</v>
      </c>
      <c r="BA59" s="2" t="e">
        <f>VLOOKUP(성적입력!$AC59,학교별등급점수!$B:$C,2,0)*$Q59</f>
        <v>#DIV/0!</v>
      </c>
      <c r="BB59" s="2" t="e">
        <f>VLOOKUP(성적입력!$AL59,학교별등급점수!$B:$C,2,0)*$Q59</f>
        <v>#DIV/0!</v>
      </c>
      <c r="BC59" s="2" t="e">
        <f>VLOOKUP($AC59,학교별등급점수!$E:$F,2,0)*성적입력!$Q59</f>
        <v>#DIV/0!</v>
      </c>
      <c r="BD59" s="2" t="e">
        <f>VLOOKUP($AL59,학교별등급점수!$E:$F,2,0)*성적입력!$Q59</f>
        <v>#DIV/0!</v>
      </c>
      <c r="BE59" s="2" t="e">
        <f>VLOOKUP($AC59,학교별등급점수!$H:$I,2,0)*$Q59</f>
        <v>#DIV/0!</v>
      </c>
      <c r="BF59" s="2" t="e">
        <f>VLOOKUP($AL59,학교별등급점수!$H:$I,2,0)*$Q59</f>
        <v>#DIV/0!</v>
      </c>
      <c r="BG59" s="2" t="e">
        <f>VLOOKUP(AC59,학교별등급점수!$K:$L,2,0)*성적입력!Q59</f>
        <v>#DIV/0!</v>
      </c>
      <c r="BH59" s="2" t="e">
        <f>VLOOKUP(AC59,학교별등급점수!$N:$O,2,0)*성적입력!Q59</f>
        <v>#DIV/0!</v>
      </c>
      <c r="BI59" s="2">
        <f>VLOOKUP(AS59,학교별등급점수!$Q:$R,2,0)*성적입력!Q59</f>
        <v>0</v>
      </c>
      <c r="BJ59" s="2">
        <f>VLOOKUP($AS59,학교별등급점수!$T:$U,2,0)*성적입력!$Q59</f>
        <v>0</v>
      </c>
      <c r="BK59" s="2" t="e">
        <f>VLOOKUP(AC59,학교별등급점수!$W:$X,2,0)*성적입력!Q59</f>
        <v>#DIV/0!</v>
      </c>
      <c r="BL59" s="2" t="e">
        <f>VLOOKUP($AC59,학교별등급점수!$Z:$AA,2,0)*성적입력!$Q59</f>
        <v>#DIV/0!</v>
      </c>
      <c r="BM59" s="2" t="e">
        <f>VLOOKUP($AC59,학교별등급점수!$AC:$AD,2,0)*성적입력!$Q59</f>
        <v>#DIV/0!</v>
      </c>
      <c r="BN59" s="2" t="e">
        <f>VLOOKUP($AC59,학교별등급점수!$AF:$AG,2,0)*성적입력!$Q59</f>
        <v>#DIV/0!</v>
      </c>
      <c r="BO59" s="2" t="e">
        <f>VLOOKUP($AC59,학교별등급점수!$AI:$AJ,2,0)*성적입력!$Q59</f>
        <v>#DIV/0!</v>
      </c>
      <c r="BP59" s="1" t="e">
        <f>VLOOKUP($AC59,학교별등급점수!$AL:$AM,2,0)*성적입력!$Q59</f>
        <v>#DIV/0!</v>
      </c>
      <c r="BQ59" s="1" t="e">
        <f>VLOOKUP($AC59,학교별등급점수!$AO:$AP,2,0)*성적입력!$Q59</f>
        <v>#DIV/0!</v>
      </c>
      <c r="BR59" s="1" t="e">
        <f>VLOOKUP($AC59,학교별등급점수!$AR:$AS,2,0)*성적입력!$Q59</f>
        <v>#DIV/0!</v>
      </c>
      <c r="BS59" s="1" t="e">
        <f>VLOOKUP($AC59,학교별등급점수!$AU:$AV,2,0)*성적입력!$Q59</f>
        <v>#DIV/0!</v>
      </c>
      <c r="BT59" s="1" t="e">
        <f>VLOOKUP($AC59,학교별등급점수!$AX:$AY,2,0)*성적입력!$Q59</f>
        <v>#DIV/0!</v>
      </c>
      <c r="BU59" s="1" t="e">
        <f>VLOOKUP($AC59,학교별등급점수!$BA:$BB,2,0)*성적입력!$Q59</f>
        <v>#DIV/0!</v>
      </c>
      <c r="BW59" s="1" t="e">
        <f t="shared" si="51"/>
        <v>#DIV/0!</v>
      </c>
      <c r="BX59" s="74" t="e" cm="1">
        <f t="array" ref="BX59">_xlfn.IFS(BW59&gt;96,9,BW59&gt;89,8,BW59&gt;77,7,BW59&gt;60,6,BW59&gt;40,5,BW59&gt;23,4,BW59&gt;11,3,BW59&gt;4,2,TRUE,1)</f>
        <v>#DIV/0!</v>
      </c>
      <c r="BY59" s="1" t="e">
        <f t="shared" si="52"/>
        <v>#DIV/0!</v>
      </c>
      <c r="BZ59" s="1" t="e">
        <f>VLOOKUP($BX59,학교별등급점수!$BD:$BE,2,0)</f>
        <v>#DIV/0!</v>
      </c>
      <c r="CA59" s="1" t="e">
        <f t="shared" si="53"/>
        <v>#DIV/0!</v>
      </c>
      <c r="CC59" s="1" t="e">
        <f>VLOOKUP($AC59,학교별등급점수!$BG:$BH,2,0)*성적입력!$Q59</f>
        <v>#DIV/0!</v>
      </c>
      <c r="CD59" s="1" t="e">
        <f>VLOOKUP($AC59,학교별등급점수!$BJ:$BK,2,0)*성적입력!$Q59</f>
        <v>#DIV/0!</v>
      </c>
      <c r="CE59" s="1" t="e">
        <f>VLOOKUP($AC59,학교별등급점수!$BM:$BN,2,0)*성적입력!$Q59</f>
        <v>#DIV/0!</v>
      </c>
      <c r="CF59" s="1" t="e">
        <f>VLOOKUP($AC59,학교별등급점수!$BP:$BQ,2,0)*성적입력!$Q59</f>
        <v>#DIV/0!</v>
      </c>
      <c r="CG59" s="1" t="e">
        <f>VLOOKUP($AC59,학교별등급점수!$BS:$BT,2,0)</f>
        <v>#DIV/0!</v>
      </c>
      <c r="CH59" s="1" t="e">
        <f>VLOOKUP($AC59,학교별등급점수!$BV:$BW,2,0)*성적입력!$Q59</f>
        <v>#DIV/0!</v>
      </c>
      <c r="CI59" s="1" t="e">
        <f>VLOOKUP($AC59,학교별등급점수!$BY:$BZ,2,0)*성적입력!$Q59</f>
        <v>#DIV/0!</v>
      </c>
      <c r="CJ59" s="1" t="e">
        <f>VLOOKUP($AC59,학교별등급점수!$CB:$CC,2,0)*성적입력!$Q59</f>
        <v>#DIV/0!</v>
      </c>
      <c r="CK59" s="1" t="e">
        <f>VLOOKUP($AC59,학교별등급점수!$CH:$CI,2,0)*성적입력!$Q59</f>
        <v>#DIV/0!</v>
      </c>
      <c r="CL59" s="1" t="e">
        <f>VLOOKUP($AC59,학교별등급점수!$CK:$CL,2,0)*성적입력!$Q59</f>
        <v>#DIV/0!</v>
      </c>
      <c r="CM59" s="1" t="e">
        <f>VLOOKUP($AC59,학교별등급점수!$CN:$CO,2,0)*성적입력!$Q59</f>
        <v>#DIV/0!</v>
      </c>
      <c r="CN59" s="1" t="e">
        <f>VLOOKUP($AW59,학교별등급점수!$CQ:$CR,2,0)*성적입력!$Q59</f>
        <v>#DIV/0!</v>
      </c>
      <c r="CO59" s="1" t="e">
        <f>VLOOKUP($AC59,학교별등급점수!$CT:$CU,2,0)*성적입력!$Q59</f>
        <v>#DIV/0!</v>
      </c>
      <c r="CP59" s="1" t="e">
        <f>VLOOKUP($AC59,학교별등급점수!$CW:$CX,2,0)*성적입력!$Q59</f>
        <v>#DIV/0!</v>
      </c>
      <c r="CQ59" s="1">
        <f>VLOOKUP($AS59,학교별등급점수!$CZ:$DA,2,0)*성적입력!$Q59</f>
        <v>0</v>
      </c>
      <c r="CR59" s="1" t="e">
        <f>VLOOKUP($AC59,학교별등급점수!$DC:$DD,2,0)*성적입력!$Q59</f>
        <v>#DIV/0!</v>
      </c>
      <c r="CS59" s="1" t="e">
        <f>VLOOKUP($AC59,학교별등급점수!$DF:$DG,2,0)*성적입력!$Q59</f>
        <v>#DIV/0!</v>
      </c>
      <c r="CT59" s="1" t="e">
        <f>VLOOKUP($AC59,학교별등급점수!$DI:$DJ,2,0)*성적입력!$Q59</f>
        <v>#DIV/0!</v>
      </c>
    </row>
    <row r="60" spans="2:98" s="1" customFormat="1" x14ac:dyDescent="0.3">
      <c r="B60" s="18" t="str">
        <f t="shared" si="19"/>
        <v>X</v>
      </c>
      <c r="C60" s="18" t="str">
        <f t="shared" si="20"/>
        <v>X</v>
      </c>
      <c r="D60" s="18" t="str">
        <f t="shared" si="21"/>
        <v>X</v>
      </c>
      <c r="E60" s="18" t="str">
        <f t="shared" si="22"/>
        <v>X</v>
      </c>
      <c r="F60" s="18" t="str">
        <f t="shared" si="23"/>
        <v>X</v>
      </c>
      <c r="G60" s="18" t="str">
        <f t="shared" si="24"/>
        <v>O</v>
      </c>
      <c r="H60" s="18" t="str">
        <f t="shared" si="25"/>
        <v>-0</v>
      </c>
      <c r="I60" s="18">
        <f t="shared" si="26"/>
        <v>0</v>
      </c>
      <c r="J60" s="72" t="str">
        <f t="shared" si="27"/>
        <v>-52</v>
      </c>
      <c r="K60" s="18">
        <f t="shared" si="1"/>
        <v>31</v>
      </c>
      <c r="L60" s="68"/>
      <c r="M60" s="7"/>
      <c r="N60" s="7"/>
      <c r="O60" s="7"/>
      <c r="P60" s="7"/>
      <c r="Q60" s="7"/>
      <c r="R60" s="7"/>
      <c r="S60" s="7"/>
      <c r="T60" s="7"/>
      <c r="U60" s="36" t="str">
        <f t="shared" si="37"/>
        <v>X</v>
      </c>
      <c r="V60" s="36" t="str">
        <f t="shared" si="28"/>
        <v>X</v>
      </c>
      <c r="W60" s="36" t="str">
        <f t="shared" si="38"/>
        <v>X</v>
      </c>
      <c r="X60" s="36" t="str">
        <f t="shared" si="29"/>
        <v>X</v>
      </c>
      <c r="Y60" s="36" t="str">
        <f t="shared" si="39"/>
        <v>X</v>
      </c>
      <c r="Z60" s="36" t="str">
        <f t="shared" si="40"/>
        <v>X</v>
      </c>
      <c r="AA60" s="36">
        <f>COUNTIF($P$9:$P60,$P60)</f>
        <v>0</v>
      </c>
      <c r="AB60" s="13" t="e">
        <f t="shared" si="41"/>
        <v>#DIV/0!</v>
      </c>
      <c r="AC60" s="10" t="e" cm="1">
        <f t="array" ref="AC60">_xlfn.IFS(AB60&gt;96%,9,AB60&gt;89%,8,AB60&gt;77%,7,AB60&gt;60%,6,AB60&gt;40%,5,AB60&gt;23%,4,AB60&gt;11%,3,AB60&gt;4%,2,TRUE,1)</f>
        <v>#DIV/0!</v>
      </c>
      <c r="AD60" s="54" t="e">
        <f t="shared" si="42"/>
        <v>#DIV/0!</v>
      </c>
      <c r="AE60" s="54" t="str">
        <f t="shared" si="30"/>
        <v>O</v>
      </c>
      <c r="AF60" s="2" t="str">
        <f t="shared" si="31"/>
        <v>X</v>
      </c>
      <c r="AG60" s="2" t="str">
        <f t="shared" si="32"/>
        <v>X</v>
      </c>
      <c r="AH60" s="2" t="str">
        <f t="shared" si="33"/>
        <v>X</v>
      </c>
      <c r="AI60" s="2" t="str">
        <f t="shared" si="34"/>
        <v>X</v>
      </c>
      <c r="AJ60" s="2" t="str">
        <f t="shared" si="35"/>
        <v>X</v>
      </c>
      <c r="AK60" s="13" t="e">
        <f t="shared" si="43"/>
        <v>#DIV/0!</v>
      </c>
      <c r="AL60" s="10" t="e" cm="1">
        <f t="array" ref="AL60">_xlfn.IFS(AK60&gt;96%,9,AK60&gt;89%,8,AK60&gt;77%,7,AK60&gt;60%,6,AK60&gt;40%,5,AK60&gt;23%,4,AK60&gt;11%,3,AK60&gt;4%,2,TRUE,1)</f>
        <v>#DIV/0!</v>
      </c>
      <c r="AM60" s="2" t="e">
        <f t="shared" si="44"/>
        <v>#DIV/0!</v>
      </c>
      <c r="AN60" s="2">
        <f t="shared" si="45"/>
        <v>31</v>
      </c>
      <c r="AO60" s="2">
        <v>32</v>
      </c>
      <c r="AP60" s="2" t="str">
        <f t="shared" si="46"/>
        <v>-52</v>
      </c>
      <c r="AQ60" s="2">
        <f t="shared" si="54"/>
        <v>52</v>
      </c>
      <c r="AR60" s="26">
        <f t="shared" si="47"/>
        <v>1</v>
      </c>
      <c r="AS60" s="10" cm="1">
        <f t="array" ref="AS60">_xlfn.IFS(AR60&gt;96%,9,AR60&gt;89%,8,AR60&gt;77%,7,AR60&gt;60%,6,AR60&gt;40%,5,AR60&gt;23%,4,AR60&gt;11%,3,AR60&gt;4%,2,TRUE,1)</f>
        <v>9</v>
      </c>
      <c r="AT60" s="2">
        <f t="shared" si="48"/>
        <v>0</v>
      </c>
      <c r="AU60" s="2" t="e">
        <f>VLOOKUP(성적입력!$P60,건국대글로컬교과분류자료!$F:$G,2,0)</f>
        <v>#N/A</v>
      </c>
      <c r="AV60" s="26" t="e">
        <f t="shared" si="49"/>
        <v>#DIV/0!</v>
      </c>
      <c r="AW60" s="10" t="e" cm="1">
        <f t="array" ref="AW60">_xlfn.IFS(AV60&gt;96%,9,AV60&gt;89%,8,AV60&gt;77%,7,AV60&gt;60%,6,AV60&gt;40%,5,AV60&gt;23%,4,AV60&gt;11%,3,AV60&gt;4%,2,TRUE,1)</f>
        <v>#DIV/0!</v>
      </c>
      <c r="AX60" s="2" t="e">
        <f t="shared" si="50"/>
        <v>#DIV/0!</v>
      </c>
      <c r="BA60" s="2" t="e">
        <f>VLOOKUP(성적입력!$AC60,학교별등급점수!$B:$C,2,0)*$Q60</f>
        <v>#DIV/0!</v>
      </c>
      <c r="BB60" s="2" t="e">
        <f>VLOOKUP(성적입력!$AL60,학교별등급점수!$B:$C,2,0)*$Q60</f>
        <v>#DIV/0!</v>
      </c>
      <c r="BC60" s="2" t="e">
        <f>VLOOKUP($AC60,학교별등급점수!$E:$F,2,0)*성적입력!$Q60</f>
        <v>#DIV/0!</v>
      </c>
      <c r="BD60" s="2" t="e">
        <f>VLOOKUP($AL60,학교별등급점수!$E:$F,2,0)*성적입력!$Q60</f>
        <v>#DIV/0!</v>
      </c>
      <c r="BE60" s="2" t="e">
        <f>VLOOKUP($AC60,학교별등급점수!$H:$I,2,0)*$Q60</f>
        <v>#DIV/0!</v>
      </c>
      <c r="BF60" s="2" t="e">
        <f>VLOOKUP($AL60,학교별등급점수!$H:$I,2,0)*$Q60</f>
        <v>#DIV/0!</v>
      </c>
      <c r="BG60" s="2" t="e">
        <f>VLOOKUP(AC60,학교별등급점수!$K:$L,2,0)*성적입력!Q60</f>
        <v>#DIV/0!</v>
      </c>
      <c r="BH60" s="2" t="e">
        <f>VLOOKUP(AC60,학교별등급점수!$N:$O,2,0)*성적입력!Q60</f>
        <v>#DIV/0!</v>
      </c>
      <c r="BI60" s="2">
        <f>VLOOKUP(AS60,학교별등급점수!$Q:$R,2,0)*성적입력!Q60</f>
        <v>0</v>
      </c>
      <c r="BJ60" s="2">
        <f>VLOOKUP($AS60,학교별등급점수!$T:$U,2,0)*성적입력!$Q60</f>
        <v>0</v>
      </c>
      <c r="BK60" s="2" t="e">
        <f>VLOOKUP(AC60,학교별등급점수!$W:$X,2,0)*성적입력!Q60</f>
        <v>#DIV/0!</v>
      </c>
      <c r="BL60" s="2" t="e">
        <f>VLOOKUP($AC60,학교별등급점수!$Z:$AA,2,0)*성적입력!$Q60</f>
        <v>#DIV/0!</v>
      </c>
      <c r="BM60" s="2" t="e">
        <f>VLOOKUP($AC60,학교별등급점수!$AC:$AD,2,0)*성적입력!$Q60</f>
        <v>#DIV/0!</v>
      </c>
      <c r="BN60" s="2" t="e">
        <f>VLOOKUP($AC60,학교별등급점수!$AF:$AG,2,0)*성적입력!$Q60</f>
        <v>#DIV/0!</v>
      </c>
      <c r="BO60" s="2" t="e">
        <f>VLOOKUP($AC60,학교별등급점수!$AI:$AJ,2,0)*성적입력!$Q60</f>
        <v>#DIV/0!</v>
      </c>
      <c r="BP60" s="1" t="e">
        <f>VLOOKUP($AC60,학교별등급점수!$AL:$AM,2,0)*성적입력!$Q60</f>
        <v>#DIV/0!</v>
      </c>
      <c r="BQ60" s="1" t="e">
        <f>VLOOKUP($AC60,학교별등급점수!$AO:$AP,2,0)*성적입력!$Q60</f>
        <v>#DIV/0!</v>
      </c>
      <c r="BR60" s="1" t="e">
        <f>VLOOKUP($AC60,학교별등급점수!$AR:$AS,2,0)*성적입력!$Q60</f>
        <v>#DIV/0!</v>
      </c>
      <c r="BS60" s="1" t="e">
        <f>VLOOKUP($AC60,학교별등급점수!$AU:$AV,2,0)*성적입력!$Q60</f>
        <v>#DIV/0!</v>
      </c>
      <c r="BT60" s="1" t="e">
        <f>VLOOKUP($AC60,학교별등급점수!$AX:$AY,2,0)*성적입력!$Q60</f>
        <v>#DIV/0!</v>
      </c>
      <c r="BU60" s="1" t="e">
        <f>VLOOKUP($AC60,학교별등급점수!$BA:$BB,2,0)*성적입력!$Q60</f>
        <v>#DIV/0!</v>
      </c>
      <c r="BW60" s="1" t="e">
        <f t="shared" si="51"/>
        <v>#DIV/0!</v>
      </c>
      <c r="BX60" s="74" t="e" cm="1">
        <f t="array" ref="BX60">_xlfn.IFS(BW60&gt;96,9,BW60&gt;89,8,BW60&gt;77,7,BW60&gt;60,6,BW60&gt;40,5,BW60&gt;23,4,BW60&gt;11,3,BW60&gt;4,2,TRUE,1)</f>
        <v>#DIV/0!</v>
      </c>
      <c r="BY60" s="1" t="e">
        <f t="shared" si="52"/>
        <v>#DIV/0!</v>
      </c>
      <c r="BZ60" s="1" t="e">
        <f>VLOOKUP($BX60,학교별등급점수!$BD:$BE,2,0)</f>
        <v>#DIV/0!</v>
      </c>
      <c r="CA60" s="1" t="e">
        <f t="shared" si="53"/>
        <v>#DIV/0!</v>
      </c>
      <c r="CC60" s="1" t="e">
        <f>VLOOKUP($AC60,학교별등급점수!$BG:$BH,2,0)*성적입력!$Q60</f>
        <v>#DIV/0!</v>
      </c>
      <c r="CD60" s="1" t="e">
        <f>VLOOKUP($AC60,학교별등급점수!$BJ:$BK,2,0)*성적입력!$Q60</f>
        <v>#DIV/0!</v>
      </c>
      <c r="CE60" s="1" t="e">
        <f>VLOOKUP($AC60,학교별등급점수!$BM:$BN,2,0)*성적입력!$Q60</f>
        <v>#DIV/0!</v>
      </c>
      <c r="CF60" s="1" t="e">
        <f>VLOOKUP($AC60,학교별등급점수!$BP:$BQ,2,0)*성적입력!$Q60</f>
        <v>#DIV/0!</v>
      </c>
      <c r="CG60" s="1" t="e">
        <f>VLOOKUP($AC60,학교별등급점수!$BS:$BT,2,0)</f>
        <v>#DIV/0!</v>
      </c>
      <c r="CH60" s="1" t="e">
        <f>VLOOKUP($AC60,학교별등급점수!$BV:$BW,2,0)*성적입력!$Q60</f>
        <v>#DIV/0!</v>
      </c>
      <c r="CI60" s="1" t="e">
        <f>VLOOKUP($AC60,학교별등급점수!$BY:$BZ,2,0)*성적입력!$Q60</f>
        <v>#DIV/0!</v>
      </c>
      <c r="CJ60" s="1" t="e">
        <f>VLOOKUP($AC60,학교별등급점수!$CB:$CC,2,0)*성적입력!$Q60</f>
        <v>#DIV/0!</v>
      </c>
      <c r="CK60" s="1" t="e">
        <f>VLOOKUP($AC60,학교별등급점수!$CH:$CI,2,0)*성적입력!$Q60</f>
        <v>#DIV/0!</v>
      </c>
      <c r="CL60" s="1" t="e">
        <f>VLOOKUP($AC60,학교별등급점수!$CK:$CL,2,0)*성적입력!$Q60</f>
        <v>#DIV/0!</v>
      </c>
      <c r="CM60" s="1" t="e">
        <f>VLOOKUP($AC60,학교별등급점수!$CN:$CO,2,0)*성적입력!$Q60</f>
        <v>#DIV/0!</v>
      </c>
      <c r="CN60" s="1" t="e">
        <f>VLOOKUP($AW60,학교별등급점수!$CQ:$CR,2,0)*성적입력!$Q60</f>
        <v>#DIV/0!</v>
      </c>
      <c r="CO60" s="1" t="e">
        <f>VLOOKUP($AC60,학교별등급점수!$CT:$CU,2,0)*성적입력!$Q60</f>
        <v>#DIV/0!</v>
      </c>
      <c r="CP60" s="1" t="e">
        <f>VLOOKUP($AC60,학교별등급점수!$CW:$CX,2,0)*성적입력!$Q60</f>
        <v>#DIV/0!</v>
      </c>
      <c r="CQ60" s="1">
        <f>VLOOKUP($AS60,학교별등급점수!$CZ:$DA,2,0)*성적입력!$Q60</f>
        <v>0</v>
      </c>
      <c r="CR60" s="1" t="e">
        <f>VLOOKUP($AC60,학교별등급점수!$DC:$DD,2,0)*성적입력!$Q60</f>
        <v>#DIV/0!</v>
      </c>
      <c r="CS60" s="1" t="e">
        <f>VLOOKUP($AC60,학교별등급점수!$DF:$DG,2,0)*성적입력!$Q60</f>
        <v>#DIV/0!</v>
      </c>
      <c r="CT60" s="1" t="e">
        <f>VLOOKUP($AC60,학교별등급점수!$DI:$DJ,2,0)*성적입력!$Q60</f>
        <v>#DIV/0!</v>
      </c>
    </row>
    <row r="61" spans="2:98" s="1" customFormat="1" x14ac:dyDescent="0.3">
      <c r="B61" s="18" t="str">
        <f t="shared" si="19"/>
        <v>X</v>
      </c>
      <c r="C61" s="18" t="str">
        <f t="shared" si="20"/>
        <v>X</v>
      </c>
      <c r="D61" s="18" t="str">
        <f t="shared" si="21"/>
        <v>X</v>
      </c>
      <c r="E61" s="18" t="str">
        <f t="shared" si="22"/>
        <v>X</v>
      </c>
      <c r="F61" s="18" t="str">
        <f t="shared" si="23"/>
        <v>X</v>
      </c>
      <c r="G61" s="18" t="str">
        <f t="shared" si="24"/>
        <v>O</v>
      </c>
      <c r="H61" s="18" t="str">
        <f t="shared" si="25"/>
        <v>-0</v>
      </c>
      <c r="I61" s="18">
        <f t="shared" si="26"/>
        <v>0</v>
      </c>
      <c r="J61" s="72" t="str">
        <f t="shared" si="27"/>
        <v>-53</v>
      </c>
      <c r="K61" s="18">
        <f t="shared" si="1"/>
        <v>31</v>
      </c>
      <c r="L61" s="68"/>
      <c r="M61" s="7"/>
      <c r="N61" s="7"/>
      <c r="O61" s="7"/>
      <c r="P61" s="7"/>
      <c r="Q61" s="7"/>
      <c r="R61" s="7"/>
      <c r="S61" s="7"/>
      <c r="T61" s="7"/>
      <c r="U61" s="36" t="str">
        <f t="shared" si="37"/>
        <v>X</v>
      </c>
      <c r="V61" s="36" t="str">
        <f t="shared" si="28"/>
        <v>X</v>
      </c>
      <c r="W61" s="36" t="str">
        <f t="shared" si="38"/>
        <v>X</v>
      </c>
      <c r="X61" s="36" t="str">
        <f t="shared" si="29"/>
        <v>X</v>
      </c>
      <c r="Y61" s="36" t="str">
        <f t="shared" si="39"/>
        <v>X</v>
      </c>
      <c r="Z61" s="36" t="str">
        <f t="shared" si="40"/>
        <v>X</v>
      </c>
      <c r="AA61" s="36">
        <f>COUNTIF($P$9:$P61,$P61)</f>
        <v>0</v>
      </c>
      <c r="AB61" s="13" t="e">
        <f t="shared" si="41"/>
        <v>#DIV/0!</v>
      </c>
      <c r="AC61" s="10" t="e" cm="1">
        <f t="array" ref="AC61">_xlfn.IFS(AB61&gt;96%,9,AB61&gt;89%,8,AB61&gt;77%,7,AB61&gt;60%,6,AB61&gt;40%,5,AB61&gt;23%,4,AB61&gt;11%,3,AB61&gt;4%,2,TRUE,1)</f>
        <v>#DIV/0!</v>
      </c>
      <c r="AD61" s="54" t="e">
        <f t="shared" si="42"/>
        <v>#DIV/0!</v>
      </c>
      <c r="AE61" s="54" t="str">
        <f t="shared" si="30"/>
        <v>O</v>
      </c>
      <c r="AF61" s="2" t="str">
        <f t="shared" si="31"/>
        <v>X</v>
      </c>
      <c r="AG61" s="2" t="str">
        <f t="shared" si="32"/>
        <v>X</v>
      </c>
      <c r="AH61" s="2" t="str">
        <f t="shared" si="33"/>
        <v>X</v>
      </c>
      <c r="AI61" s="2" t="str">
        <f t="shared" si="34"/>
        <v>X</v>
      </c>
      <c r="AJ61" s="2" t="str">
        <f t="shared" si="35"/>
        <v>X</v>
      </c>
      <c r="AK61" s="13" t="e">
        <f t="shared" si="43"/>
        <v>#DIV/0!</v>
      </c>
      <c r="AL61" s="10" t="e" cm="1">
        <f t="array" ref="AL61">_xlfn.IFS(AK61&gt;96%,9,AK61&gt;89%,8,AK61&gt;77%,7,AK61&gt;60%,6,AK61&gt;40%,5,AK61&gt;23%,4,AK61&gt;11%,3,AK61&gt;4%,2,TRUE,1)</f>
        <v>#DIV/0!</v>
      </c>
      <c r="AM61" s="2" t="e">
        <f t="shared" si="44"/>
        <v>#DIV/0!</v>
      </c>
      <c r="AN61" s="2">
        <f t="shared" si="45"/>
        <v>31</v>
      </c>
      <c r="AO61" s="2">
        <v>32</v>
      </c>
      <c r="AP61" s="2" t="str">
        <f t="shared" si="46"/>
        <v>-53</v>
      </c>
      <c r="AQ61" s="2">
        <f t="shared" si="54"/>
        <v>53</v>
      </c>
      <c r="AR61" s="26">
        <f t="shared" si="47"/>
        <v>1</v>
      </c>
      <c r="AS61" s="10" cm="1">
        <f t="array" ref="AS61">_xlfn.IFS(AR61&gt;96%,9,AR61&gt;89%,8,AR61&gt;77%,7,AR61&gt;60%,6,AR61&gt;40%,5,AR61&gt;23%,4,AR61&gt;11%,3,AR61&gt;4%,2,TRUE,1)</f>
        <v>9</v>
      </c>
      <c r="AT61" s="2">
        <f t="shared" si="48"/>
        <v>0</v>
      </c>
      <c r="AU61" s="2" t="e">
        <f>VLOOKUP(성적입력!$P61,건국대글로컬교과분류자료!$F:$G,2,0)</f>
        <v>#N/A</v>
      </c>
      <c r="AV61" s="26" t="e">
        <f t="shared" si="49"/>
        <v>#DIV/0!</v>
      </c>
      <c r="AW61" s="10" t="e" cm="1">
        <f t="array" ref="AW61">_xlfn.IFS(AV61&gt;96%,9,AV61&gt;89%,8,AV61&gt;77%,7,AV61&gt;60%,6,AV61&gt;40%,5,AV61&gt;23%,4,AV61&gt;11%,3,AV61&gt;4%,2,TRUE,1)</f>
        <v>#DIV/0!</v>
      </c>
      <c r="AX61" s="2" t="e">
        <f t="shared" si="50"/>
        <v>#DIV/0!</v>
      </c>
      <c r="BA61" s="2" t="e">
        <f>VLOOKUP(성적입력!$AC61,학교별등급점수!$B:$C,2,0)*$Q61</f>
        <v>#DIV/0!</v>
      </c>
      <c r="BB61" s="2" t="e">
        <f>VLOOKUP(성적입력!$AL61,학교별등급점수!$B:$C,2,0)*$Q61</f>
        <v>#DIV/0!</v>
      </c>
      <c r="BC61" s="2" t="e">
        <f>VLOOKUP($AC61,학교별등급점수!$E:$F,2,0)*성적입력!$Q61</f>
        <v>#DIV/0!</v>
      </c>
      <c r="BD61" s="2" t="e">
        <f>VLOOKUP($AL61,학교별등급점수!$E:$F,2,0)*성적입력!$Q61</f>
        <v>#DIV/0!</v>
      </c>
      <c r="BE61" s="2" t="e">
        <f>VLOOKUP($AC61,학교별등급점수!$H:$I,2,0)*$Q61</f>
        <v>#DIV/0!</v>
      </c>
      <c r="BF61" s="2" t="e">
        <f>VLOOKUP($AL61,학교별등급점수!$H:$I,2,0)*$Q61</f>
        <v>#DIV/0!</v>
      </c>
      <c r="BG61" s="2" t="e">
        <f>VLOOKUP(AC61,학교별등급점수!$K:$L,2,0)*성적입력!Q61</f>
        <v>#DIV/0!</v>
      </c>
      <c r="BH61" s="2" t="e">
        <f>VLOOKUP(AC61,학교별등급점수!$N:$O,2,0)*성적입력!Q61</f>
        <v>#DIV/0!</v>
      </c>
      <c r="BI61" s="2">
        <f>VLOOKUP(AS61,학교별등급점수!$Q:$R,2,0)*성적입력!Q61</f>
        <v>0</v>
      </c>
      <c r="BJ61" s="2">
        <f>VLOOKUP($AS61,학교별등급점수!$T:$U,2,0)*성적입력!$Q61</f>
        <v>0</v>
      </c>
      <c r="BK61" s="2" t="e">
        <f>VLOOKUP(AC61,학교별등급점수!$W:$X,2,0)*성적입력!Q61</f>
        <v>#DIV/0!</v>
      </c>
      <c r="BL61" s="2" t="e">
        <f>VLOOKUP($AC61,학교별등급점수!$Z:$AA,2,0)*성적입력!$Q61</f>
        <v>#DIV/0!</v>
      </c>
      <c r="BM61" s="2" t="e">
        <f>VLOOKUP($AC61,학교별등급점수!$AC:$AD,2,0)*성적입력!$Q61</f>
        <v>#DIV/0!</v>
      </c>
      <c r="BN61" s="2" t="e">
        <f>VLOOKUP($AC61,학교별등급점수!$AF:$AG,2,0)*성적입력!$Q61</f>
        <v>#DIV/0!</v>
      </c>
      <c r="BO61" s="2" t="e">
        <f>VLOOKUP($AC61,학교별등급점수!$AI:$AJ,2,0)*성적입력!$Q61</f>
        <v>#DIV/0!</v>
      </c>
      <c r="BP61" s="1" t="e">
        <f>VLOOKUP($AC61,학교별등급점수!$AL:$AM,2,0)*성적입력!$Q61</f>
        <v>#DIV/0!</v>
      </c>
      <c r="BQ61" s="1" t="e">
        <f>VLOOKUP($AC61,학교별등급점수!$AO:$AP,2,0)*성적입력!$Q61</f>
        <v>#DIV/0!</v>
      </c>
      <c r="BR61" s="1" t="e">
        <f>VLOOKUP($AC61,학교별등급점수!$AR:$AS,2,0)*성적입력!$Q61</f>
        <v>#DIV/0!</v>
      </c>
      <c r="BS61" s="1" t="e">
        <f>VLOOKUP($AC61,학교별등급점수!$AU:$AV,2,0)*성적입력!$Q61</f>
        <v>#DIV/0!</v>
      </c>
      <c r="BT61" s="1" t="e">
        <f>VLOOKUP($AC61,학교별등급점수!$AX:$AY,2,0)*성적입력!$Q61</f>
        <v>#DIV/0!</v>
      </c>
      <c r="BU61" s="1" t="e">
        <f>VLOOKUP($AC61,학교별등급점수!$BA:$BB,2,0)*성적입력!$Q61</f>
        <v>#DIV/0!</v>
      </c>
      <c r="BW61" s="1" t="e">
        <f t="shared" si="51"/>
        <v>#DIV/0!</v>
      </c>
      <c r="BX61" s="74" t="e" cm="1">
        <f t="array" ref="BX61">_xlfn.IFS(BW61&gt;96,9,BW61&gt;89,8,BW61&gt;77,7,BW61&gt;60,6,BW61&gt;40,5,BW61&gt;23,4,BW61&gt;11,3,BW61&gt;4,2,TRUE,1)</f>
        <v>#DIV/0!</v>
      </c>
      <c r="BY61" s="1" t="e">
        <f t="shared" si="52"/>
        <v>#DIV/0!</v>
      </c>
      <c r="BZ61" s="1" t="e">
        <f>VLOOKUP($BX61,학교별등급점수!$BD:$BE,2,0)</f>
        <v>#DIV/0!</v>
      </c>
      <c r="CA61" s="1" t="e">
        <f t="shared" si="53"/>
        <v>#DIV/0!</v>
      </c>
      <c r="CC61" s="1" t="e">
        <f>VLOOKUP($AC61,학교별등급점수!$BG:$BH,2,0)*성적입력!$Q61</f>
        <v>#DIV/0!</v>
      </c>
      <c r="CD61" s="1" t="e">
        <f>VLOOKUP($AC61,학교별등급점수!$BJ:$BK,2,0)*성적입력!$Q61</f>
        <v>#DIV/0!</v>
      </c>
      <c r="CE61" s="1" t="e">
        <f>VLOOKUP($AC61,학교별등급점수!$BM:$BN,2,0)*성적입력!$Q61</f>
        <v>#DIV/0!</v>
      </c>
      <c r="CF61" s="1" t="e">
        <f>VLOOKUP($AC61,학교별등급점수!$BP:$BQ,2,0)*성적입력!$Q61</f>
        <v>#DIV/0!</v>
      </c>
      <c r="CG61" s="1" t="e">
        <f>VLOOKUP($AC61,학교별등급점수!$BS:$BT,2,0)</f>
        <v>#DIV/0!</v>
      </c>
      <c r="CH61" s="1" t="e">
        <f>VLOOKUP($AC61,학교별등급점수!$BV:$BW,2,0)*성적입력!$Q61</f>
        <v>#DIV/0!</v>
      </c>
      <c r="CI61" s="1" t="e">
        <f>VLOOKUP($AC61,학교별등급점수!$BY:$BZ,2,0)*성적입력!$Q61</f>
        <v>#DIV/0!</v>
      </c>
      <c r="CJ61" s="1" t="e">
        <f>VLOOKUP($AC61,학교별등급점수!$CB:$CC,2,0)*성적입력!$Q61</f>
        <v>#DIV/0!</v>
      </c>
      <c r="CK61" s="1" t="e">
        <f>VLOOKUP($AC61,학교별등급점수!$CH:$CI,2,0)*성적입력!$Q61</f>
        <v>#DIV/0!</v>
      </c>
      <c r="CL61" s="1" t="e">
        <f>VLOOKUP($AC61,학교별등급점수!$CK:$CL,2,0)*성적입력!$Q61</f>
        <v>#DIV/0!</v>
      </c>
      <c r="CM61" s="1" t="e">
        <f>VLOOKUP($AC61,학교별등급점수!$CN:$CO,2,0)*성적입력!$Q61</f>
        <v>#DIV/0!</v>
      </c>
      <c r="CN61" s="1" t="e">
        <f>VLOOKUP($AW61,학교별등급점수!$CQ:$CR,2,0)*성적입력!$Q61</f>
        <v>#DIV/0!</v>
      </c>
      <c r="CO61" s="1" t="e">
        <f>VLOOKUP($AC61,학교별등급점수!$CT:$CU,2,0)*성적입력!$Q61</f>
        <v>#DIV/0!</v>
      </c>
      <c r="CP61" s="1" t="e">
        <f>VLOOKUP($AC61,학교별등급점수!$CW:$CX,2,0)*성적입력!$Q61</f>
        <v>#DIV/0!</v>
      </c>
      <c r="CQ61" s="1">
        <f>VLOOKUP($AS61,학교별등급점수!$CZ:$DA,2,0)*성적입력!$Q61</f>
        <v>0</v>
      </c>
      <c r="CR61" s="1" t="e">
        <f>VLOOKUP($AC61,학교별등급점수!$DC:$DD,2,0)*성적입력!$Q61</f>
        <v>#DIV/0!</v>
      </c>
      <c r="CS61" s="1" t="e">
        <f>VLOOKUP($AC61,학교별등급점수!$DF:$DG,2,0)*성적입력!$Q61</f>
        <v>#DIV/0!</v>
      </c>
      <c r="CT61" s="1" t="e">
        <f>VLOOKUP($AC61,학교별등급점수!$DI:$DJ,2,0)*성적입력!$Q61</f>
        <v>#DIV/0!</v>
      </c>
    </row>
    <row r="62" spans="2:98" s="1" customFormat="1" x14ac:dyDescent="0.3">
      <c r="B62" s="18" t="str">
        <f t="shared" si="19"/>
        <v>X</v>
      </c>
      <c r="C62" s="18" t="str">
        <f t="shared" si="20"/>
        <v>X</v>
      </c>
      <c r="D62" s="18" t="str">
        <f t="shared" si="21"/>
        <v>X</v>
      </c>
      <c r="E62" s="18" t="str">
        <f t="shared" si="22"/>
        <v>X</v>
      </c>
      <c r="F62" s="18" t="str">
        <f t="shared" si="23"/>
        <v>X</v>
      </c>
      <c r="G62" s="18" t="str">
        <f t="shared" si="24"/>
        <v>O</v>
      </c>
      <c r="H62" s="18" t="str">
        <f t="shared" si="25"/>
        <v>-0</v>
      </c>
      <c r="I62" s="18">
        <f t="shared" si="26"/>
        <v>0</v>
      </c>
      <c r="J62" s="72" t="str">
        <f t="shared" si="27"/>
        <v>-54</v>
      </c>
      <c r="K62" s="18">
        <f t="shared" si="1"/>
        <v>31</v>
      </c>
      <c r="L62" s="68"/>
      <c r="M62" s="7"/>
      <c r="N62" s="7"/>
      <c r="O62" s="7"/>
      <c r="P62" s="7"/>
      <c r="Q62" s="7"/>
      <c r="R62" s="7"/>
      <c r="S62" s="7"/>
      <c r="T62" s="7"/>
      <c r="U62" s="36" t="str">
        <f t="shared" si="37"/>
        <v>X</v>
      </c>
      <c r="V62" s="36" t="str">
        <f t="shared" si="28"/>
        <v>X</v>
      </c>
      <c r="W62" s="36" t="str">
        <f t="shared" si="38"/>
        <v>X</v>
      </c>
      <c r="X62" s="36" t="str">
        <f t="shared" si="29"/>
        <v>X</v>
      </c>
      <c r="Y62" s="36" t="str">
        <f t="shared" si="39"/>
        <v>X</v>
      </c>
      <c r="Z62" s="36" t="str">
        <f t="shared" si="40"/>
        <v>X</v>
      </c>
      <c r="AA62" s="36">
        <f>COUNTIF($P$9:$P62,$P62)</f>
        <v>0</v>
      </c>
      <c r="AB62" s="13" t="e">
        <f t="shared" si="41"/>
        <v>#DIV/0!</v>
      </c>
      <c r="AC62" s="10" t="e" cm="1">
        <f t="array" ref="AC62">_xlfn.IFS(AB62&gt;96%,9,AB62&gt;89%,8,AB62&gt;77%,7,AB62&gt;60%,6,AB62&gt;40%,5,AB62&gt;23%,4,AB62&gt;11%,3,AB62&gt;4%,2,TRUE,1)</f>
        <v>#DIV/0!</v>
      </c>
      <c r="AD62" s="54" t="e">
        <f t="shared" si="42"/>
        <v>#DIV/0!</v>
      </c>
      <c r="AE62" s="54" t="str">
        <f t="shared" si="30"/>
        <v>O</v>
      </c>
      <c r="AF62" s="2" t="str">
        <f t="shared" si="31"/>
        <v>X</v>
      </c>
      <c r="AG62" s="2" t="str">
        <f t="shared" si="32"/>
        <v>X</v>
      </c>
      <c r="AH62" s="2" t="str">
        <f t="shared" si="33"/>
        <v>X</v>
      </c>
      <c r="AI62" s="2" t="str">
        <f t="shared" si="34"/>
        <v>X</v>
      </c>
      <c r="AJ62" s="2" t="str">
        <f t="shared" si="35"/>
        <v>X</v>
      </c>
      <c r="AK62" s="13" t="e">
        <f t="shared" si="43"/>
        <v>#DIV/0!</v>
      </c>
      <c r="AL62" s="10" t="e" cm="1">
        <f t="array" ref="AL62">_xlfn.IFS(AK62&gt;96%,9,AK62&gt;89%,8,AK62&gt;77%,7,AK62&gt;60%,6,AK62&gt;40%,5,AK62&gt;23%,4,AK62&gt;11%,3,AK62&gt;4%,2,TRUE,1)</f>
        <v>#DIV/0!</v>
      </c>
      <c r="AM62" s="2" t="e">
        <f t="shared" si="44"/>
        <v>#DIV/0!</v>
      </c>
      <c r="AN62" s="2">
        <f t="shared" si="45"/>
        <v>31</v>
      </c>
      <c r="AO62" s="2">
        <v>32</v>
      </c>
      <c r="AP62" s="2" t="str">
        <f t="shared" si="46"/>
        <v>-54</v>
      </c>
      <c r="AQ62" s="2">
        <f t="shared" si="54"/>
        <v>54</v>
      </c>
      <c r="AR62" s="26">
        <f t="shared" si="47"/>
        <v>1</v>
      </c>
      <c r="AS62" s="10" cm="1">
        <f t="array" ref="AS62">_xlfn.IFS(AR62&gt;96%,9,AR62&gt;89%,8,AR62&gt;77%,7,AR62&gt;60%,6,AR62&gt;40%,5,AR62&gt;23%,4,AR62&gt;11%,3,AR62&gt;4%,2,TRUE,1)</f>
        <v>9</v>
      </c>
      <c r="AT62" s="2">
        <f t="shared" si="48"/>
        <v>0</v>
      </c>
      <c r="AU62" s="2" t="e">
        <f>VLOOKUP(성적입력!$P62,건국대글로컬교과분류자료!$F:$G,2,0)</f>
        <v>#N/A</v>
      </c>
      <c r="AV62" s="26" t="e">
        <f t="shared" si="49"/>
        <v>#DIV/0!</v>
      </c>
      <c r="AW62" s="10" t="e" cm="1">
        <f t="array" ref="AW62">_xlfn.IFS(AV62&gt;96%,9,AV62&gt;89%,8,AV62&gt;77%,7,AV62&gt;60%,6,AV62&gt;40%,5,AV62&gt;23%,4,AV62&gt;11%,3,AV62&gt;4%,2,TRUE,1)</f>
        <v>#DIV/0!</v>
      </c>
      <c r="AX62" s="2" t="e">
        <f t="shared" si="50"/>
        <v>#DIV/0!</v>
      </c>
      <c r="BA62" s="2" t="e">
        <f>VLOOKUP(성적입력!$AC62,학교별등급점수!$B:$C,2,0)*$Q62</f>
        <v>#DIV/0!</v>
      </c>
      <c r="BB62" s="2" t="e">
        <f>VLOOKUP(성적입력!$AL62,학교별등급점수!$B:$C,2,0)*$Q62</f>
        <v>#DIV/0!</v>
      </c>
      <c r="BC62" s="2" t="e">
        <f>VLOOKUP($AC62,학교별등급점수!$E:$F,2,0)*성적입력!$Q62</f>
        <v>#DIV/0!</v>
      </c>
      <c r="BD62" s="2" t="e">
        <f>VLOOKUP($AL62,학교별등급점수!$E:$F,2,0)*성적입력!$Q62</f>
        <v>#DIV/0!</v>
      </c>
      <c r="BE62" s="2" t="e">
        <f>VLOOKUP($AC62,학교별등급점수!$H:$I,2,0)*$Q62</f>
        <v>#DIV/0!</v>
      </c>
      <c r="BF62" s="2" t="e">
        <f>VLOOKUP($AL62,학교별등급점수!$H:$I,2,0)*$Q62</f>
        <v>#DIV/0!</v>
      </c>
      <c r="BG62" s="2" t="e">
        <f>VLOOKUP(AC62,학교별등급점수!$K:$L,2,0)*성적입력!Q62</f>
        <v>#DIV/0!</v>
      </c>
      <c r="BH62" s="2" t="e">
        <f>VLOOKUP(AC62,학교별등급점수!$N:$O,2,0)*성적입력!Q62</f>
        <v>#DIV/0!</v>
      </c>
      <c r="BI62" s="2">
        <f>VLOOKUP(AS62,학교별등급점수!$Q:$R,2,0)*성적입력!Q62</f>
        <v>0</v>
      </c>
      <c r="BJ62" s="2">
        <f>VLOOKUP($AS62,학교별등급점수!$T:$U,2,0)*성적입력!$Q62</f>
        <v>0</v>
      </c>
      <c r="BK62" s="2" t="e">
        <f>VLOOKUP(AC62,학교별등급점수!$W:$X,2,0)*성적입력!Q62</f>
        <v>#DIV/0!</v>
      </c>
      <c r="BL62" s="2" t="e">
        <f>VLOOKUP($AC62,학교별등급점수!$Z:$AA,2,0)*성적입력!$Q62</f>
        <v>#DIV/0!</v>
      </c>
      <c r="BM62" s="2" t="e">
        <f>VLOOKUP($AC62,학교별등급점수!$AC:$AD,2,0)*성적입력!$Q62</f>
        <v>#DIV/0!</v>
      </c>
      <c r="BN62" s="2" t="e">
        <f>VLOOKUP($AC62,학교별등급점수!$AF:$AG,2,0)*성적입력!$Q62</f>
        <v>#DIV/0!</v>
      </c>
      <c r="BO62" s="2" t="e">
        <f>VLOOKUP($AC62,학교별등급점수!$AI:$AJ,2,0)*성적입력!$Q62</f>
        <v>#DIV/0!</v>
      </c>
      <c r="BP62" s="1" t="e">
        <f>VLOOKUP($AC62,학교별등급점수!$AL:$AM,2,0)*성적입력!$Q62</f>
        <v>#DIV/0!</v>
      </c>
      <c r="BQ62" s="1" t="e">
        <f>VLOOKUP($AC62,학교별등급점수!$AO:$AP,2,0)*성적입력!$Q62</f>
        <v>#DIV/0!</v>
      </c>
      <c r="BR62" s="1" t="e">
        <f>VLOOKUP($AC62,학교별등급점수!$AR:$AS,2,0)*성적입력!$Q62</f>
        <v>#DIV/0!</v>
      </c>
      <c r="BS62" s="1" t="e">
        <f>VLOOKUP($AC62,학교별등급점수!$AU:$AV,2,0)*성적입력!$Q62</f>
        <v>#DIV/0!</v>
      </c>
      <c r="BT62" s="1" t="e">
        <f>VLOOKUP($AC62,학교별등급점수!$AX:$AY,2,0)*성적입력!$Q62</f>
        <v>#DIV/0!</v>
      </c>
      <c r="BU62" s="1" t="e">
        <f>VLOOKUP($AC62,학교별등급점수!$BA:$BB,2,0)*성적입력!$Q62</f>
        <v>#DIV/0!</v>
      </c>
      <c r="BW62" s="1" t="e">
        <f t="shared" si="51"/>
        <v>#DIV/0!</v>
      </c>
      <c r="BX62" s="74" t="e" cm="1">
        <f t="array" ref="BX62">_xlfn.IFS(BW62&gt;96,9,BW62&gt;89,8,BW62&gt;77,7,BW62&gt;60,6,BW62&gt;40,5,BW62&gt;23,4,BW62&gt;11,3,BW62&gt;4,2,TRUE,1)</f>
        <v>#DIV/0!</v>
      </c>
      <c r="BY62" s="1" t="e">
        <f t="shared" si="52"/>
        <v>#DIV/0!</v>
      </c>
      <c r="BZ62" s="1" t="e">
        <f>VLOOKUP($BX62,학교별등급점수!$BD:$BE,2,0)</f>
        <v>#DIV/0!</v>
      </c>
      <c r="CA62" s="1" t="e">
        <f t="shared" si="53"/>
        <v>#DIV/0!</v>
      </c>
      <c r="CC62" s="1" t="e">
        <f>VLOOKUP($AC62,학교별등급점수!$BG:$BH,2,0)*성적입력!$Q62</f>
        <v>#DIV/0!</v>
      </c>
      <c r="CD62" s="1" t="e">
        <f>VLOOKUP($AC62,학교별등급점수!$BJ:$BK,2,0)*성적입력!$Q62</f>
        <v>#DIV/0!</v>
      </c>
      <c r="CE62" s="1" t="e">
        <f>VLOOKUP($AC62,학교별등급점수!$BM:$BN,2,0)*성적입력!$Q62</f>
        <v>#DIV/0!</v>
      </c>
      <c r="CF62" s="1" t="e">
        <f>VLOOKUP($AC62,학교별등급점수!$BP:$BQ,2,0)*성적입력!$Q62</f>
        <v>#DIV/0!</v>
      </c>
      <c r="CG62" s="1" t="e">
        <f>VLOOKUP($AC62,학교별등급점수!$BS:$BT,2,0)</f>
        <v>#DIV/0!</v>
      </c>
      <c r="CH62" s="1" t="e">
        <f>VLOOKUP($AC62,학교별등급점수!$BV:$BW,2,0)*성적입력!$Q62</f>
        <v>#DIV/0!</v>
      </c>
      <c r="CI62" s="1" t="e">
        <f>VLOOKUP($AC62,학교별등급점수!$BY:$BZ,2,0)*성적입력!$Q62</f>
        <v>#DIV/0!</v>
      </c>
      <c r="CJ62" s="1" t="e">
        <f>VLOOKUP($AC62,학교별등급점수!$CB:$CC,2,0)*성적입력!$Q62</f>
        <v>#DIV/0!</v>
      </c>
      <c r="CK62" s="1" t="e">
        <f>VLOOKUP($AC62,학교별등급점수!$CH:$CI,2,0)*성적입력!$Q62</f>
        <v>#DIV/0!</v>
      </c>
      <c r="CL62" s="1" t="e">
        <f>VLOOKUP($AC62,학교별등급점수!$CK:$CL,2,0)*성적입력!$Q62</f>
        <v>#DIV/0!</v>
      </c>
      <c r="CM62" s="1" t="e">
        <f>VLOOKUP($AC62,학교별등급점수!$CN:$CO,2,0)*성적입력!$Q62</f>
        <v>#DIV/0!</v>
      </c>
      <c r="CN62" s="1" t="e">
        <f>VLOOKUP($AW62,학교별등급점수!$CQ:$CR,2,0)*성적입력!$Q62</f>
        <v>#DIV/0!</v>
      </c>
      <c r="CO62" s="1" t="e">
        <f>VLOOKUP($AC62,학교별등급점수!$CT:$CU,2,0)*성적입력!$Q62</f>
        <v>#DIV/0!</v>
      </c>
      <c r="CP62" s="1" t="e">
        <f>VLOOKUP($AC62,학교별등급점수!$CW:$CX,2,0)*성적입력!$Q62</f>
        <v>#DIV/0!</v>
      </c>
      <c r="CQ62" s="1">
        <f>VLOOKUP($AS62,학교별등급점수!$CZ:$DA,2,0)*성적입력!$Q62</f>
        <v>0</v>
      </c>
      <c r="CR62" s="1" t="e">
        <f>VLOOKUP($AC62,학교별등급점수!$DC:$DD,2,0)*성적입력!$Q62</f>
        <v>#DIV/0!</v>
      </c>
      <c r="CS62" s="1" t="e">
        <f>VLOOKUP($AC62,학교별등급점수!$DF:$DG,2,0)*성적입력!$Q62</f>
        <v>#DIV/0!</v>
      </c>
      <c r="CT62" s="1" t="e">
        <f>VLOOKUP($AC62,학교별등급점수!$DI:$DJ,2,0)*성적입력!$Q62</f>
        <v>#DIV/0!</v>
      </c>
    </row>
    <row r="63" spans="2:98" s="1" customFormat="1" x14ac:dyDescent="0.3">
      <c r="B63" s="18" t="str">
        <f t="shared" si="19"/>
        <v>X</v>
      </c>
      <c r="C63" s="18" t="str">
        <f t="shared" si="20"/>
        <v>X</v>
      </c>
      <c r="D63" s="18" t="str">
        <f t="shared" si="21"/>
        <v>X</v>
      </c>
      <c r="E63" s="18" t="str">
        <f t="shared" si="22"/>
        <v>X</v>
      </c>
      <c r="F63" s="18" t="str">
        <f t="shared" si="23"/>
        <v>X</v>
      </c>
      <c r="G63" s="18" t="str">
        <f t="shared" si="24"/>
        <v>O</v>
      </c>
      <c r="H63" s="18" t="str">
        <f t="shared" si="25"/>
        <v>-0</v>
      </c>
      <c r="I63" s="18">
        <f t="shared" si="26"/>
        <v>0</v>
      </c>
      <c r="J63" s="72" t="str">
        <f t="shared" si="27"/>
        <v>-55</v>
      </c>
      <c r="K63" s="18">
        <f t="shared" si="1"/>
        <v>31</v>
      </c>
      <c r="L63" s="68"/>
      <c r="M63" s="7"/>
      <c r="N63" s="7"/>
      <c r="O63" s="7"/>
      <c r="P63" s="7"/>
      <c r="Q63" s="7"/>
      <c r="R63" s="7"/>
      <c r="S63" s="7"/>
      <c r="T63" s="7"/>
      <c r="U63" s="36" t="str">
        <f t="shared" si="37"/>
        <v>X</v>
      </c>
      <c r="V63" s="36" t="str">
        <f t="shared" si="28"/>
        <v>X</v>
      </c>
      <c r="W63" s="36" t="str">
        <f t="shared" si="38"/>
        <v>X</v>
      </c>
      <c r="X63" s="36" t="str">
        <f t="shared" si="29"/>
        <v>X</v>
      </c>
      <c r="Y63" s="36" t="str">
        <f t="shared" si="39"/>
        <v>X</v>
      </c>
      <c r="Z63" s="36" t="str">
        <f t="shared" si="40"/>
        <v>X</v>
      </c>
      <c r="AA63" s="36">
        <f>COUNTIF($P$9:$P63,$P63)</f>
        <v>0</v>
      </c>
      <c r="AB63" s="13" t="e">
        <f t="shared" si="41"/>
        <v>#DIV/0!</v>
      </c>
      <c r="AC63" s="10" t="e" cm="1">
        <f t="array" ref="AC63">_xlfn.IFS(AB63&gt;96%,9,AB63&gt;89%,8,AB63&gt;77%,7,AB63&gt;60%,6,AB63&gt;40%,5,AB63&gt;23%,4,AB63&gt;11%,3,AB63&gt;4%,2,TRUE,1)</f>
        <v>#DIV/0!</v>
      </c>
      <c r="AD63" s="54" t="e">
        <f t="shared" si="42"/>
        <v>#DIV/0!</v>
      </c>
      <c r="AE63" s="54" t="str">
        <f t="shared" si="30"/>
        <v>O</v>
      </c>
      <c r="AF63" s="2" t="str">
        <f t="shared" si="31"/>
        <v>X</v>
      </c>
      <c r="AG63" s="2" t="str">
        <f t="shared" si="32"/>
        <v>X</v>
      </c>
      <c r="AH63" s="2" t="str">
        <f t="shared" si="33"/>
        <v>X</v>
      </c>
      <c r="AI63" s="2" t="str">
        <f t="shared" si="34"/>
        <v>X</v>
      </c>
      <c r="AJ63" s="2" t="str">
        <f t="shared" si="35"/>
        <v>X</v>
      </c>
      <c r="AK63" s="13" t="e">
        <f t="shared" si="43"/>
        <v>#DIV/0!</v>
      </c>
      <c r="AL63" s="10" t="e" cm="1">
        <f t="array" ref="AL63">_xlfn.IFS(AK63&gt;96%,9,AK63&gt;89%,8,AK63&gt;77%,7,AK63&gt;60%,6,AK63&gt;40%,5,AK63&gt;23%,4,AK63&gt;11%,3,AK63&gt;4%,2,TRUE,1)</f>
        <v>#DIV/0!</v>
      </c>
      <c r="AM63" s="2" t="e">
        <f t="shared" si="44"/>
        <v>#DIV/0!</v>
      </c>
      <c r="AN63" s="2">
        <f t="shared" si="45"/>
        <v>31</v>
      </c>
      <c r="AO63" s="2">
        <v>32</v>
      </c>
      <c r="AP63" s="2" t="str">
        <f t="shared" si="46"/>
        <v>-55</v>
      </c>
      <c r="AQ63" s="2">
        <f t="shared" si="54"/>
        <v>55</v>
      </c>
      <c r="AR63" s="26">
        <f t="shared" si="47"/>
        <v>1</v>
      </c>
      <c r="AS63" s="10" cm="1">
        <f t="array" ref="AS63">_xlfn.IFS(AR63&gt;96%,9,AR63&gt;89%,8,AR63&gt;77%,7,AR63&gt;60%,6,AR63&gt;40%,5,AR63&gt;23%,4,AR63&gt;11%,3,AR63&gt;4%,2,TRUE,1)</f>
        <v>9</v>
      </c>
      <c r="AT63" s="2">
        <f t="shared" si="48"/>
        <v>0</v>
      </c>
      <c r="AU63" s="2" t="e">
        <f>VLOOKUP(성적입력!$P63,건국대글로컬교과분류자료!$F:$G,2,0)</f>
        <v>#N/A</v>
      </c>
      <c r="AV63" s="26" t="e">
        <f t="shared" si="49"/>
        <v>#DIV/0!</v>
      </c>
      <c r="AW63" s="10" t="e" cm="1">
        <f t="array" ref="AW63">_xlfn.IFS(AV63&gt;96%,9,AV63&gt;89%,8,AV63&gt;77%,7,AV63&gt;60%,6,AV63&gt;40%,5,AV63&gt;23%,4,AV63&gt;11%,3,AV63&gt;4%,2,TRUE,1)</f>
        <v>#DIV/0!</v>
      </c>
      <c r="AX63" s="2" t="e">
        <f t="shared" si="50"/>
        <v>#DIV/0!</v>
      </c>
      <c r="BA63" s="2" t="e">
        <f>VLOOKUP(성적입력!$AC63,학교별등급점수!$B:$C,2,0)*$Q63</f>
        <v>#DIV/0!</v>
      </c>
      <c r="BB63" s="2" t="e">
        <f>VLOOKUP(성적입력!$AL63,학교별등급점수!$B:$C,2,0)*$Q63</f>
        <v>#DIV/0!</v>
      </c>
      <c r="BC63" s="2" t="e">
        <f>VLOOKUP($AC63,학교별등급점수!$E:$F,2,0)*성적입력!$Q63</f>
        <v>#DIV/0!</v>
      </c>
      <c r="BD63" s="2" t="e">
        <f>VLOOKUP($AL63,학교별등급점수!$E:$F,2,0)*성적입력!$Q63</f>
        <v>#DIV/0!</v>
      </c>
      <c r="BE63" s="2" t="e">
        <f>VLOOKUP($AC63,학교별등급점수!$H:$I,2,0)*$Q63</f>
        <v>#DIV/0!</v>
      </c>
      <c r="BF63" s="2" t="e">
        <f>VLOOKUP($AL63,학교별등급점수!$H:$I,2,0)*$Q63</f>
        <v>#DIV/0!</v>
      </c>
      <c r="BG63" s="2" t="e">
        <f>VLOOKUP(AC63,학교별등급점수!$K:$L,2,0)*성적입력!Q63</f>
        <v>#DIV/0!</v>
      </c>
      <c r="BH63" s="2" t="e">
        <f>VLOOKUP(AC63,학교별등급점수!$N:$O,2,0)*성적입력!Q63</f>
        <v>#DIV/0!</v>
      </c>
      <c r="BI63" s="2">
        <f>VLOOKUP(AS63,학교별등급점수!$Q:$R,2,0)*성적입력!Q63</f>
        <v>0</v>
      </c>
      <c r="BJ63" s="2">
        <f>VLOOKUP($AS63,학교별등급점수!$T:$U,2,0)*성적입력!$Q63</f>
        <v>0</v>
      </c>
      <c r="BK63" s="2" t="e">
        <f>VLOOKUP(AC63,학교별등급점수!$W:$X,2,0)*성적입력!Q63</f>
        <v>#DIV/0!</v>
      </c>
      <c r="BL63" s="2" t="e">
        <f>VLOOKUP($AC63,학교별등급점수!$Z:$AA,2,0)*성적입력!$Q63</f>
        <v>#DIV/0!</v>
      </c>
      <c r="BM63" s="2" t="e">
        <f>VLOOKUP($AC63,학교별등급점수!$AC:$AD,2,0)*성적입력!$Q63</f>
        <v>#DIV/0!</v>
      </c>
      <c r="BN63" s="2" t="e">
        <f>VLOOKUP($AC63,학교별등급점수!$AF:$AG,2,0)*성적입력!$Q63</f>
        <v>#DIV/0!</v>
      </c>
      <c r="BO63" s="2" t="e">
        <f>VLOOKUP($AC63,학교별등급점수!$AI:$AJ,2,0)*성적입력!$Q63</f>
        <v>#DIV/0!</v>
      </c>
      <c r="BP63" s="1" t="e">
        <f>VLOOKUP($AC63,학교별등급점수!$AL:$AM,2,0)*성적입력!$Q63</f>
        <v>#DIV/0!</v>
      </c>
      <c r="BQ63" s="1" t="e">
        <f>VLOOKUP($AC63,학교별등급점수!$AO:$AP,2,0)*성적입력!$Q63</f>
        <v>#DIV/0!</v>
      </c>
      <c r="BR63" s="1" t="e">
        <f>VLOOKUP($AC63,학교별등급점수!$AR:$AS,2,0)*성적입력!$Q63</f>
        <v>#DIV/0!</v>
      </c>
      <c r="BS63" s="1" t="e">
        <f>VLOOKUP($AC63,학교별등급점수!$AU:$AV,2,0)*성적입력!$Q63</f>
        <v>#DIV/0!</v>
      </c>
      <c r="BT63" s="1" t="e">
        <f>VLOOKUP($AC63,학교별등급점수!$AX:$AY,2,0)*성적입력!$Q63</f>
        <v>#DIV/0!</v>
      </c>
      <c r="BU63" s="1" t="e">
        <f>VLOOKUP($AC63,학교별등급점수!$BA:$BB,2,0)*성적입력!$Q63</f>
        <v>#DIV/0!</v>
      </c>
      <c r="BW63" s="1" t="e">
        <f t="shared" si="51"/>
        <v>#DIV/0!</v>
      </c>
      <c r="BX63" s="74" t="e" cm="1">
        <f t="array" ref="BX63">_xlfn.IFS(BW63&gt;96,9,BW63&gt;89,8,BW63&gt;77,7,BW63&gt;60,6,BW63&gt;40,5,BW63&gt;23,4,BW63&gt;11,3,BW63&gt;4,2,TRUE,1)</f>
        <v>#DIV/0!</v>
      </c>
      <c r="BY63" s="1" t="e">
        <f t="shared" si="52"/>
        <v>#DIV/0!</v>
      </c>
      <c r="BZ63" s="1" t="e">
        <f>VLOOKUP($BX63,학교별등급점수!$BD:$BE,2,0)</f>
        <v>#DIV/0!</v>
      </c>
      <c r="CA63" s="1" t="e">
        <f t="shared" si="53"/>
        <v>#DIV/0!</v>
      </c>
      <c r="CC63" s="1" t="e">
        <f>VLOOKUP($AC63,학교별등급점수!$BG:$BH,2,0)*성적입력!$Q63</f>
        <v>#DIV/0!</v>
      </c>
      <c r="CD63" s="1" t="e">
        <f>VLOOKUP($AC63,학교별등급점수!$BJ:$BK,2,0)*성적입력!$Q63</f>
        <v>#DIV/0!</v>
      </c>
      <c r="CE63" s="1" t="e">
        <f>VLOOKUP($AC63,학교별등급점수!$BM:$BN,2,0)*성적입력!$Q63</f>
        <v>#DIV/0!</v>
      </c>
      <c r="CF63" s="1" t="e">
        <f>VLOOKUP($AC63,학교별등급점수!$BP:$BQ,2,0)*성적입력!$Q63</f>
        <v>#DIV/0!</v>
      </c>
      <c r="CG63" s="1" t="e">
        <f>VLOOKUP($AC63,학교별등급점수!$BS:$BT,2,0)</f>
        <v>#DIV/0!</v>
      </c>
      <c r="CH63" s="1" t="e">
        <f>VLOOKUP($AC63,학교별등급점수!$BV:$BW,2,0)*성적입력!$Q63</f>
        <v>#DIV/0!</v>
      </c>
      <c r="CI63" s="1" t="e">
        <f>VLOOKUP($AC63,학교별등급점수!$BY:$BZ,2,0)*성적입력!$Q63</f>
        <v>#DIV/0!</v>
      </c>
      <c r="CJ63" s="1" t="e">
        <f>VLOOKUP($AC63,학교별등급점수!$CB:$CC,2,0)*성적입력!$Q63</f>
        <v>#DIV/0!</v>
      </c>
      <c r="CK63" s="1" t="e">
        <f>VLOOKUP($AC63,학교별등급점수!$CH:$CI,2,0)*성적입력!$Q63</f>
        <v>#DIV/0!</v>
      </c>
      <c r="CL63" s="1" t="e">
        <f>VLOOKUP($AC63,학교별등급점수!$CK:$CL,2,0)*성적입력!$Q63</f>
        <v>#DIV/0!</v>
      </c>
      <c r="CM63" s="1" t="e">
        <f>VLOOKUP($AC63,학교별등급점수!$CN:$CO,2,0)*성적입력!$Q63</f>
        <v>#DIV/0!</v>
      </c>
      <c r="CN63" s="1" t="e">
        <f>VLOOKUP($AW63,학교별등급점수!$CQ:$CR,2,0)*성적입력!$Q63</f>
        <v>#DIV/0!</v>
      </c>
      <c r="CO63" s="1" t="e">
        <f>VLOOKUP($AC63,학교별등급점수!$CT:$CU,2,0)*성적입력!$Q63</f>
        <v>#DIV/0!</v>
      </c>
      <c r="CP63" s="1" t="e">
        <f>VLOOKUP($AC63,학교별등급점수!$CW:$CX,2,0)*성적입력!$Q63</f>
        <v>#DIV/0!</v>
      </c>
      <c r="CQ63" s="1">
        <f>VLOOKUP($AS63,학교별등급점수!$CZ:$DA,2,0)*성적입력!$Q63</f>
        <v>0</v>
      </c>
      <c r="CR63" s="1" t="e">
        <f>VLOOKUP($AC63,학교별등급점수!$DC:$DD,2,0)*성적입력!$Q63</f>
        <v>#DIV/0!</v>
      </c>
      <c r="CS63" s="1" t="e">
        <f>VLOOKUP($AC63,학교별등급점수!$DF:$DG,2,0)*성적입력!$Q63</f>
        <v>#DIV/0!</v>
      </c>
      <c r="CT63" s="1" t="e">
        <f>VLOOKUP($AC63,학교별등급점수!$DI:$DJ,2,0)*성적입력!$Q63</f>
        <v>#DIV/0!</v>
      </c>
    </row>
    <row r="64" spans="2:98" s="1" customFormat="1" x14ac:dyDescent="0.3">
      <c r="B64" s="18" t="str">
        <f t="shared" si="19"/>
        <v>X</v>
      </c>
      <c r="C64" s="18" t="str">
        <f t="shared" si="20"/>
        <v>X</v>
      </c>
      <c r="D64" s="18" t="str">
        <f t="shared" si="21"/>
        <v>X</v>
      </c>
      <c r="E64" s="18" t="str">
        <f t="shared" si="22"/>
        <v>X</v>
      </c>
      <c r="F64" s="18" t="str">
        <f t="shared" si="23"/>
        <v>X</v>
      </c>
      <c r="G64" s="18" t="str">
        <f t="shared" si="24"/>
        <v>O</v>
      </c>
      <c r="H64" s="18" t="str">
        <f t="shared" si="25"/>
        <v>-0</v>
      </c>
      <c r="I64" s="18">
        <f t="shared" si="26"/>
        <v>0</v>
      </c>
      <c r="J64" s="72" t="str">
        <f t="shared" si="27"/>
        <v>-56</v>
      </c>
      <c r="K64" s="18">
        <f t="shared" si="1"/>
        <v>31</v>
      </c>
      <c r="L64" s="68"/>
      <c r="M64" s="7"/>
      <c r="N64" s="7"/>
      <c r="O64" s="7"/>
      <c r="P64" s="7"/>
      <c r="Q64" s="7"/>
      <c r="R64" s="7"/>
      <c r="S64" s="7"/>
      <c r="T64" s="7"/>
      <c r="U64" s="36" t="str">
        <f t="shared" si="37"/>
        <v>X</v>
      </c>
      <c r="V64" s="36" t="str">
        <f t="shared" si="28"/>
        <v>X</v>
      </c>
      <c r="W64" s="36" t="str">
        <f t="shared" si="38"/>
        <v>X</v>
      </c>
      <c r="X64" s="36" t="str">
        <f t="shared" si="29"/>
        <v>X</v>
      </c>
      <c r="Y64" s="36" t="str">
        <f t="shared" si="39"/>
        <v>X</v>
      </c>
      <c r="Z64" s="36" t="str">
        <f t="shared" si="40"/>
        <v>X</v>
      </c>
      <c r="AA64" s="36">
        <f>COUNTIF($P$9:$P64,$P64)</f>
        <v>0</v>
      </c>
      <c r="AB64" s="13" t="e">
        <f t="shared" si="41"/>
        <v>#DIV/0!</v>
      </c>
      <c r="AC64" s="10" t="e" cm="1">
        <f t="array" ref="AC64">_xlfn.IFS(AB64&gt;96%,9,AB64&gt;89%,8,AB64&gt;77%,7,AB64&gt;60%,6,AB64&gt;40%,5,AB64&gt;23%,4,AB64&gt;11%,3,AB64&gt;4%,2,TRUE,1)</f>
        <v>#DIV/0!</v>
      </c>
      <c r="AD64" s="54" t="e">
        <f t="shared" si="42"/>
        <v>#DIV/0!</v>
      </c>
      <c r="AE64" s="54" t="str">
        <f t="shared" si="30"/>
        <v>O</v>
      </c>
      <c r="AF64" s="2" t="str">
        <f t="shared" si="31"/>
        <v>X</v>
      </c>
      <c r="AG64" s="2" t="str">
        <f t="shared" si="32"/>
        <v>X</v>
      </c>
      <c r="AH64" s="2" t="str">
        <f t="shared" si="33"/>
        <v>X</v>
      </c>
      <c r="AI64" s="2" t="str">
        <f t="shared" si="34"/>
        <v>X</v>
      </c>
      <c r="AJ64" s="2" t="str">
        <f t="shared" si="35"/>
        <v>X</v>
      </c>
      <c r="AK64" s="13" t="e">
        <f t="shared" si="43"/>
        <v>#DIV/0!</v>
      </c>
      <c r="AL64" s="10" t="e" cm="1">
        <f t="array" ref="AL64">_xlfn.IFS(AK64&gt;96%,9,AK64&gt;89%,8,AK64&gt;77%,7,AK64&gt;60%,6,AK64&gt;40%,5,AK64&gt;23%,4,AK64&gt;11%,3,AK64&gt;4%,2,TRUE,1)</f>
        <v>#DIV/0!</v>
      </c>
      <c r="AM64" s="2" t="e">
        <f t="shared" si="44"/>
        <v>#DIV/0!</v>
      </c>
      <c r="AN64" s="2">
        <f t="shared" si="45"/>
        <v>31</v>
      </c>
      <c r="AO64" s="2">
        <v>32</v>
      </c>
      <c r="AP64" s="2" t="str">
        <f t="shared" si="46"/>
        <v>-56</v>
      </c>
      <c r="AQ64" s="2">
        <f t="shared" si="54"/>
        <v>56</v>
      </c>
      <c r="AR64" s="26">
        <f t="shared" si="47"/>
        <v>1</v>
      </c>
      <c r="AS64" s="10" cm="1">
        <f t="array" ref="AS64">_xlfn.IFS(AR64&gt;96%,9,AR64&gt;89%,8,AR64&gt;77%,7,AR64&gt;60%,6,AR64&gt;40%,5,AR64&gt;23%,4,AR64&gt;11%,3,AR64&gt;4%,2,TRUE,1)</f>
        <v>9</v>
      </c>
      <c r="AT64" s="2">
        <f t="shared" si="48"/>
        <v>0</v>
      </c>
      <c r="AU64" s="2" t="e">
        <f>VLOOKUP(성적입력!$P64,건국대글로컬교과분류자료!$F:$G,2,0)</f>
        <v>#N/A</v>
      </c>
      <c r="AV64" s="26" t="e">
        <f t="shared" si="49"/>
        <v>#DIV/0!</v>
      </c>
      <c r="AW64" s="10" t="e" cm="1">
        <f t="array" ref="AW64">_xlfn.IFS(AV64&gt;96%,9,AV64&gt;89%,8,AV64&gt;77%,7,AV64&gt;60%,6,AV64&gt;40%,5,AV64&gt;23%,4,AV64&gt;11%,3,AV64&gt;4%,2,TRUE,1)</f>
        <v>#DIV/0!</v>
      </c>
      <c r="AX64" s="2" t="e">
        <f t="shared" si="50"/>
        <v>#DIV/0!</v>
      </c>
      <c r="BA64" s="2" t="e">
        <f>VLOOKUP(성적입력!$AC64,학교별등급점수!$B:$C,2,0)*$Q64</f>
        <v>#DIV/0!</v>
      </c>
      <c r="BB64" s="2" t="e">
        <f>VLOOKUP(성적입력!$AL64,학교별등급점수!$B:$C,2,0)*$Q64</f>
        <v>#DIV/0!</v>
      </c>
      <c r="BC64" s="2" t="e">
        <f>VLOOKUP($AC64,학교별등급점수!$E:$F,2,0)*성적입력!$Q64</f>
        <v>#DIV/0!</v>
      </c>
      <c r="BD64" s="2" t="e">
        <f>VLOOKUP($AL64,학교별등급점수!$E:$F,2,0)*성적입력!$Q64</f>
        <v>#DIV/0!</v>
      </c>
      <c r="BE64" s="2" t="e">
        <f>VLOOKUP($AC64,학교별등급점수!$H:$I,2,0)*$Q64</f>
        <v>#DIV/0!</v>
      </c>
      <c r="BF64" s="2" t="e">
        <f>VLOOKUP($AL64,학교별등급점수!$H:$I,2,0)*$Q64</f>
        <v>#DIV/0!</v>
      </c>
      <c r="BG64" s="2" t="e">
        <f>VLOOKUP(AC64,학교별등급점수!$K:$L,2,0)*성적입력!Q64</f>
        <v>#DIV/0!</v>
      </c>
      <c r="BH64" s="2" t="e">
        <f>VLOOKUP(AC64,학교별등급점수!$N:$O,2,0)*성적입력!Q64</f>
        <v>#DIV/0!</v>
      </c>
      <c r="BI64" s="2">
        <f>VLOOKUP(AS64,학교별등급점수!$Q:$R,2,0)*성적입력!Q64</f>
        <v>0</v>
      </c>
      <c r="BJ64" s="2">
        <f>VLOOKUP($AS64,학교별등급점수!$T:$U,2,0)*성적입력!$Q64</f>
        <v>0</v>
      </c>
      <c r="BK64" s="2" t="e">
        <f>VLOOKUP(AC64,학교별등급점수!$W:$X,2,0)*성적입력!Q64</f>
        <v>#DIV/0!</v>
      </c>
      <c r="BL64" s="2" t="e">
        <f>VLOOKUP($AC64,학교별등급점수!$Z:$AA,2,0)*성적입력!$Q64</f>
        <v>#DIV/0!</v>
      </c>
      <c r="BM64" s="2" t="e">
        <f>VLOOKUP($AC64,학교별등급점수!$AC:$AD,2,0)*성적입력!$Q64</f>
        <v>#DIV/0!</v>
      </c>
      <c r="BN64" s="2" t="e">
        <f>VLOOKUP($AC64,학교별등급점수!$AF:$AG,2,0)*성적입력!$Q64</f>
        <v>#DIV/0!</v>
      </c>
      <c r="BO64" s="2" t="e">
        <f>VLOOKUP($AC64,학교별등급점수!$AI:$AJ,2,0)*성적입력!$Q64</f>
        <v>#DIV/0!</v>
      </c>
      <c r="BP64" s="1" t="e">
        <f>VLOOKUP($AC64,학교별등급점수!$AL:$AM,2,0)*성적입력!$Q64</f>
        <v>#DIV/0!</v>
      </c>
      <c r="BQ64" s="1" t="e">
        <f>VLOOKUP($AC64,학교별등급점수!$AO:$AP,2,0)*성적입력!$Q64</f>
        <v>#DIV/0!</v>
      </c>
      <c r="BR64" s="1" t="e">
        <f>VLOOKUP($AC64,학교별등급점수!$AR:$AS,2,0)*성적입력!$Q64</f>
        <v>#DIV/0!</v>
      </c>
      <c r="BS64" s="1" t="e">
        <f>VLOOKUP($AC64,학교별등급점수!$AU:$AV,2,0)*성적입력!$Q64</f>
        <v>#DIV/0!</v>
      </c>
      <c r="BT64" s="1" t="e">
        <f>VLOOKUP($AC64,학교별등급점수!$AX:$AY,2,0)*성적입력!$Q64</f>
        <v>#DIV/0!</v>
      </c>
      <c r="BU64" s="1" t="e">
        <f>VLOOKUP($AC64,학교별등급점수!$BA:$BB,2,0)*성적입력!$Q64</f>
        <v>#DIV/0!</v>
      </c>
      <c r="BW64" s="1" t="e">
        <f t="shared" si="51"/>
        <v>#DIV/0!</v>
      </c>
      <c r="BX64" s="74" t="e" cm="1">
        <f t="array" ref="BX64">_xlfn.IFS(BW64&gt;96,9,BW64&gt;89,8,BW64&gt;77,7,BW64&gt;60,6,BW64&gt;40,5,BW64&gt;23,4,BW64&gt;11,3,BW64&gt;4,2,TRUE,1)</f>
        <v>#DIV/0!</v>
      </c>
      <c r="BY64" s="1" t="e">
        <f t="shared" si="52"/>
        <v>#DIV/0!</v>
      </c>
      <c r="BZ64" s="1" t="e">
        <f>VLOOKUP($BX64,학교별등급점수!$BD:$BE,2,0)</f>
        <v>#DIV/0!</v>
      </c>
      <c r="CA64" s="1" t="e">
        <f t="shared" si="53"/>
        <v>#DIV/0!</v>
      </c>
      <c r="CC64" s="1" t="e">
        <f>VLOOKUP($AC64,학교별등급점수!$BG:$BH,2,0)*성적입력!$Q64</f>
        <v>#DIV/0!</v>
      </c>
      <c r="CD64" s="1" t="e">
        <f>VLOOKUP($AC64,학교별등급점수!$BJ:$BK,2,0)*성적입력!$Q64</f>
        <v>#DIV/0!</v>
      </c>
      <c r="CE64" s="1" t="e">
        <f>VLOOKUP($AC64,학교별등급점수!$BM:$BN,2,0)*성적입력!$Q64</f>
        <v>#DIV/0!</v>
      </c>
      <c r="CF64" s="1" t="e">
        <f>VLOOKUP($AC64,학교별등급점수!$BP:$BQ,2,0)*성적입력!$Q64</f>
        <v>#DIV/0!</v>
      </c>
      <c r="CG64" s="1" t="e">
        <f>VLOOKUP($AC64,학교별등급점수!$BS:$BT,2,0)</f>
        <v>#DIV/0!</v>
      </c>
      <c r="CH64" s="1" t="e">
        <f>VLOOKUP($AC64,학교별등급점수!$BV:$BW,2,0)*성적입력!$Q64</f>
        <v>#DIV/0!</v>
      </c>
      <c r="CI64" s="1" t="e">
        <f>VLOOKUP($AC64,학교별등급점수!$BY:$BZ,2,0)*성적입력!$Q64</f>
        <v>#DIV/0!</v>
      </c>
      <c r="CJ64" s="1" t="e">
        <f>VLOOKUP($AC64,학교별등급점수!$CB:$CC,2,0)*성적입력!$Q64</f>
        <v>#DIV/0!</v>
      </c>
      <c r="CK64" s="1" t="e">
        <f>VLOOKUP($AC64,학교별등급점수!$CH:$CI,2,0)*성적입력!$Q64</f>
        <v>#DIV/0!</v>
      </c>
      <c r="CL64" s="1" t="e">
        <f>VLOOKUP($AC64,학교별등급점수!$CK:$CL,2,0)*성적입력!$Q64</f>
        <v>#DIV/0!</v>
      </c>
      <c r="CM64" s="1" t="e">
        <f>VLOOKUP($AC64,학교별등급점수!$CN:$CO,2,0)*성적입력!$Q64</f>
        <v>#DIV/0!</v>
      </c>
      <c r="CN64" s="1" t="e">
        <f>VLOOKUP($AW64,학교별등급점수!$CQ:$CR,2,0)*성적입력!$Q64</f>
        <v>#DIV/0!</v>
      </c>
      <c r="CO64" s="1" t="e">
        <f>VLOOKUP($AC64,학교별등급점수!$CT:$CU,2,0)*성적입력!$Q64</f>
        <v>#DIV/0!</v>
      </c>
      <c r="CP64" s="1" t="e">
        <f>VLOOKUP($AC64,학교별등급점수!$CW:$CX,2,0)*성적입력!$Q64</f>
        <v>#DIV/0!</v>
      </c>
      <c r="CQ64" s="1">
        <f>VLOOKUP($AS64,학교별등급점수!$CZ:$DA,2,0)*성적입력!$Q64</f>
        <v>0</v>
      </c>
      <c r="CR64" s="1" t="e">
        <f>VLOOKUP($AC64,학교별등급점수!$DC:$DD,2,0)*성적입력!$Q64</f>
        <v>#DIV/0!</v>
      </c>
      <c r="CS64" s="1" t="e">
        <f>VLOOKUP($AC64,학교별등급점수!$DF:$DG,2,0)*성적입력!$Q64</f>
        <v>#DIV/0!</v>
      </c>
      <c r="CT64" s="1" t="e">
        <f>VLOOKUP($AC64,학교별등급점수!$DI:$DJ,2,0)*성적입력!$Q64</f>
        <v>#DIV/0!</v>
      </c>
    </row>
    <row r="65" spans="2:98" s="1" customFormat="1" x14ac:dyDescent="0.3">
      <c r="B65" s="18" t="str">
        <f t="shared" si="19"/>
        <v>X</v>
      </c>
      <c r="C65" s="18" t="str">
        <f t="shared" si="20"/>
        <v>X</v>
      </c>
      <c r="D65" s="18" t="str">
        <f t="shared" si="21"/>
        <v>X</v>
      </c>
      <c r="E65" s="18" t="str">
        <f t="shared" si="22"/>
        <v>X</v>
      </c>
      <c r="F65" s="18" t="str">
        <f t="shared" si="23"/>
        <v>X</v>
      </c>
      <c r="G65" s="18" t="str">
        <f t="shared" si="24"/>
        <v>O</v>
      </c>
      <c r="H65" s="18" t="str">
        <f t="shared" si="25"/>
        <v>-0</v>
      </c>
      <c r="I65" s="18">
        <f t="shared" si="26"/>
        <v>0</v>
      </c>
      <c r="J65" s="72" t="str">
        <f t="shared" si="27"/>
        <v>-57</v>
      </c>
      <c r="K65" s="18">
        <f t="shared" si="1"/>
        <v>31</v>
      </c>
      <c r="L65" s="68"/>
      <c r="M65" s="7"/>
      <c r="N65" s="7"/>
      <c r="O65" s="7"/>
      <c r="P65" s="7"/>
      <c r="Q65" s="7"/>
      <c r="R65" s="7"/>
      <c r="S65" s="7"/>
      <c r="T65" s="7"/>
      <c r="U65" s="36" t="str">
        <f t="shared" si="37"/>
        <v>X</v>
      </c>
      <c r="V65" s="36" t="str">
        <f t="shared" si="28"/>
        <v>X</v>
      </c>
      <c r="W65" s="36" t="str">
        <f t="shared" si="38"/>
        <v>X</v>
      </c>
      <c r="X65" s="36" t="str">
        <f t="shared" si="29"/>
        <v>X</v>
      </c>
      <c r="Y65" s="36" t="str">
        <f t="shared" si="39"/>
        <v>X</v>
      </c>
      <c r="Z65" s="36" t="str">
        <f t="shared" si="40"/>
        <v>X</v>
      </c>
      <c r="AA65" s="36">
        <f>COUNTIF($P$9:$P65,$P65)</f>
        <v>0</v>
      </c>
      <c r="AB65" s="13" t="e">
        <f t="shared" si="41"/>
        <v>#DIV/0!</v>
      </c>
      <c r="AC65" s="10" t="e" cm="1">
        <f t="array" ref="AC65">_xlfn.IFS(AB65&gt;96%,9,AB65&gt;89%,8,AB65&gt;77%,7,AB65&gt;60%,6,AB65&gt;40%,5,AB65&gt;23%,4,AB65&gt;11%,3,AB65&gt;4%,2,TRUE,1)</f>
        <v>#DIV/0!</v>
      </c>
      <c r="AD65" s="54" t="e">
        <f t="shared" si="42"/>
        <v>#DIV/0!</v>
      </c>
      <c r="AE65" s="54" t="str">
        <f t="shared" si="30"/>
        <v>O</v>
      </c>
      <c r="AF65" s="2" t="str">
        <f t="shared" si="31"/>
        <v>X</v>
      </c>
      <c r="AG65" s="2" t="str">
        <f t="shared" si="32"/>
        <v>X</v>
      </c>
      <c r="AH65" s="2" t="str">
        <f t="shared" si="33"/>
        <v>X</v>
      </c>
      <c r="AI65" s="2" t="str">
        <f t="shared" si="34"/>
        <v>X</v>
      </c>
      <c r="AJ65" s="2" t="str">
        <f t="shared" si="35"/>
        <v>X</v>
      </c>
      <c r="AK65" s="13" t="e">
        <f t="shared" si="43"/>
        <v>#DIV/0!</v>
      </c>
      <c r="AL65" s="10" t="e" cm="1">
        <f t="array" ref="AL65">_xlfn.IFS(AK65&gt;96%,9,AK65&gt;89%,8,AK65&gt;77%,7,AK65&gt;60%,6,AK65&gt;40%,5,AK65&gt;23%,4,AK65&gt;11%,3,AK65&gt;4%,2,TRUE,1)</f>
        <v>#DIV/0!</v>
      </c>
      <c r="AM65" s="2" t="e">
        <f t="shared" si="44"/>
        <v>#DIV/0!</v>
      </c>
      <c r="AN65" s="2">
        <f t="shared" si="45"/>
        <v>31</v>
      </c>
      <c r="AO65" s="2">
        <v>32</v>
      </c>
      <c r="AP65" s="2" t="str">
        <f t="shared" si="46"/>
        <v>-57</v>
      </c>
      <c r="AQ65" s="2">
        <f t="shared" si="54"/>
        <v>57</v>
      </c>
      <c r="AR65" s="26">
        <f t="shared" si="47"/>
        <v>1</v>
      </c>
      <c r="AS65" s="10" cm="1">
        <f t="array" ref="AS65">_xlfn.IFS(AR65&gt;96%,9,AR65&gt;89%,8,AR65&gt;77%,7,AR65&gt;60%,6,AR65&gt;40%,5,AR65&gt;23%,4,AR65&gt;11%,3,AR65&gt;4%,2,TRUE,1)</f>
        <v>9</v>
      </c>
      <c r="AT65" s="2">
        <f t="shared" si="48"/>
        <v>0</v>
      </c>
      <c r="AU65" s="2" t="e">
        <f>VLOOKUP(성적입력!$P65,건국대글로컬교과분류자료!$F:$G,2,0)</f>
        <v>#N/A</v>
      </c>
      <c r="AV65" s="26" t="e">
        <f t="shared" si="49"/>
        <v>#DIV/0!</v>
      </c>
      <c r="AW65" s="10" t="e" cm="1">
        <f t="array" ref="AW65">_xlfn.IFS(AV65&gt;96%,9,AV65&gt;89%,8,AV65&gt;77%,7,AV65&gt;60%,6,AV65&gt;40%,5,AV65&gt;23%,4,AV65&gt;11%,3,AV65&gt;4%,2,TRUE,1)</f>
        <v>#DIV/0!</v>
      </c>
      <c r="AX65" s="2" t="e">
        <f t="shared" si="50"/>
        <v>#DIV/0!</v>
      </c>
      <c r="BA65" s="2" t="e">
        <f>VLOOKUP(성적입력!$AC65,학교별등급점수!$B:$C,2,0)*$Q65</f>
        <v>#DIV/0!</v>
      </c>
      <c r="BB65" s="2" t="e">
        <f>VLOOKUP(성적입력!$AL65,학교별등급점수!$B:$C,2,0)*$Q65</f>
        <v>#DIV/0!</v>
      </c>
      <c r="BC65" s="2" t="e">
        <f>VLOOKUP($AC65,학교별등급점수!$E:$F,2,0)*성적입력!$Q65</f>
        <v>#DIV/0!</v>
      </c>
      <c r="BD65" s="2" t="e">
        <f>VLOOKUP($AL65,학교별등급점수!$E:$F,2,0)*성적입력!$Q65</f>
        <v>#DIV/0!</v>
      </c>
      <c r="BE65" s="2" t="e">
        <f>VLOOKUP($AC65,학교별등급점수!$H:$I,2,0)*$Q65</f>
        <v>#DIV/0!</v>
      </c>
      <c r="BF65" s="2" t="e">
        <f>VLOOKUP($AL65,학교별등급점수!$H:$I,2,0)*$Q65</f>
        <v>#DIV/0!</v>
      </c>
      <c r="BG65" s="2" t="e">
        <f>VLOOKUP(AC65,학교별등급점수!$K:$L,2,0)*성적입력!Q65</f>
        <v>#DIV/0!</v>
      </c>
      <c r="BH65" s="2" t="e">
        <f>VLOOKUP(AC65,학교별등급점수!$N:$O,2,0)*성적입력!Q65</f>
        <v>#DIV/0!</v>
      </c>
      <c r="BI65" s="2">
        <f>VLOOKUP(AS65,학교별등급점수!$Q:$R,2,0)*성적입력!Q65</f>
        <v>0</v>
      </c>
      <c r="BJ65" s="2">
        <f>VLOOKUP($AS65,학교별등급점수!$T:$U,2,0)*성적입력!$Q65</f>
        <v>0</v>
      </c>
      <c r="BK65" s="2" t="e">
        <f>VLOOKUP(AC65,학교별등급점수!$W:$X,2,0)*성적입력!Q65</f>
        <v>#DIV/0!</v>
      </c>
      <c r="BL65" s="2" t="e">
        <f>VLOOKUP($AC65,학교별등급점수!$Z:$AA,2,0)*성적입력!$Q65</f>
        <v>#DIV/0!</v>
      </c>
      <c r="BM65" s="2" t="e">
        <f>VLOOKUP($AC65,학교별등급점수!$AC:$AD,2,0)*성적입력!$Q65</f>
        <v>#DIV/0!</v>
      </c>
      <c r="BN65" s="2" t="e">
        <f>VLOOKUP($AC65,학교별등급점수!$AF:$AG,2,0)*성적입력!$Q65</f>
        <v>#DIV/0!</v>
      </c>
      <c r="BO65" s="2" t="e">
        <f>VLOOKUP($AC65,학교별등급점수!$AI:$AJ,2,0)*성적입력!$Q65</f>
        <v>#DIV/0!</v>
      </c>
      <c r="BP65" s="1" t="e">
        <f>VLOOKUP($AC65,학교별등급점수!$AL:$AM,2,0)*성적입력!$Q65</f>
        <v>#DIV/0!</v>
      </c>
      <c r="BQ65" s="1" t="e">
        <f>VLOOKUP($AC65,학교별등급점수!$AO:$AP,2,0)*성적입력!$Q65</f>
        <v>#DIV/0!</v>
      </c>
      <c r="BR65" s="1" t="e">
        <f>VLOOKUP($AC65,학교별등급점수!$AR:$AS,2,0)*성적입력!$Q65</f>
        <v>#DIV/0!</v>
      </c>
      <c r="BS65" s="1" t="e">
        <f>VLOOKUP($AC65,학교별등급점수!$AU:$AV,2,0)*성적입력!$Q65</f>
        <v>#DIV/0!</v>
      </c>
      <c r="BT65" s="1" t="e">
        <f>VLOOKUP($AC65,학교별등급점수!$AX:$AY,2,0)*성적입력!$Q65</f>
        <v>#DIV/0!</v>
      </c>
      <c r="BU65" s="1" t="e">
        <f>VLOOKUP($AC65,학교별등급점수!$BA:$BB,2,0)*성적입력!$Q65</f>
        <v>#DIV/0!</v>
      </c>
      <c r="BW65" s="1" t="e">
        <f t="shared" si="51"/>
        <v>#DIV/0!</v>
      </c>
      <c r="BX65" s="74" t="e" cm="1">
        <f t="array" ref="BX65">_xlfn.IFS(BW65&gt;96,9,BW65&gt;89,8,BW65&gt;77,7,BW65&gt;60,6,BW65&gt;40,5,BW65&gt;23,4,BW65&gt;11,3,BW65&gt;4,2,TRUE,1)</f>
        <v>#DIV/0!</v>
      </c>
      <c r="BY65" s="1" t="e">
        <f t="shared" si="52"/>
        <v>#DIV/0!</v>
      </c>
      <c r="BZ65" s="1" t="e">
        <f>VLOOKUP($BX65,학교별등급점수!$BD:$BE,2,0)</f>
        <v>#DIV/0!</v>
      </c>
      <c r="CA65" s="1" t="e">
        <f t="shared" si="53"/>
        <v>#DIV/0!</v>
      </c>
      <c r="CC65" s="1" t="e">
        <f>VLOOKUP($AC65,학교별등급점수!$BG:$BH,2,0)*성적입력!$Q65</f>
        <v>#DIV/0!</v>
      </c>
      <c r="CD65" s="1" t="e">
        <f>VLOOKUP($AC65,학교별등급점수!$BJ:$BK,2,0)*성적입력!$Q65</f>
        <v>#DIV/0!</v>
      </c>
      <c r="CE65" s="1" t="e">
        <f>VLOOKUP($AC65,학교별등급점수!$BM:$BN,2,0)*성적입력!$Q65</f>
        <v>#DIV/0!</v>
      </c>
      <c r="CF65" s="1" t="e">
        <f>VLOOKUP($AC65,학교별등급점수!$BP:$BQ,2,0)*성적입력!$Q65</f>
        <v>#DIV/0!</v>
      </c>
      <c r="CG65" s="1" t="e">
        <f>VLOOKUP($AC65,학교별등급점수!$BS:$BT,2,0)</f>
        <v>#DIV/0!</v>
      </c>
      <c r="CH65" s="1" t="e">
        <f>VLOOKUP($AC65,학교별등급점수!$BV:$BW,2,0)*성적입력!$Q65</f>
        <v>#DIV/0!</v>
      </c>
      <c r="CI65" s="1" t="e">
        <f>VLOOKUP($AC65,학교별등급점수!$BY:$BZ,2,0)*성적입력!$Q65</f>
        <v>#DIV/0!</v>
      </c>
      <c r="CJ65" s="1" t="e">
        <f>VLOOKUP($AC65,학교별등급점수!$CB:$CC,2,0)*성적입력!$Q65</f>
        <v>#DIV/0!</v>
      </c>
      <c r="CK65" s="1" t="e">
        <f>VLOOKUP($AC65,학교별등급점수!$CH:$CI,2,0)*성적입력!$Q65</f>
        <v>#DIV/0!</v>
      </c>
      <c r="CL65" s="1" t="e">
        <f>VLOOKUP($AC65,학교별등급점수!$CK:$CL,2,0)*성적입력!$Q65</f>
        <v>#DIV/0!</v>
      </c>
      <c r="CM65" s="1" t="e">
        <f>VLOOKUP($AC65,학교별등급점수!$CN:$CO,2,0)*성적입력!$Q65</f>
        <v>#DIV/0!</v>
      </c>
      <c r="CN65" s="1" t="e">
        <f>VLOOKUP($AW65,학교별등급점수!$CQ:$CR,2,0)*성적입력!$Q65</f>
        <v>#DIV/0!</v>
      </c>
      <c r="CO65" s="1" t="e">
        <f>VLOOKUP($AC65,학교별등급점수!$CT:$CU,2,0)*성적입력!$Q65</f>
        <v>#DIV/0!</v>
      </c>
      <c r="CP65" s="1" t="e">
        <f>VLOOKUP($AC65,학교별등급점수!$CW:$CX,2,0)*성적입력!$Q65</f>
        <v>#DIV/0!</v>
      </c>
      <c r="CQ65" s="1">
        <f>VLOOKUP($AS65,학교별등급점수!$CZ:$DA,2,0)*성적입력!$Q65</f>
        <v>0</v>
      </c>
      <c r="CR65" s="1" t="e">
        <f>VLOOKUP($AC65,학교별등급점수!$DC:$DD,2,0)*성적입력!$Q65</f>
        <v>#DIV/0!</v>
      </c>
      <c r="CS65" s="1" t="e">
        <f>VLOOKUP($AC65,학교별등급점수!$DF:$DG,2,0)*성적입력!$Q65</f>
        <v>#DIV/0!</v>
      </c>
      <c r="CT65" s="1" t="e">
        <f>VLOOKUP($AC65,학교별등급점수!$DI:$DJ,2,0)*성적입력!$Q65</f>
        <v>#DIV/0!</v>
      </c>
    </row>
    <row r="66" spans="2:98" s="1" customFormat="1" x14ac:dyDescent="0.3">
      <c r="B66" s="18" t="str">
        <f t="shared" si="19"/>
        <v>X</v>
      </c>
      <c r="C66" s="18" t="str">
        <f t="shared" si="20"/>
        <v>X</v>
      </c>
      <c r="D66" s="18" t="str">
        <f t="shared" si="21"/>
        <v>X</v>
      </c>
      <c r="E66" s="18" t="str">
        <f t="shared" si="22"/>
        <v>X</v>
      </c>
      <c r="F66" s="18" t="str">
        <f t="shared" si="23"/>
        <v>X</v>
      </c>
      <c r="G66" s="18" t="str">
        <f t="shared" si="24"/>
        <v>O</v>
      </c>
      <c r="H66" s="18" t="str">
        <f t="shared" si="25"/>
        <v>-0</v>
      </c>
      <c r="I66" s="18">
        <f t="shared" si="26"/>
        <v>0</v>
      </c>
      <c r="J66" s="72" t="str">
        <f t="shared" si="27"/>
        <v>-58</v>
      </c>
      <c r="K66" s="18">
        <f t="shared" si="1"/>
        <v>31</v>
      </c>
      <c r="L66" s="68"/>
      <c r="M66" s="7"/>
      <c r="N66" s="7"/>
      <c r="O66" s="7"/>
      <c r="P66" s="7"/>
      <c r="Q66" s="7"/>
      <c r="R66" s="7"/>
      <c r="S66" s="7"/>
      <c r="T66" s="7"/>
      <c r="U66" s="36" t="str">
        <f t="shared" si="37"/>
        <v>X</v>
      </c>
      <c r="V66" s="36" t="str">
        <f t="shared" si="28"/>
        <v>X</v>
      </c>
      <c r="W66" s="36" t="str">
        <f t="shared" si="38"/>
        <v>X</v>
      </c>
      <c r="X66" s="36" t="str">
        <f t="shared" si="29"/>
        <v>X</v>
      </c>
      <c r="Y66" s="36" t="str">
        <f t="shared" si="39"/>
        <v>X</v>
      </c>
      <c r="Z66" s="36" t="str">
        <f t="shared" si="40"/>
        <v>X</v>
      </c>
      <c r="AA66" s="36">
        <f>COUNTIF($P$9:$P66,$P66)</f>
        <v>0</v>
      </c>
      <c r="AB66" s="13" t="e">
        <f t="shared" si="41"/>
        <v>#DIV/0!</v>
      </c>
      <c r="AC66" s="10" t="e" cm="1">
        <f t="array" ref="AC66">_xlfn.IFS(AB66&gt;96%,9,AB66&gt;89%,8,AB66&gt;77%,7,AB66&gt;60%,6,AB66&gt;40%,5,AB66&gt;23%,4,AB66&gt;11%,3,AB66&gt;4%,2,TRUE,1)</f>
        <v>#DIV/0!</v>
      </c>
      <c r="AD66" s="54" t="e">
        <f t="shared" si="42"/>
        <v>#DIV/0!</v>
      </c>
      <c r="AE66" s="54" t="str">
        <f t="shared" si="30"/>
        <v>O</v>
      </c>
      <c r="AF66" s="2" t="str">
        <f t="shared" si="31"/>
        <v>X</v>
      </c>
      <c r="AG66" s="2" t="str">
        <f t="shared" si="32"/>
        <v>X</v>
      </c>
      <c r="AH66" s="2" t="str">
        <f t="shared" si="33"/>
        <v>X</v>
      </c>
      <c r="AI66" s="2" t="str">
        <f t="shared" si="34"/>
        <v>X</v>
      </c>
      <c r="AJ66" s="2" t="str">
        <f t="shared" si="35"/>
        <v>X</v>
      </c>
      <c r="AK66" s="13" t="e">
        <f t="shared" si="43"/>
        <v>#DIV/0!</v>
      </c>
      <c r="AL66" s="10" t="e" cm="1">
        <f t="array" ref="AL66">_xlfn.IFS(AK66&gt;96%,9,AK66&gt;89%,8,AK66&gt;77%,7,AK66&gt;60%,6,AK66&gt;40%,5,AK66&gt;23%,4,AK66&gt;11%,3,AK66&gt;4%,2,TRUE,1)</f>
        <v>#DIV/0!</v>
      </c>
      <c r="AM66" s="2" t="e">
        <f t="shared" si="44"/>
        <v>#DIV/0!</v>
      </c>
      <c r="AN66" s="2">
        <f t="shared" si="45"/>
        <v>31</v>
      </c>
      <c r="AO66" s="2">
        <v>32</v>
      </c>
      <c r="AP66" s="2" t="str">
        <f t="shared" si="46"/>
        <v>-58</v>
      </c>
      <c r="AQ66" s="2">
        <f t="shared" si="54"/>
        <v>58</v>
      </c>
      <c r="AR66" s="26">
        <f t="shared" si="47"/>
        <v>1</v>
      </c>
      <c r="AS66" s="10" cm="1">
        <f t="array" ref="AS66">_xlfn.IFS(AR66&gt;96%,9,AR66&gt;89%,8,AR66&gt;77%,7,AR66&gt;60%,6,AR66&gt;40%,5,AR66&gt;23%,4,AR66&gt;11%,3,AR66&gt;4%,2,TRUE,1)</f>
        <v>9</v>
      </c>
      <c r="AT66" s="2">
        <f t="shared" si="48"/>
        <v>0</v>
      </c>
      <c r="AU66" s="2" t="e">
        <f>VLOOKUP(성적입력!$P66,건국대글로컬교과분류자료!$F:$G,2,0)</f>
        <v>#N/A</v>
      </c>
      <c r="AV66" s="26" t="e">
        <f t="shared" si="49"/>
        <v>#DIV/0!</v>
      </c>
      <c r="AW66" s="10" t="e" cm="1">
        <f t="array" ref="AW66">_xlfn.IFS(AV66&gt;96%,9,AV66&gt;89%,8,AV66&gt;77%,7,AV66&gt;60%,6,AV66&gt;40%,5,AV66&gt;23%,4,AV66&gt;11%,3,AV66&gt;4%,2,TRUE,1)</f>
        <v>#DIV/0!</v>
      </c>
      <c r="AX66" s="2" t="e">
        <f t="shared" si="50"/>
        <v>#DIV/0!</v>
      </c>
      <c r="BA66" s="2" t="e">
        <f>VLOOKUP(성적입력!$AC66,학교별등급점수!$B:$C,2,0)*$Q66</f>
        <v>#DIV/0!</v>
      </c>
      <c r="BB66" s="2" t="e">
        <f>VLOOKUP(성적입력!$AL66,학교별등급점수!$B:$C,2,0)*$Q66</f>
        <v>#DIV/0!</v>
      </c>
      <c r="BC66" s="2" t="e">
        <f>VLOOKUP($AC66,학교별등급점수!$E:$F,2,0)*성적입력!$Q66</f>
        <v>#DIV/0!</v>
      </c>
      <c r="BD66" s="2" t="e">
        <f>VLOOKUP($AL66,학교별등급점수!$E:$F,2,0)*성적입력!$Q66</f>
        <v>#DIV/0!</v>
      </c>
      <c r="BE66" s="2" t="e">
        <f>VLOOKUP($AC66,학교별등급점수!$H:$I,2,0)*$Q66</f>
        <v>#DIV/0!</v>
      </c>
      <c r="BF66" s="2" t="e">
        <f>VLOOKUP($AL66,학교별등급점수!$H:$I,2,0)*$Q66</f>
        <v>#DIV/0!</v>
      </c>
      <c r="BG66" s="2" t="e">
        <f>VLOOKUP(AC66,학교별등급점수!$K:$L,2,0)*성적입력!Q66</f>
        <v>#DIV/0!</v>
      </c>
      <c r="BH66" s="2" t="e">
        <f>VLOOKUP(AC66,학교별등급점수!$N:$O,2,0)*성적입력!Q66</f>
        <v>#DIV/0!</v>
      </c>
      <c r="BI66" s="2">
        <f>VLOOKUP(AS66,학교별등급점수!$Q:$R,2,0)*성적입력!Q66</f>
        <v>0</v>
      </c>
      <c r="BJ66" s="2">
        <f>VLOOKUP($AS66,학교별등급점수!$T:$U,2,0)*성적입력!$Q66</f>
        <v>0</v>
      </c>
      <c r="BK66" s="2" t="e">
        <f>VLOOKUP(AC66,학교별등급점수!$W:$X,2,0)*성적입력!Q66</f>
        <v>#DIV/0!</v>
      </c>
      <c r="BL66" s="2" t="e">
        <f>VLOOKUP($AC66,학교별등급점수!$Z:$AA,2,0)*성적입력!$Q66</f>
        <v>#DIV/0!</v>
      </c>
      <c r="BM66" s="2" t="e">
        <f>VLOOKUP($AC66,학교별등급점수!$AC:$AD,2,0)*성적입력!$Q66</f>
        <v>#DIV/0!</v>
      </c>
      <c r="BN66" s="2" t="e">
        <f>VLOOKUP($AC66,학교별등급점수!$AF:$AG,2,0)*성적입력!$Q66</f>
        <v>#DIV/0!</v>
      </c>
      <c r="BO66" s="2" t="e">
        <f>VLOOKUP($AC66,학교별등급점수!$AI:$AJ,2,0)*성적입력!$Q66</f>
        <v>#DIV/0!</v>
      </c>
      <c r="BP66" s="1" t="e">
        <f>VLOOKUP($AC66,학교별등급점수!$AL:$AM,2,0)*성적입력!$Q66</f>
        <v>#DIV/0!</v>
      </c>
      <c r="BQ66" s="1" t="e">
        <f>VLOOKUP($AC66,학교별등급점수!$AO:$AP,2,0)*성적입력!$Q66</f>
        <v>#DIV/0!</v>
      </c>
      <c r="BR66" s="1" t="e">
        <f>VLOOKUP($AC66,학교별등급점수!$AR:$AS,2,0)*성적입력!$Q66</f>
        <v>#DIV/0!</v>
      </c>
      <c r="BS66" s="1" t="e">
        <f>VLOOKUP($AC66,학교별등급점수!$AU:$AV,2,0)*성적입력!$Q66</f>
        <v>#DIV/0!</v>
      </c>
      <c r="BT66" s="1" t="e">
        <f>VLOOKUP($AC66,학교별등급점수!$AX:$AY,2,0)*성적입력!$Q66</f>
        <v>#DIV/0!</v>
      </c>
      <c r="BU66" s="1" t="e">
        <f>VLOOKUP($AC66,학교별등급점수!$BA:$BB,2,0)*성적입력!$Q66</f>
        <v>#DIV/0!</v>
      </c>
      <c r="BW66" s="1" t="e">
        <f t="shared" si="51"/>
        <v>#DIV/0!</v>
      </c>
      <c r="BX66" s="74" t="e" cm="1">
        <f t="array" ref="BX66">_xlfn.IFS(BW66&gt;96,9,BW66&gt;89,8,BW66&gt;77,7,BW66&gt;60,6,BW66&gt;40,5,BW66&gt;23,4,BW66&gt;11,3,BW66&gt;4,2,TRUE,1)</f>
        <v>#DIV/0!</v>
      </c>
      <c r="BY66" s="1" t="e">
        <f t="shared" si="52"/>
        <v>#DIV/0!</v>
      </c>
      <c r="BZ66" s="1" t="e">
        <f>VLOOKUP($BX66,학교별등급점수!$BD:$BE,2,0)</f>
        <v>#DIV/0!</v>
      </c>
      <c r="CA66" s="1" t="e">
        <f t="shared" si="53"/>
        <v>#DIV/0!</v>
      </c>
      <c r="CC66" s="1" t="e">
        <f>VLOOKUP($AC66,학교별등급점수!$BG:$BH,2,0)*성적입력!$Q66</f>
        <v>#DIV/0!</v>
      </c>
      <c r="CD66" s="1" t="e">
        <f>VLOOKUP($AC66,학교별등급점수!$BJ:$BK,2,0)*성적입력!$Q66</f>
        <v>#DIV/0!</v>
      </c>
      <c r="CE66" s="1" t="e">
        <f>VLOOKUP($AC66,학교별등급점수!$BM:$BN,2,0)*성적입력!$Q66</f>
        <v>#DIV/0!</v>
      </c>
      <c r="CF66" s="1" t="e">
        <f>VLOOKUP($AC66,학교별등급점수!$BP:$BQ,2,0)*성적입력!$Q66</f>
        <v>#DIV/0!</v>
      </c>
      <c r="CG66" s="1" t="e">
        <f>VLOOKUP($AC66,학교별등급점수!$BS:$BT,2,0)</f>
        <v>#DIV/0!</v>
      </c>
      <c r="CH66" s="1" t="e">
        <f>VLOOKUP($AC66,학교별등급점수!$BV:$BW,2,0)*성적입력!$Q66</f>
        <v>#DIV/0!</v>
      </c>
      <c r="CI66" s="1" t="e">
        <f>VLOOKUP($AC66,학교별등급점수!$BY:$BZ,2,0)*성적입력!$Q66</f>
        <v>#DIV/0!</v>
      </c>
      <c r="CJ66" s="1" t="e">
        <f>VLOOKUP($AC66,학교별등급점수!$CB:$CC,2,0)*성적입력!$Q66</f>
        <v>#DIV/0!</v>
      </c>
      <c r="CK66" s="1" t="e">
        <f>VLOOKUP($AC66,학교별등급점수!$CH:$CI,2,0)*성적입력!$Q66</f>
        <v>#DIV/0!</v>
      </c>
      <c r="CL66" s="1" t="e">
        <f>VLOOKUP($AC66,학교별등급점수!$CK:$CL,2,0)*성적입력!$Q66</f>
        <v>#DIV/0!</v>
      </c>
      <c r="CM66" s="1" t="e">
        <f>VLOOKUP($AC66,학교별등급점수!$CN:$CO,2,0)*성적입력!$Q66</f>
        <v>#DIV/0!</v>
      </c>
      <c r="CN66" s="1" t="e">
        <f>VLOOKUP($AW66,학교별등급점수!$CQ:$CR,2,0)*성적입력!$Q66</f>
        <v>#DIV/0!</v>
      </c>
      <c r="CO66" s="1" t="e">
        <f>VLOOKUP($AC66,학교별등급점수!$CT:$CU,2,0)*성적입력!$Q66</f>
        <v>#DIV/0!</v>
      </c>
      <c r="CP66" s="1" t="e">
        <f>VLOOKUP($AC66,학교별등급점수!$CW:$CX,2,0)*성적입력!$Q66</f>
        <v>#DIV/0!</v>
      </c>
      <c r="CQ66" s="1">
        <f>VLOOKUP($AS66,학교별등급점수!$CZ:$DA,2,0)*성적입력!$Q66</f>
        <v>0</v>
      </c>
      <c r="CR66" s="1" t="e">
        <f>VLOOKUP($AC66,학교별등급점수!$DC:$DD,2,0)*성적입력!$Q66</f>
        <v>#DIV/0!</v>
      </c>
      <c r="CS66" s="1" t="e">
        <f>VLOOKUP($AC66,학교별등급점수!$DF:$DG,2,0)*성적입력!$Q66</f>
        <v>#DIV/0!</v>
      </c>
      <c r="CT66" s="1" t="e">
        <f>VLOOKUP($AC66,학교별등급점수!$DI:$DJ,2,0)*성적입력!$Q66</f>
        <v>#DIV/0!</v>
      </c>
    </row>
    <row r="67" spans="2:98" s="1" customFormat="1" x14ac:dyDescent="0.3">
      <c r="B67" s="18" t="str">
        <f t="shared" si="19"/>
        <v>X</v>
      </c>
      <c r="C67" s="18" t="str">
        <f t="shared" si="20"/>
        <v>X</v>
      </c>
      <c r="D67" s="18" t="str">
        <f t="shared" si="21"/>
        <v>X</v>
      </c>
      <c r="E67" s="18" t="str">
        <f t="shared" si="22"/>
        <v>X</v>
      </c>
      <c r="F67" s="18" t="str">
        <f t="shared" si="23"/>
        <v>X</v>
      </c>
      <c r="G67" s="18" t="str">
        <f t="shared" si="24"/>
        <v>O</v>
      </c>
      <c r="H67" s="18" t="str">
        <f t="shared" si="25"/>
        <v>-0</v>
      </c>
      <c r="I67" s="18">
        <f t="shared" si="26"/>
        <v>0</v>
      </c>
      <c r="J67" s="72" t="str">
        <f t="shared" si="27"/>
        <v>-59</v>
      </c>
      <c r="K67" s="18">
        <f t="shared" si="1"/>
        <v>31</v>
      </c>
      <c r="L67" s="68"/>
      <c r="M67" s="7"/>
      <c r="N67" s="7"/>
      <c r="O67" s="7"/>
      <c r="P67" s="7"/>
      <c r="Q67" s="7"/>
      <c r="R67" s="7"/>
      <c r="S67" s="7"/>
      <c r="T67" s="7"/>
      <c r="U67" s="36" t="str">
        <f t="shared" si="37"/>
        <v>X</v>
      </c>
      <c r="V67" s="36" t="str">
        <f t="shared" si="28"/>
        <v>X</v>
      </c>
      <c r="W67" s="36" t="str">
        <f t="shared" si="38"/>
        <v>X</v>
      </c>
      <c r="X67" s="36" t="str">
        <f t="shared" si="29"/>
        <v>X</v>
      </c>
      <c r="Y67" s="36" t="str">
        <f t="shared" si="39"/>
        <v>X</v>
      </c>
      <c r="Z67" s="36" t="str">
        <f t="shared" si="40"/>
        <v>X</v>
      </c>
      <c r="AA67" s="36">
        <f>COUNTIF($P$9:$P67,$P67)</f>
        <v>0</v>
      </c>
      <c r="AB67" s="13" t="e">
        <f t="shared" si="41"/>
        <v>#DIV/0!</v>
      </c>
      <c r="AC67" s="10" t="e" cm="1">
        <f t="array" ref="AC67">_xlfn.IFS(AB67&gt;96%,9,AB67&gt;89%,8,AB67&gt;77%,7,AB67&gt;60%,6,AB67&gt;40%,5,AB67&gt;23%,4,AB67&gt;11%,3,AB67&gt;4%,2,TRUE,1)</f>
        <v>#DIV/0!</v>
      </c>
      <c r="AD67" s="54" t="e">
        <f t="shared" si="42"/>
        <v>#DIV/0!</v>
      </c>
      <c r="AE67" s="54" t="str">
        <f t="shared" si="30"/>
        <v>O</v>
      </c>
      <c r="AF67" s="2" t="str">
        <f t="shared" si="31"/>
        <v>X</v>
      </c>
      <c r="AG67" s="2" t="str">
        <f t="shared" si="32"/>
        <v>X</v>
      </c>
      <c r="AH67" s="2" t="str">
        <f t="shared" si="33"/>
        <v>X</v>
      </c>
      <c r="AI67" s="2" t="str">
        <f t="shared" si="34"/>
        <v>X</v>
      </c>
      <c r="AJ67" s="2" t="str">
        <f t="shared" si="35"/>
        <v>X</v>
      </c>
      <c r="AK67" s="13" t="e">
        <f t="shared" si="43"/>
        <v>#DIV/0!</v>
      </c>
      <c r="AL67" s="10" t="e" cm="1">
        <f t="array" ref="AL67">_xlfn.IFS(AK67&gt;96%,9,AK67&gt;89%,8,AK67&gt;77%,7,AK67&gt;60%,6,AK67&gt;40%,5,AK67&gt;23%,4,AK67&gt;11%,3,AK67&gt;4%,2,TRUE,1)</f>
        <v>#DIV/0!</v>
      </c>
      <c r="AM67" s="2" t="e">
        <f t="shared" si="44"/>
        <v>#DIV/0!</v>
      </c>
      <c r="AN67" s="2">
        <f t="shared" si="45"/>
        <v>31</v>
      </c>
      <c r="AO67" s="2">
        <v>32</v>
      </c>
      <c r="AP67" s="2" t="str">
        <f t="shared" si="46"/>
        <v>-59</v>
      </c>
      <c r="AQ67" s="2">
        <f t="shared" si="54"/>
        <v>59</v>
      </c>
      <c r="AR67" s="26">
        <f t="shared" si="47"/>
        <v>1</v>
      </c>
      <c r="AS67" s="10" cm="1">
        <f t="array" ref="AS67">_xlfn.IFS(AR67&gt;96%,9,AR67&gt;89%,8,AR67&gt;77%,7,AR67&gt;60%,6,AR67&gt;40%,5,AR67&gt;23%,4,AR67&gt;11%,3,AR67&gt;4%,2,TRUE,1)</f>
        <v>9</v>
      </c>
      <c r="AT67" s="2">
        <f t="shared" si="48"/>
        <v>0</v>
      </c>
      <c r="AU67" s="2" t="e">
        <f>VLOOKUP(성적입력!$P67,건국대글로컬교과분류자료!$F:$G,2,0)</f>
        <v>#N/A</v>
      </c>
      <c r="AV67" s="26" t="e">
        <f t="shared" si="49"/>
        <v>#DIV/0!</v>
      </c>
      <c r="AW67" s="10" t="e" cm="1">
        <f t="array" ref="AW67">_xlfn.IFS(AV67&gt;96%,9,AV67&gt;89%,8,AV67&gt;77%,7,AV67&gt;60%,6,AV67&gt;40%,5,AV67&gt;23%,4,AV67&gt;11%,3,AV67&gt;4%,2,TRUE,1)</f>
        <v>#DIV/0!</v>
      </c>
      <c r="AX67" s="2" t="e">
        <f t="shared" si="50"/>
        <v>#DIV/0!</v>
      </c>
      <c r="BA67" s="2" t="e">
        <f>VLOOKUP(성적입력!$AC67,학교별등급점수!$B:$C,2,0)*$Q67</f>
        <v>#DIV/0!</v>
      </c>
      <c r="BB67" s="2" t="e">
        <f>VLOOKUP(성적입력!$AL67,학교별등급점수!$B:$C,2,0)*$Q67</f>
        <v>#DIV/0!</v>
      </c>
      <c r="BC67" s="2" t="e">
        <f>VLOOKUP($AC67,학교별등급점수!$E:$F,2,0)*성적입력!$Q67</f>
        <v>#DIV/0!</v>
      </c>
      <c r="BD67" s="2" t="e">
        <f>VLOOKUP($AL67,학교별등급점수!$E:$F,2,0)*성적입력!$Q67</f>
        <v>#DIV/0!</v>
      </c>
      <c r="BE67" s="2" t="e">
        <f>VLOOKUP($AC67,학교별등급점수!$H:$I,2,0)*$Q67</f>
        <v>#DIV/0!</v>
      </c>
      <c r="BF67" s="2" t="e">
        <f>VLOOKUP($AL67,학교별등급점수!$H:$I,2,0)*$Q67</f>
        <v>#DIV/0!</v>
      </c>
      <c r="BG67" s="2" t="e">
        <f>VLOOKUP(AC67,학교별등급점수!$K:$L,2,0)*성적입력!Q67</f>
        <v>#DIV/0!</v>
      </c>
      <c r="BH67" s="2" t="e">
        <f>VLOOKUP(AC67,학교별등급점수!$N:$O,2,0)*성적입력!Q67</f>
        <v>#DIV/0!</v>
      </c>
      <c r="BI67" s="2">
        <f>VLOOKUP(AS67,학교별등급점수!$Q:$R,2,0)*성적입력!Q67</f>
        <v>0</v>
      </c>
      <c r="BJ67" s="2">
        <f>VLOOKUP($AS67,학교별등급점수!$T:$U,2,0)*성적입력!$Q67</f>
        <v>0</v>
      </c>
      <c r="BK67" s="2" t="e">
        <f>VLOOKUP(AC67,학교별등급점수!$W:$X,2,0)*성적입력!Q67</f>
        <v>#DIV/0!</v>
      </c>
      <c r="BL67" s="2" t="e">
        <f>VLOOKUP($AC67,학교별등급점수!$Z:$AA,2,0)*성적입력!$Q67</f>
        <v>#DIV/0!</v>
      </c>
      <c r="BM67" s="2" t="e">
        <f>VLOOKUP($AC67,학교별등급점수!$AC:$AD,2,0)*성적입력!$Q67</f>
        <v>#DIV/0!</v>
      </c>
      <c r="BN67" s="2" t="e">
        <f>VLOOKUP($AC67,학교별등급점수!$AF:$AG,2,0)*성적입력!$Q67</f>
        <v>#DIV/0!</v>
      </c>
      <c r="BO67" s="2" t="e">
        <f>VLOOKUP($AC67,학교별등급점수!$AI:$AJ,2,0)*성적입력!$Q67</f>
        <v>#DIV/0!</v>
      </c>
      <c r="BP67" s="1" t="e">
        <f>VLOOKUP($AC67,학교별등급점수!$AL:$AM,2,0)*성적입력!$Q67</f>
        <v>#DIV/0!</v>
      </c>
      <c r="BQ67" s="1" t="e">
        <f>VLOOKUP($AC67,학교별등급점수!$AO:$AP,2,0)*성적입력!$Q67</f>
        <v>#DIV/0!</v>
      </c>
      <c r="BR67" s="1" t="e">
        <f>VLOOKUP($AC67,학교별등급점수!$AR:$AS,2,0)*성적입력!$Q67</f>
        <v>#DIV/0!</v>
      </c>
      <c r="BS67" s="1" t="e">
        <f>VLOOKUP($AC67,학교별등급점수!$AU:$AV,2,0)*성적입력!$Q67</f>
        <v>#DIV/0!</v>
      </c>
      <c r="BT67" s="1" t="e">
        <f>VLOOKUP($AC67,학교별등급점수!$AX:$AY,2,0)*성적입력!$Q67</f>
        <v>#DIV/0!</v>
      </c>
      <c r="BU67" s="1" t="e">
        <f>VLOOKUP($AC67,학교별등급점수!$BA:$BB,2,0)*성적입력!$Q67</f>
        <v>#DIV/0!</v>
      </c>
      <c r="BW67" s="1" t="e">
        <f t="shared" si="51"/>
        <v>#DIV/0!</v>
      </c>
      <c r="BX67" s="74" t="e" cm="1">
        <f t="array" ref="BX67">_xlfn.IFS(BW67&gt;96,9,BW67&gt;89,8,BW67&gt;77,7,BW67&gt;60,6,BW67&gt;40,5,BW67&gt;23,4,BW67&gt;11,3,BW67&gt;4,2,TRUE,1)</f>
        <v>#DIV/0!</v>
      </c>
      <c r="BY67" s="1" t="e">
        <f t="shared" si="52"/>
        <v>#DIV/0!</v>
      </c>
      <c r="BZ67" s="1" t="e">
        <f>VLOOKUP($BX67,학교별등급점수!$BD:$BE,2,0)</f>
        <v>#DIV/0!</v>
      </c>
      <c r="CA67" s="1" t="e">
        <f t="shared" si="53"/>
        <v>#DIV/0!</v>
      </c>
      <c r="CC67" s="1" t="e">
        <f>VLOOKUP($AC67,학교별등급점수!$BG:$BH,2,0)*성적입력!$Q67</f>
        <v>#DIV/0!</v>
      </c>
      <c r="CD67" s="1" t="e">
        <f>VLOOKUP($AC67,학교별등급점수!$BJ:$BK,2,0)*성적입력!$Q67</f>
        <v>#DIV/0!</v>
      </c>
      <c r="CE67" s="1" t="e">
        <f>VLOOKUP($AC67,학교별등급점수!$BM:$BN,2,0)*성적입력!$Q67</f>
        <v>#DIV/0!</v>
      </c>
      <c r="CF67" s="1" t="e">
        <f>VLOOKUP($AC67,학교별등급점수!$BP:$BQ,2,0)*성적입력!$Q67</f>
        <v>#DIV/0!</v>
      </c>
      <c r="CG67" s="1" t="e">
        <f>VLOOKUP($AC67,학교별등급점수!$BS:$BT,2,0)</f>
        <v>#DIV/0!</v>
      </c>
      <c r="CH67" s="1" t="e">
        <f>VLOOKUP($AC67,학교별등급점수!$BV:$BW,2,0)*성적입력!$Q67</f>
        <v>#DIV/0!</v>
      </c>
      <c r="CI67" s="1" t="e">
        <f>VLOOKUP($AC67,학교별등급점수!$BY:$BZ,2,0)*성적입력!$Q67</f>
        <v>#DIV/0!</v>
      </c>
      <c r="CJ67" s="1" t="e">
        <f>VLOOKUP($AC67,학교별등급점수!$CB:$CC,2,0)*성적입력!$Q67</f>
        <v>#DIV/0!</v>
      </c>
      <c r="CK67" s="1" t="e">
        <f>VLOOKUP($AC67,학교별등급점수!$CH:$CI,2,0)*성적입력!$Q67</f>
        <v>#DIV/0!</v>
      </c>
      <c r="CL67" s="1" t="e">
        <f>VLOOKUP($AC67,학교별등급점수!$CK:$CL,2,0)*성적입력!$Q67</f>
        <v>#DIV/0!</v>
      </c>
      <c r="CM67" s="1" t="e">
        <f>VLOOKUP($AC67,학교별등급점수!$CN:$CO,2,0)*성적입력!$Q67</f>
        <v>#DIV/0!</v>
      </c>
      <c r="CN67" s="1" t="e">
        <f>VLOOKUP($AW67,학교별등급점수!$CQ:$CR,2,0)*성적입력!$Q67</f>
        <v>#DIV/0!</v>
      </c>
      <c r="CO67" s="1" t="e">
        <f>VLOOKUP($AC67,학교별등급점수!$CT:$CU,2,0)*성적입력!$Q67</f>
        <v>#DIV/0!</v>
      </c>
      <c r="CP67" s="1" t="e">
        <f>VLOOKUP($AC67,학교별등급점수!$CW:$CX,2,0)*성적입력!$Q67</f>
        <v>#DIV/0!</v>
      </c>
      <c r="CQ67" s="1">
        <f>VLOOKUP($AS67,학교별등급점수!$CZ:$DA,2,0)*성적입력!$Q67</f>
        <v>0</v>
      </c>
      <c r="CR67" s="1" t="e">
        <f>VLOOKUP($AC67,학교별등급점수!$DC:$DD,2,0)*성적입력!$Q67</f>
        <v>#DIV/0!</v>
      </c>
      <c r="CS67" s="1" t="e">
        <f>VLOOKUP($AC67,학교별등급점수!$DF:$DG,2,0)*성적입력!$Q67</f>
        <v>#DIV/0!</v>
      </c>
      <c r="CT67" s="1" t="e">
        <f>VLOOKUP($AC67,학교별등급점수!$DI:$DJ,2,0)*성적입력!$Q67</f>
        <v>#DIV/0!</v>
      </c>
    </row>
    <row r="68" spans="2:98" s="1" customFormat="1" x14ac:dyDescent="0.3">
      <c r="B68" s="18" t="str">
        <f t="shared" si="19"/>
        <v>X</v>
      </c>
      <c r="C68" s="18" t="str">
        <f t="shared" si="20"/>
        <v>X</v>
      </c>
      <c r="D68" s="18" t="str">
        <f t="shared" si="21"/>
        <v>X</v>
      </c>
      <c r="E68" s="18" t="str">
        <f t="shared" si="22"/>
        <v>X</v>
      </c>
      <c r="F68" s="18" t="str">
        <f t="shared" si="23"/>
        <v>X</v>
      </c>
      <c r="G68" s="18" t="str">
        <f t="shared" si="24"/>
        <v>O</v>
      </c>
      <c r="H68" s="18" t="str">
        <f t="shared" si="25"/>
        <v>-0</v>
      </c>
      <c r="I68" s="18">
        <f t="shared" si="26"/>
        <v>0</v>
      </c>
      <c r="J68" s="72" t="str">
        <f t="shared" si="27"/>
        <v>-60</v>
      </c>
      <c r="K68" s="18">
        <f t="shared" si="1"/>
        <v>31</v>
      </c>
      <c r="L68" s="68"/>
      <c r="M68" s="7"/>
      <c r="N68" s="7"/>
      <c r="O68" s="7"/>
      <c r="P68" s="7"/>
      <c r="Q68" s="7"/>
      <c r="R68" s="7"/>
      <c r="S68" s="7"/>
      <c r="T68" s="7"/>
      <c r="U68" s="36" t="str">
        <f t="shared" si="37"/>
        <v>X</v>
      </c>
      <c r="V68" s="36" t="str">
        <f t="shared" si="28"/>
        <v>X</v>
      </c>
      <c r="W68" s="36" t="str">
        <f t="shared" si="38"/>
        <v>X</v>
      </c>
      <c r="X68" s="36" t="str">
        <f t="shared" si="29"/>
        <v>X</v>
      </c>
      <c r="Y68" s="36" t="str">
        <f t="shared" si="39"/>
        <v>X</v>
      </c>
      <c r="Z68" s="36" t="str">
        <f t="shared" si="40"/>
        <v>X</v>
      </c>
      <c r="AA68" s="36">
        <f>COUNTIF($P$9:$P68,$P68)</f>
        <v>0</v>
      </c>
      <c r="AB68" s="13" t="e">
        <f t="shared" si="41"/>
        <v>#DIV/0!</v>
      </c>
      <c r="AC68" s="10" t="e" cm="1">
        <f t="array" ref="AC68">_xlfn.IFS(AB68&gt;96%,9,AB68&gt;89%,8,AB68&gt;77%,7,AB68&gt;60%,6,AB68&gt;40%,5,AB68&gt;23%,4,AB68&gt;11%,3,AB68&gt;4%,2,TRUE,1)</f>
        <v>#DIV/0!</v>
      </c>
      <c r="AD68" s="54" t="e">
        <f t="shared" si="42"/>
        <v>#DIV/0!</v>
      </c>
      <c r="AE68" s="54" t="str">
        <f t="shared" si="30"/>
        <v>O</v>
      </c>
      <c r="AF68" s="2" t="str">
        <f t="shared" si="31"/>
        <v>X</v>
      </c>
      <c r="AG68" s="2" t="str">
        <f t="shared" si="32"/>
        <v>X</v>
      </c>
      <c r="AH68" s="2" t="str">
        <f t="shared" si="33"/>
        <v>X</v>
      </c>
      <c r="AI68" s="2" t="str">
        <f t="shared" si="34"/>
        <v>X</v>
      </c>
      <c r="AJ68" s="2" t="str">
        <f t="shared" si="35"/>
        <v>X</v>
      </c>
      <c r="AK68" s="13" t="e">
        <f t="shared" si="43"/>
        <v>#DIV/0!</v>
      </c>
      <c r="AL68" s="10" t="e" cm="1">
        <f t="array" ref="AL68">_xlfn.IFS(AK68&gt;96%,9,AK68&gt;89%,8,AK68&gt;77%,7,AK68&gt;60%,6,AK68&gt;40%,5,AK68&gt;23%,4,AK68&gt;11%,3,AK68&gt;4%,2,TRUE,1)</f>
        <v>#DIV/0!</v>
      </c>
      <c r="AM68" s="2" t="e">
        <f t="shared" si="44"/>
        <v>#DIV/0!</v>
      </c>
      <c r="AN68" s="2">
        <f t="shared" si="45"/>
        <v>31</v>
      </c>
      <c r="AO68" s="2">
        <v>32</v>
      </c>
      <c r="AP68" s="2" t="str">
        <f t="shared" si="46"/>
        <v>-60</v>
      </c>
      <c r="AQ68" s="2">
        <f t="shared" si="54"/>
        <v>60</v>
      </c>
      <c r="AR68" s="26">
        <f t="shared" si="47"/>
        <v>1</v>
      </c>
      <c r="AS68" s="10" cm="1">
        <f t="array" ref="AS68">_xlfn.IFS(AR68&gt;96%,9,AR68&gt;89%,8,AR68&gt;77%,7,AR68&gt;60%,6,AR68&gt;40%,5,AR68&gt;23%,4,AR68&gt;11%,3,AR68&gt;4%,2,TRUE,1)</f>
        <v>9</v>
      </c>
      <c r="AT68" s="2">
        <f t="shared" si="48"/>
        <v>0</v>
      </c>
      <c r="AU68" s="2" t="e">
        <f>VLOOKUP(성적입력!$P68,건국대글로컬교과분류자료!$F:$G,2,0)</f>
        <v>#N/A</v>
      </c>
      <c r="AV68" s="26" t="e">
        <f t="shared" si="49"/>
        <v>#DIV/0!</v>
      </c>
      <c r="AW68" s="10" t="e" cm="1">
        <f t="array" ref="AW68">_xlfn.IFS(AV68&gt;96%,9,AV68&gt;89%,8,AV68&gt;77%,7,AV68&gt;60%,6,AV68&gt;40%,5,AV68&gt;23%,4,AV68&gt;11%,3,AV68&gt;4%,2,TRUE,1)</f>
        <v>#DIV/0!</v>
      </c>
      <c r="AX68" s="2" t="e">
        <f t="shared" si="50"/>
        <v>#DIV/0!</v>
      </c>
      <c r="BA68" s="2" t="e">
        <f>VLOOKUP(성적입력!$AC68,학교별등급점수!$B:$C,2,0)*$Q68</f>
        <v>#DIV/0!</v>
      </c>
      <c r="BB68" s="2" t="e">
        <f>VLOOKUP(성적입력!$AL68,학교별등급점수!$B:$C,2,0)*$Q68</f>
        <v>#DIV/0!</v>
      </c>
      <c r="BC68" s="2" t="e">
        <f>VLOOKUP($AC68,학교별등급점수!$E:$F,2,0)*성적입력!$Q68</f>
        <v>#DIV/0!</v>
      </c>
      <c r="BD68" s="2" t="e">
        <f>VLOOKUP($AL68,학교별등급점수!$E:$F,2,0)*성적입력!$Q68</f>
        <v>#DIV/0!</v>
      </c>
      <c r="BE68" s="2" t="e">
        <f>VLOOKUP($AC68,학교별등급점수!$H:$I,2,0)*$Q68</f>
        <v>#DIV/0!</v>
      </c>
      <c r="BF68" s="2" t="e">
        <f>VLOOKUP($AL68,학교별등급점수!$H:$I,2,0)*$Q68</f>
        <v>#DIV/0!</v>
      </c>
      <c r="BG68" s="2" t="e">
        <f>VLOOKUP(AC68,학교별등급점수!$K:$L,2,0)*성적입력!Q68</f>
        <v>#DIV/0!</v>
      </c>
      <c r="BH68" s="2" t="e">
        <f>VLOOKUP(AC68,학교별등급점수!$N:$O,2,0)*성적입력!Q68</f>
        <v>#DIV/0!</v>
      </c>
      <c r="BI68" s="2">
        <f>VLOOKUP(AS68,학교별등급점수!$Q:$R,2,0)*성적입력!Q68</f>
        <v>0</v>
      </c>
      <c r="BJ68" s="2">
        <f>VLOOKUP($AS68,학교별등급점수!$T:$U,2,0)*성적입력!$Q68</f>
        <v>0</v>
      </c>
      <c r="BK68" s="2" t="e">
        <f>VLOOKUP(AC68,학교별등급점수!$W:$X,2,0)*성적입력!Q68</f>
        <v>#DIV/0!</v>
      </c>
      <c r="BL68" s="2" t="e">
        <f>VLOOKUP($AC68,학교별등급점수!$Z:$AA,2,0)*성적입력!$Q68</f>
        <v>#DIV/0!</v>
      </c>
      <c r="BM68" s="2" t="e">
        <f>VLOOKUP($AC68,학교별등급점수!$AC:$AD,2,0)*성적입력!$Q68</f>
        <v>#DIV/0!</v>
      </c>
      <c r="BN68" s="2" t="e">
        <f>VLOOKUP($AC68,학교별등급점수!$AF:$AG,2,0)*성적입력!$Q68</f>
        <v>#DIV/0!</v>
      </c>
      <c r="BO68" s="2" t="e">
        <f>VLOOKUP($AC68,학교별등급점수!$AI:$AJ,2,0)*성적입력!$Q68</f>
        <v>#DIV/0!</v>
      </c>
      <c r="BP68" s="1" t="e">
        <f>VLOOKUP($AC68,학교별등급점수!$AL:$AM,2,0)*성적입력!$Q68</f>
        <v>#DIV/0!</v>
      </c>
      <c r="BQ68" s="1" t="e">
        <f>VLOOKUP($AC68,학교별등급점수!$AO:$AP,2,0)*성적입력!$Q68</f>
        <v>#DIV/0!</v>
      </c>
      <c r="BR68" s="1" t="e">
        <f>VLOOKUP($AC68,학교별등급점수!$AR:$AS,2,0)*성적입력!$Q68</f>
        <v>#DIV/0!</v>
      </c>
      <c r="BS68" s="1" t="e">
        <f>VLOOKUP($AC68,학교별등급점수!$AU:$AV,2,0)*성적입력!$Q68</f>
        <v>#DIV/0!</v>
      </c>
      <c r="BT68" s="1" t="e">
        <f>VLOOKUP($AC68,학교별등급점수!$AX:$AY,2,0)*성적입력!$Q68</f>
        <v>#DIV/0!</v>
      </c>
      <c r="BU68" s="1" t="e">
        <f>VLOOKUP($AC68,학교별등급점수!$BA:$BB,2,0)*성적입력!$Q68</f>
        <v>#DIV/0!</v>
      </c>
      <c r="BW68" s="1" t="e">
        <f t="shared" si="51"/>
        <v>#DIV/0!</v>
      </c>
      <c r="BX68" s="74" t="e" cm="1">
        <f t="array" ref="BX68">_xlfn.IFS(BW68&gt;96,9,BW68&gt;89,8,BW68&gt;77,7,BW68&gt;60,6,BW68&gt;40,5,BW68&gt;23,4,BW68&gt;11,3,BW68&gt;4,2,TRUE,1)</f>
        <v>#DIV/0!</v>
      </c>
      <c r="BY68" s="1" t="e">
        <f t="shared" si="52"/>
        <v>#DIV/0!</v>
      </c>
      <c r="BZ68" s="1" t="e">
        <f>VLOOKUP($BX68,학교별등급점수!$BD:$BE,2,0)</f>
        <v>#DIV/0!</v>
      </c>
      <c r="CA68" s="1" t="e">
        <f t="shared" si="53"/>
        <v>#DIV/0!</v>
      </c>
      <c r="CC68" s="1" t="e">
        <f>VLOOKUP($AC68,학교별등급점수!$BG:$BH,2,0)*성적입력!$Q68</f>
        <v>#DIV/0!</v>
      </c>
      <c r="CD68" s="1" t="e">
        <f>VLOOKUP($AC68,학교별등급점수!$BJ:$BK,2,0)*성적입력!$Q68</f>
        <v>#DIV/0!</v>
      </c>
      <c r="CE68" s="1" t="e">
        <f>VLOOKUP($AC68,학교별등급점수!$BM:$BN,2,0)*성적입력!$Q68</f>
        <v>#DIV/0!</v>
      </c>
      <c r="CF68" s="1" t="e">
        <f>VLOOKUP($AC68,학교별등급점수!$BP:$BQ,2,0)*성적입력!$Q68</f>
        <v>#DIV/0!</v>
      </c>
      <c r="CG68" s="1" t="e">
        <f>VLOOKUP($AC68,학교별등급점수!$BS:$BT,2,0)</f>
        <v>#DIV/0!</v>
      </c>
      <c r="CH68" s="1" t="e">
        <f>VLOOKUP($AC68,학교별등급점수!$BV:$BW,2,0)*성적입력!$Q68</f>
        <v>#DIV/0!</v>
      </c>
      <c r="CI68" s="1" t="e">
        <f>VLOOKUP($AC68,학교별등급점수!$BY:$BZ,2,0)*성적입력!$Q68</f>
        <v>#DIV/0!</v>
      </c>
      <c r="CJ68" s="1" t="e">
        <f>VLOOKUP($AC68,학교별등급점수!$CB:$CC,2,0)*성적입력!$Q68</f>
        <v>#DIV/0!</v>
      </c>
      <c r="CK68" s="1" t="e">
        <f>VLOOKUP($AC68,학교별등급점수!$CH:$CI,2,0)*성적입력!$Q68</f>
        <v>#DIV/0!</v>
      </c>
      <c r="CL68" s="1" t="e">
        <f>VLOOKUP($AC68,학교별등급점수!$CK:$CL,2,0)*성적입력!$Q68</f>
        <v>#DIV/0!</v>
      </c>
      <c r="CM68" s="1" t="e">
        <f>VLOOKUP($AC68,학교별등급점수!$CN:$CO,2,0)*성적입력!$Q68</f>
        <v>#DIV/0!</v>
      </c>
      <c r="CN68" s="1" t="e">
        <f>VLOOKUP($AW68,학교별등급점수!$CQ:$CR,2,0)*성적입력!$Q68</f>
        <v>#DIV/0!</v>
      </c>
      <c r="CO68" s="1" t="e">
        <f>VLOOKUP($AC68,학교별등급점수!$CT:$CU,2,0)*성적입력!$Q68</f>
        <v>#DIV/0!</v>
      </c>
      <c r="CP68" s="1" t="e">
        <f>VLOOKUP($AC68,학교별등급점수!$CW:$CX,2,0)*성적입력!$Q68</f>
        <v>#DIV/0!</v>
      </c>
      <c r="CQ68" s="1">
        <f>VLOOKUP($AS68,학교별등급점수!$CZ:$DA,2,0)*성적입력!$Q68</f>
        <v>0</v>
      </c>
      <c r="CR68" s="1" t="e">
        <f>VLOOKUP($AC68,학교별등급점수!$DC:$DD,2,0)*성적입력!$Q68</f>
        <v>#DIV/0!</v>
      </c>
      <c r="CS68" s="1" t="e">
        <f>VLOOKUP($AC68,학교별등급점수!$DF:$DG,2,0)*성적입력!$Q68</f>
        <v>#DIV/0!</v>
      </c>
      <c r="CT68" s="1" t="e">
        <f>VLOOKUP($AC68,학교별등급점수!$DI:$DJ,2,0)*성적입력!$Q68</f>
        <v>#DIV/0!</v>
      </c>
    </row>
    <row r="69" spans="2:98" s="1" customFormat="1" x14ac:dyDescent="0.3">
      <c r="B69" s="18" t="str">
        <f t="shared" si="19"/>
        <v>X</v>
      </c>
      <c r="C69" s="18" t="str">
        <f t="shared" si="20"/>
        <v>X</v>
      </c>
      <c r="D69" s="18" t="str">
        <f t="shared" si="21"/>
        <v>X</v>
      </c>
      <c r="E69" s="18" t="str">
        <f t="shared" si="22"/>
        <v>X</v>
      </c>
      <c r="F69" s="18" t="str">
        <f t="shared" si="23"/>
        <v>X</v>
      </c>
      <c r="G69" s="18" t="str">
        <f t="shared" si="24"/>
        <v>O</v>
      </c>
      <c r="H69" s="18" t="str">
        <f t="shared" si="25"/>
        <v>-0</v>
      </c>
      <c r="I69" s="18">
        <f t="shared" si="26"/>
        <v>0</v>
      </c>
      <c r="J69" s="72" t="str">
        <f t="shared" si="27"/>
        <v>-61</v>
      </c>
      <c r="K69" s="18">
        <f t="shared" si="1"/>
        <v>31</v>
      </c>
      <c r="L69" s="68"/>
      <c r="M69" s="7"/>
      <c r="N69" s="7"/>
      <c r="O69" s="7"/>
      <c r="P69" s="7"/>
      <c r="Q69" s="7"/>
      <c r="R69" s="7"/>
      <c r="S69" s="7"/>
      <c r="T69" s="7"/>
      <c r="U69" s="36" t="str">
        <f t="shared" si="37"/>
        <v>X</v>
      </c>
      <c r="V69" s="36" t="str">
        <f t="shared" si="28"/>
        <v>X</v>
      </c>
      <c r="W69" s="36" t="str">
        <f t="shared" si="38"/>
        <v>X</v>
      </c>
      <c r="X69" s="36" t="str">
        <f t="shared" si="29"/>
        <v>X</v>
      </c>
      <c r="Y69" s="36" t="str">
        <f t="shared" si="39"/>
        <v>X</v>
      </c>
      <c r="Z69" s="36" t="str">
        <f t="shared" si="40"/>
        <v>X</v>
      </c>
      <c r="AA69" s="36">
        <f>COUNTIF($P$9:$P69,$P69)</f>
        <v>0</v>
      </c>
      <c r="AB69" s="13" t="e">
        <f t="shared" si="41"/>
        <v>#DIV/0!</v>
      </c>
      <c r="AC69" s="10" t="e" cm="1">
        <f t="array" ref="AC69">_xlfn.IFS(AB69&gt;96%,9,AB69&gt;89%,8,AB69&gt;77%,7,AB69&gt;60%,6,AB69&gt;40%,5,AB69&gt;23%,4,AB69&gt;11%,3,AB69&gt;4%,2,TRUE,1)</f>
        <v>#DIV/0!</v>
      </c>
      <c r="AD69" s="54" t="e">
        <f t="shared" si="42"/>
        <v>#DIV/0!</v>
      </c>
      <c r="AE69" s="54" t="str">
        <f t="shared" si="30"/>
        <v>O</v>
      </c>
      <c r="AF69" s="2" t="str">
        <f t="shared" si="31"/>
        <v>X</v>
      </c>
      <c r="AG69" s="2" t="str">
        <f t="shared" si="32"/>
        <v>X</v>
      </c>
      <c r="AH69" s="2" t="str">
        <f t="shared" si="33"/>
        <v>X</v>
      </c>
      <c r="AI69" s="2" t="str">
        <f t="shared" si="34"/>
        <v>X</v>
      </c>
      <c r="AJ69" s="2" t="str">
        <f t="shared" si="35"/>
        <v>X</v>
      </c>
      <c r="AK69" s="13" t="e">
        <f t="shared" si="43"/>
        <v>#DIV/0!</v>
      </c>
      <c r="AL69" s="10" t="e" cm="1">
        <f t="array" ref="AL69">_xlfn.IFS(AK69&gt;96%,9,AK69&gt;89%,8,AK69&gt;77%,7,AK69&gt;60%,6,AK69&gt;40%,5,AK69&gt;23%,4,AK69&gt;11%,3,AK69&gt;4%,2,TRUE,1)</f>
        <v>#DIV/0!</v>
      </c>
      <c r="AM69" s="2" t="e">
        <f t="shared" si="44"/>
        <v>#DIV/0!</v>
      </c>
      <c r="AN69" s="2">
        <f t="shared" si="45"/>
        <v>31</v>
      </c>
      <c r="AO69" s="2">
        <v>32</v>
      </c>
      <c r="AP69" s="2" t="str">
        <f t="shared" si="46"/>
        <v>-61</v>
      </c>
      <c r="AQ69" s="2">
        <f t="shared" si="54"/>
        <v>61</v>
      </c>
      <c r="AR69" s="26">
        <f t="shared" si="47"/>
        <v>1</v>
      </c>
      <c r="AS69" s="10" cm="1">
        <f t="array" ref="AS69">_xlfn.IFS(AR69&gt;96%,9,AR69&gt;89%,8,AR69&gt;77%,7,AR69&gt;60%,6,AR69&gt;40%,5,AR69&gt;23%,4,AR69&gt;11%,3,AR69&gt;4%,2,TRUE,1)</f>
        <v>9</v>
      </c>
      <c r="AT69" s="2">
        <f t="shared" si="48"/>
        <v>0</v>
      </c>
      <c r="AU69" s="2" t="e">
        <f>VLOOKUP(성적입력!$P69,건국대글로컬교과분류자료!$F:$G,2,0)</f>
        <v>#N/A</v>
      </c>
      <c r="AV69" s="26" t="e">
        <f t="shared" si="49"/>
        <v>#DIV/0!</v>
      </c>
      <c r="AW69" s="10" t="e" cm="1">
        <f t="array" ref="AW69">_xlfn.IFS(AV69&gt;96%,9,AV69&gt;89%,8,AV69&gt;77%,7,AV69&gt;60%,6,AV69&gt;40%,5,AV69&gt;23%,4,AV69&gt;11%,3,AV69&gt;4%,2,TRUE,1)</f>
        <v>#DIV/0!</v>
      </c>
      <c r="AX69" s="2" t="e">
        <f t="shared" si="50"/>
        <v>#DIV/0!</v>
      </c>
      <c r="BA69" s="2" t="e">
        <f>VLOOKUP(성적입력!$AC69,학교별등급점수!$B:$C,2,0)*$Q69</f>
        <v>#DIV/0!</v>
      </c>
      <c r="BB69" s="2" t="e">
        <f>VLOOKUP(성적입력!$AL69,학교별등급점수!$B:$C,2,0)*$Q69</f>
        <v>#DIV/0!</v>
      </c>
      <c r="BC69" s="2" t="e">
        <f>VLOOKUP($AC69,학교별등급점수!$E:$F,2,0)*성적입력!$Q69</f>
        <v>#DIV/0!</v>
      </c>
      <c r="BD69" s="2" t="e">
        <f>VLOOKUP($AL69,학교별등급점수!$E:$F,2,0)*성적입력!$Q69</f>
        <v>#DIV/0!</v>
      </c>
      <c r="BE69" s="2" t="e">
        <f>VLOOKUP($AC69,학교별등급점수!$H:$I,2,0)*$Q69</f>
        <v>#DIV/0!</v>
      </c>
      <c r="BF69" s="2" t="e">
        <f>VLOOKUP($AL69,학교별등급점수!$H:$I,2,0)*$Q69</f>
        <v>#DIV/0!</v>
      </c>
      <c r="BG69" s="2" t="e">
        <f>VLOOKUP(AC69,학교별등급점수!$K:$L,2,0)*성적입력!Q69</f>
        <v>#DIV/0!</v>
      </c>
      <c r="BH69" s="2" t="e">
        <f>VLOOKUP(AC69,학교별등급점수!$N:$O,2,0)*성적입력!Q69</f>
        <v>#DIV/0!</v>
      </c>
      <c r="BI69" s="2">
        <f>VLOOKUP(AS69,학교별등급점수!$Q:$R,2,0)*성적입력!Q69</f>
        <v>0</v>
      </c>
      <c r="BJ69" s="2">
        <f>VLOOKUP($AS69,학교별등급점수!$T:$U,2,0)*성적입력!$Q69</f>
        <v>0</v>
      </c>
      <c r="BK69" s="2" t="e">
        <f>VLOOKUP(AC69,학교별등급점수!$W:$X,2,0)*성적입력!Q69</f>
        <v>#DIV/0!</v>
      </c>
      <c r="BL69" s="2" t="e">
        <f>VLOOKUP($AC69,학교별등급점수!$Z:$AA,2,0)*성적입력!$Q69</f>
        <v>#DIV/0!</v>
      </c>
      <c r="BM69" s="2" t="e">
        <f>VLOOKUP($AC69,학교별등급점수!$AC:$AD,2,0)*성적입력!$Q69</f>
        <v>#DIV/0!</v>
      </c>
      <c r="BN69" s="2" t="e">
        <f>VLOOKUP($AC69,학교별등급점수!$AF:$AG,2,0)*성적입력!$Q69</f>
        <v>#DIV/0!</v>
      </c>
      <c r="BO69" s="2" t="e">
        <f>VLOOKUP($AC69,학교별등급점수!$AI:$AJ,2,0)*성적입력!$Q69</f>
        <v>#DIV/0!</v>
      </c>
      <c r="BP69" s="1" t="e">
        <f>VLOOKUP($AC69,학교별등급점수!$AL:$AM,2,0)*성적입력!$Q69</f>
        <v>#DIV/0!</v>
      </c>
      <c r="BQ69" s="1" t="e">
        <f>VLOOKUP($AC69,학교별등급점수!$AO:$AP,2,0)*성적입력!$Q69</f>
        <v>#DIV/0!</v>
      </c>
      <c r="BR69" s="1" t="e">
        <f>VLOOKUP($AC69,학교별등급점수!$AR:$AS,2,0)*성적입력!$Q69</f>
        <v>#DIV/0!</v>
      </c>
      <c r="BS69" s="1" t="e">
        <f>VLOOKUP($AC69,학교별등급점수!$AU:$AV,2,0)*성적입력!$Q69</f>
        <v>#DIV/0!</v>
      </c>
      <c r="BT69" s="1" t="e">
        <f>VLOOKUP($AC69,학교별등급점수!$AX:$AY,2,0)*성적입력!$Q69</f>
        <v>#DIV/0!</v>
      </c>
      <c r="BU69" s="1" t="e">
        <f>VLOOKUP($AC69,학교별등급점수!$BA:$BB,2,0)*성적입력!$Q69</f>
        <v>#DIV/0!</v>
      </c>
      <c r="BW69" s="1" t="e">
        <f t="shared" si="51"/>
        <v>#DIV/0!</v>
      </c>
      <c r="BX69" s="74" t="e" cm="1">
        <f t="array" ref="BX69">_xlfn.IFS(BW69&gt;96,9,BW69&gt;89,8,BW69&gt;77,7,BW69&gt;60,6,BW69&gt;40,5,BW69&gt;23,4,BW69&gt;11,3,BW69&gt;4,2,TRUE,1)</f>
        <v>#DIV/0!</v>
      </c>
      <c r="BY69" s="1" t="e">
        <f t="shared" si="52"/>
        <v>#DIV/0!</v>
      </c>
      <c r="BZ69" s="1" t="e">
        <f>VLOOKUP($BX69,학교별등급점수!$BD:$BE,2,0)</f>
        <v>#DIV/0!</v>
      </c>
      <c r="CA69" s="1" t="e">
        <f t="shared" si="53"/>
        <v>#DIV/0!</v>
      </c>
      <c r="CC69" s="1" t="e">
        <f>VLOOKUP($AC69,학교별등급점수!$BG:$BH,2,0)*성적입력!$Q69</f>
        <v>#DIV/0!</v>
      </c>
      <c r="CD69" s="1" t="e">
        <f>VLOOKUP($AC69,학교별등급점수!$BJ:$BK,2,0)*성적입력!$Q69</f>
        <v>#DIV/0!</v>
      </c>
      <c r="CE69" s="1" t="e">
        <f>VLOOKUP($AC69,학교별등급점수!$BM:$BN,2,0)*성적입력!$Q69</f>
        <v>#DIV/0!</v>
      </c>
      <c r="CF69" s="1" t="e">
        <f>VLOOKUP($AC69,학교별등급점수!$BP:$BQ,2,0)*성적입력!$Q69</f>
        <v>#DIV/0!</v>
      </c>
      <c r="CG69" s="1" t="e">
        <f>VLOOKUP($AC69,학교별등급점수!$BS:$BT,2,0)</f>
        <v>#DIV/0!</v>
      </c>
      <c r="CH69" s="1" t="e">
        <f>VLOOKUP($AC69,학교별등급점수!$BV:$BW,2,0)*성적입력!$Q69</f>
        <v>#DIV/0!</v>
      </c>
      <c r="CI69" s="1" t="e">
        <f>VLOOKUP($AC69,학교별등급점수!$BY:$BZ,2,0)*성적입력!$Q69</f>
        <v>#DIV/0!</v>
      </c>
      <c r="CJ69" s="1" t="e">
        <f>VLOOKUP($AC69,학교별등급점수!$CB:$CC,2,0)*성적입력!$Q69</f>
        <v>#DIV/0!</v>
      </c>
      <c r="CK69" s="1" t="e">
        <f>VLOOKUP($AC69,학교별등급점수!$CH:$CI,2,0)*성적입력!$Q69</f>
        <v>#DIV/0!</v>
      </c>
      <c r="CL69" s="1" t="e">
        <f>VLOOKUP($AC69,학교별등급점수!$CK:$CL,2,0)*성적입력!$Q69</f>
        <v>#DIV/0!</v>
      </c>
      <c r="CM69" s="1" t="e">
        <f>VLOOKUP($AC69,학교별등급점수!$CN:$CO,2,0)*성적입력!$Q69</f>
        <v>#DIV/0!</v>
      </c>
      <c r="CN69" s="1" t="e">
        <f>VLOOKUP($AW69,학교별등급점수!$CQ:$CR,2,0)*성적입력!$Q69</f>
        <v>#DIV/0!</v>
      </c>
      <c r="CO69" s="1" t="e">
        <f>VLOOKUP($AC69,학교별등급점수!$CT:$CU,2,0)*성적입력!$Q69</f>
        <v>#DIV/0!</v>
      </c>
      <c r="CP69" s="1" t="e">
        <f>VLOOKUP($AC69,학교별등급점수!$CW:$CX,2,0)*성적입력!$Q69</f>
        <v>#DIV/0!</v>
      </c>
      <c r="CQ69" s="1">
        <f>VLOOKUP($AS69,학교별등급점수!$CZ:$DA,2,0)*성적입력!$Q69</f>
        <v>0</v>
      </c>
      <c r="CR69" s="1" t="e">
        <f>VLOOKUP($AC69,학교별등급점수!$DC:$DD,2,0)*성적입력!$Q69</f>
        <v>#DIV/0!</v>
      </c>
      <c r="CS69" s="1" t="e">
        <f>VLOOKUP($AC69,학교별등급점수!$DF:$DG,2,0)*성적입력!$Q69</f>
        <v>#DIV/0!</v>
      </c>
      <c r="CT69" s="1" t="e">
        <f>VLOOKUP($AC69,학교별등급점수!$DI:$DJ,2,0)*성적입력!$Q69</f>
        <v>#DIV/0!</v>
      </c>
    </row>
    <row r="70" spans="2:98" s="1" customFormat="1" x14ac:dyDescent="0.3">
      <c r="B70" s="18" t="str">
        <f t="shared" si="19"/>
        <v>X</v>
      </c>
      <c r="C70" s="18" t="str">
        <f t="shared" si="20"/>
        <v>X</v>
      </c>
      <c r="D70" s="18" t="str">
        <f t="shared" si="21"/>
        <v>X</v>
      </c>
      <c r="E70" s="18" t="str">
        <f t="shared" si="22"/>
        <v>X</v>
      </c>
      <c r="F70" s="18" t="str">
        <f t="shared" si="23"/>
        <v>X</v>
      </c>
      <c r="G70" s="18" t="str">
        <f t="shared" si="24"/>
        <v>O</v>
      </c>
      <c r="H70" s="18" t="str">
        <f t="shared" si="25"/>
        <v>-0</v>
      </c>
      <c r="I70" s="18">
        <f t="shared" si="26"/>
        <v>0</v>
      </c>
      <c r="J70" s="72" t="str">
        <f t="shared" si="27"/>
        <v>-62</v>
      </c>
      <c r="K70" s="18">
        <f t="shared" si="1"/>
        <v>31</v>
      </c>
      <c r="L70" s="68"/>
      <c r="M70" s="7"/>
      <c r="N70" s="7"/>
      <c r="O70" s="7"/>
      <c r="P70" s="7"/>
      <c r="Q70" s="7"/>
      <c r="R70" s="7"/>
      <c r="S70" s="7"/>
      <c r="T70" s="7"/>
      <c r="U70" s="36" t="str">
        <f t="shared" si="37"/>
        <v>X</v>
      </c>
      <c r="V70" s="36" t="str">
        <f t="shared" si="28"/>
        <v>X</v>
      </c>
      <c r="W70" s="36" t="str">
        <f t="shared" si="38"/>
        <v>X</v>
      </c>
      <c r="X70" s="36" t="str">
        <f t="shared" si="29"/>
        <v>X</v>
      </c>
      <c r="Y70" s="36" t="str">
        <f t="shared" si="39"/>
        <v>X</v>
      </c>
      <c r="Z70" s="36" t="str">
        <f t="shared" si="40"/>
        <v>X</v>
      </c>
      <c r="AA70" s="36">
        <f>COUNTIF($P$9:$P70,$P70)</f>
        <v>0</v>
      </c>
      <c r="AB70" s="13" t="e">
        <f t="shared" si="41"/>
        <v>#DIV/0!</v>
      </c>
      <c r="AC70" s="10" t="e" cm="1">
        <f t="array" ref="AC70">_xlfn.IFS(AB70&gt;96%,9,AB70&gt;89%,8,AB70&gt;77%,7,AB70&gt;60%,6,AB70&gt;40%,5,AB70&gt;23%,4,AB70&gt;11%,3,AB70&gt;4%,2,TRUE,1)</f>
        <v>#DIV/0!</v>
      </c>
      <c r="AD70" s="54" t="e">
        <f t="shared" si="42"/>
        <v>#DIV/0!</v>
      </c>
      <c r="AE70" s="54" t="str">
        <f t="shared" si="30"/>
        <v>O</v>
      </c>
      <c r="AF70" s="2" t="str">
        <f t="shared" si="31"/>
        <v>X</v>
      </c>
      <c r="AG70" s="2" t="str">
        <f t="shared" si="32"/>
        <v>X</v>
      </c>
      <c r="AH70" s="2" t="str">
        <f t="shared" si="33"/>
        <v>X</v>
      </c>
      <c r="AI70" s="2" t="str">
        <f t="shared" si="34"/>
        <v>X</v>
      </c>
      <c r="AJ70" s="2" t="str">
        <f t="shared" si="35"/>
        <v>X</v>
      </c>
      <c r="AK70" s="13" t="e">
        <f t="shared" si="43"/>
        <v>#DIV/0!</v>
      </c>
      <c r="AL70" s="10" t="e" cm="1">
        <f t="array" ref="AL70">_xlfn.IFS(AK70&gt;96%,9,AK70&gt;89%,8,AK70&gt;77%,7,AK70&gt;60%,6,AK70&gt;40%,5,AK70&gt;23%,4,AK70&gt;11%,3,AK70&gt;4%,2,TRUE,1)</f>
        <v>#DIV/0!</v>
      </c>
      <c r="AM70" s="2" t="e">
        <f t="shared" si="44"/>
        <v>#DIV/0!</v>
      </c>
      <c r="AN70" s="2">
        <f t="shared" si="45"/>
        <v>31</v>
      </c>
      <c r="AO70" s="2">
        <v>32</v>
      </c>
      <c r="AP70" s="2" t="str">
        <f t="shared" si="46"/>
        <v>-62</v>
      </c>
      <c r="AQ70" s="2">
        <f t="shared" si="54"/>
        <v>62</v>
      </c>
      <c r="AR70" s="26">
        <f t="shared" si="47"/>
        <v>1</v>
      </c>
      <c r="AS70" s="10" cm="1">
        <f t="array" ref="AS70">_xlfn.IFS(AR70&gt;96%,9,AR70&gt;89%,8,AR70&gt;77%,7,AR70&gt;60%,6,AR70&gt;40%,5,AR70&gt;23%,4,AR70&gt;11%,3,AR70&gt;4%,2,TRUE,1)</f>
        <v>9</v>
      </c>
      <c r="AT70" s="2">
        <f t="shared" si="48"/>
        <v>0</v>
      </c>
      <c r="AU70" s="2" t="e">
        <f>VLOOKUP(성적입력!$P70,건국대글로컬교과분류자료!$F:$G,2,0)</f>
        <v>#N/A</v>
      </c>
      <c r="AV70" s="26" t="e">
        <f t="shared" si="49"/>
        <v>#DIV/0!</v>
      </c>
      <c r="AW70" s="10" t="e" cm="1">
        <f t="array" ref="AW70">_xlfn.IFS(AV70&gt;96%,9,AV70&gt;89%,8,AV70&gt;77%,7,AV70&gt;60%,6,AV70&gt;40%,5,AV70&gt;23%,4,AV70&gt;11%,3,AV70&gt;4%,2,TRUE,1)</f>
        <v>#DIV/0!</v>
      </c>
      <c r="AX70" s="2" t="e">
        <f t="shared" si="50"/>
        <v>#DIV/0!</v>
      </c>
      <c r="BA70" s="2" t="e">
        <f>VLOOKUP(성적입력!$AC70,학교별등급점수!$B:$C,2,0)*$Q70</f>
        <v>#DIV/0!</v>
      </c>
      <c r="BB70" s="2" t="e">
        <f>VLOOKUP(성적입력!$AL70,학교별등급점수!$B:$C,2,0)*$Q70</f>
        <v>#DIV/0!</v>
      </c>
      <c r="BC70" s="2" t="e">
        <f>VLOOKUP($AC70,학교별등급점수!$E:$F,2,0)*성적입력!$Q70</f>
        <v>#DIV/0!</v>
      </c>
      <c r="BD70" s="2" t="e">
        <f>VLOOKUP($AL70,학교별등급점수!$E:$F,2,0)*성적입력!$Q70</f>
        <v>#DIV/0!</v>
      </c>
      <c r="BE70" s="2" t="e">
        <f>VLOOKUP($AC70,학교별등급점수!$H:$I,2,0)*$Q70</f>
        <v>#DIV/0!</v>
      </c>
      <c r="BF70" s="2" t="e">
        <f>VLOOKUP($AL70,학교별등급점수!$H:$I,2,0)*$Q70</f>
        <v>#DIV/0!</v>
      </c>
      <c r="BG70" s="2" t="e">
        <f>VLOOKUP(AC70,학교별등급점수!$K:$L,2,0)*성적입력!Q70</f>
        <v>#DIV/0!</v>
      </c>
      <c r="BH70" s="2" t="e">
        <f>VLOOKUP(AC70,학교별등급점수!$N:$O,2,0)*성적입력!Q70</f>
        <v>#DIV/0!</v>
      </c>
      <c r="BI70" s="2">
        <f>VLOOKUP(AS70,학교별등급점수!$Q:$R,2,0)*성적입력!Q70</f>
        <v>0</v>
      </c>
      <c r="BJ70" s="2">
        <f>VLOOKUP($AS70,학교별등급점수!$T:$U,2,0)*성적입력!$Q70</f>
        <v>0</v>
      </c>
      <c r="BK70" s="2" t="e">
        <f>VLOOKUP(AC70,학교별등급점수!$W:$X,2,0)*성적입력!Q70</f>
        <v>#DIV/0!</v>
      </c>
      <c r="BL70" s="2" t="e">
        <f>VLOOKUP($AC70,학교별등급점수!$Z:$AA,2,0)*성적입력!$Q70</f>
        <v>#DIV/0!</v>
      </c>
      <c r="BM70" s="2" t="e">
        <f>VLOOKUP($AC70,학교별등급점수!$AC:$AD,2,0)*성적입력!$Q70</f>
        <v>#DIV/0!</v>
      </c>
      <c r="BN70" s="2" t="e">
        <f>VLOOKUP($AC70,학교별등급점수!$AF:$AG,2,0)*성적입력!$Q70</f>
        <v>#DIV/0!</v>
      </c>
      <c r="BO70" s="2" t="e">
        <f>VLOOKUP($AC70,학교별등급점수!$AI:$AJ,2,0)*성적입력!$Q70</f>
        <v>#DIV/0!</v>
      </c>
      <c r="BP70" s="1" t="e">
        <f>VLOOKUP($AC70,학교별등급점수!$AL:$AM,2,0)*성적입력!$Q70</f>
        <v>#DIV/0!</v>
      </c>
      <c r="BQ70" s="1" t="e">
        <f>VLOOKUP($AC70,학교별등급점수!$AO:$AP,2,0)*성적입력!$Q70</f>
        <v>#DIV/0!</v>
      </c>
      <c r="BR70" s="1" t="e">
        <f>VLOOKUP($AC70,학교별등급점수!$AR:$AS,2,0)*성적입력!$Q70</f>
        <v>#DIV/0!</v>
      </c>
      <c r="BS70" s="1" t="e">
        <f>VLOOKUP($AC70,학교별등급점수!$AU:$AV,2,0)*성적입력!$Q70</f>
        <v>#DIV/0!</v>
      </c>
      <c r="BT70" s="1" t="e">
        <f>VLOOKUP($AC70,학교별등급점수!$AX:$AY,2,0)*성적입력!$Q70</f>
        <v>#DIV/0!</v>
      </c>
      <c r="BU70" s="1" t="e">
        <f>VLOOKUP($AC70,학교별등급점수!$BA:$BB,2,0)*성적입력!$Q70</f>
        <v>#DIV/0!</v>
      </c>
      <c r="BW70" s="1" t="e">
        <f t="shared" si="51"/>
        <v>#DIV/0!</v>
      </c>
      <c r="BX70" s="74" t="e" cm="1">
        <f t="array" ref="BX70">_xlfn.IFS(BW70&gt;96,9,BW70&gt;89,8,BW70&gt;77,7,BW70&gt;60,6,BW70&gt;40,5,BW70&gt;23,4,BW70&gt;11,3,BW70&gt;4,2,TRUE,1)</f>
        <v>#DIV/0!</v>
      </c>
      <c r="BY70" s="1" t="e">
        <f t="shared" si="52"/>
        <v>#DIV/0!</v>
      </c>
      <c r="BZ70" s="1" t="e">
        <f>VLOOKUP($BX70,학교별등급점수!$BD:$BE,2,0)</f>
        <v>#DIV/0!</v>
      </c>
      <c r="CA70" s="1" t="e">
        <f t="shared" si="53"/>
        <v>#DIV/0!</v>
      </c>
      <c r="CC70" s="1" t="e">
        <f>VLOOKUP($AC70,학교별등급점수!$BG:$BH,2,0)*성적입력!$Q70</f>
        <v>#DIV/0!</v>
      </c>
      <c r="CD70" s="1" t="e">
        <f>VLOOKUP($AC70,학교별등급점수!$BJ:$BK,2,0)*성적입력!$Q70</f>
        <v>#DIV/0!</v>
      </c>
      <c r="CE70" s="1" t="e">
        <f>VLOOKUP($AC70,학교별등급점수!$BM:$BN,2,0)*성적입력!$Q70</f>
        <v>#DIV/0!</v>
      </c>
      <c r="CF70" s="1" t="e">
        <f>VLOOKUP($AC70,학교별등급점수!$BP:$BQ,2,0)*성적입력!$Q70</f>
        <v>#DIV/0!</v>
      </c>
      <c r="CG70" s="1" t="e">
        <f>VLOOKUP($AC70,학교별등급점수!$BS:$BT,2,0)</f>
        <v>#DIV/0!</v>
      </c>
      <c r="CH70" s="1" t="e">
        <f>VLOOKUP($AC70,학교별등급점수!$BV:$BW,2,0)*성적입력!$Q70</f>
        <v>#DIV/0!</v>
      </c>
      <c r="CI70" s="1" t="e">
        <f>VLOOKUP($AC70,학교별등급점수!$BY:$BZ,2,0)*성적입력!$Q70</f>
        <v>#DIV/0!</v>
      </c>
      <c r="CJ70" s="1" t="e">
        <f>VLOOKUP($AC70,학교별등급점수!$CB:$CC,2,0)*성적입력!$Q70</f>
        <v>#DIV/0!</v>
      </c>
      <c r="CK70" s="1" t="e">
        <f>VLOOKUP($AC70,학교별등급점수!$CH:$CI,2,0)*성적입력!$Q70</f>
        <v>#DIV/0!</v>
      </c>
      <c r="CL70" s="1" t="e">
        <f>VLOOKUP($AC70,학교별등급점수!$CK:$CL,2,0)*성적입력!$Q70</f>
        <v>#DIV/0!</v>
      </c>
      <c r="CM70" s="1" t="e">
        <f>VLOOKUP($AC70,학교별등급점수!$CN:$CO,2,0)*성적입력!$Q70</f>
        <v>#DIV/0!</v>
      </c>
      <c r="CN70" s="1" t="e">
        <f>VLOOKUP($AW70,학교별등급점수!$CQ:$CR,2,0)*성적입력!$Q70</f>
        <v>#DIV/0!</v>
      </c>
      <c r="CO70" s="1" t="e">
        <f>VLOOKUP($AC70,학교별등급점수!$CT:$CU,2,0)*성적입력!$Q70</f>
        <v>#DIV/0!</v>
      </c>
      <c r="CP70" s="1" t="e">
        <f>VLOOKUP($AC70,학교별등급점수!$CW:$CX,2,0)*성적입력!$Q70</f>
        <v>#DIV/0!</v>
      </c>
      <c r="CQ70" s="1">
        <f>VLOOKUP($AS70,학교별등급점수!$CZ:$DA,2,0)*성적입력!$Q70</f>
        <v>0</v>
      </c>
      <c r="CR70" s="1" t="e">
        <f>VLOOKUP($AC70,학교별등급점수!$DC:$DD,2,0)*성적입력!$Q70</f>
        <v>#DIV/0!</v>
      </c>
      <c r="CS70" s="1" t="e">
        <f>VLOOKUP($AC70,학교별등급점수!$DF:$DG,2,0)*성적입력!$Q70</f>
        <v>#DIV/0!</v>
      </c>
      <c r="CT70" s="1" t="e">
        <f>VLOOKUP($AC70,학교별등급점수!$DI:$DJ,2,0)*성적입력!$Q70</f>
        <v>#DIV/0!</v>
      </c>
    </row>
    <row r="71" spans="2:98" s="1" customFormat="1" x14ac:dyDescent="0.3">
      <c r="B71" s="18" t="str">
        <f t="shared" si="19"/>
        <v>X</v>
      </c>
      <c r="C71" s="18" t="str">
        <f t="shared" si="20"/>
        <v>X</v>
      </c>
      <c r="D71" s="18" t="str">
        <f t="shared" si="21"/>
        <v>X</v>
      </c>
      <c r="E71" s="18" t="str">
        <f t="shared" si="22"/>
        <v>X</v>
      </c>
      <c r="F71" s="18" t="str">
        <f t="shared" si="23"/>
        <v>X</v>
      </c>
      <c r="G71" s="18" t="str">
        <f t="shared" si="24"/>
        <v>O</v>
      </c>
      <c r="H71" s="18" t="str">
        <f t="shared" si="25"/>
        <v>-0</v>
      </c>
      <c r="I71" s="18">
        <f t="shared" si="26"/>
        <v>0</v>
      </c>
      <c r="J71" s="72" t="str">
        <f t="shared" si="27"/>
        <v>-63</v>
      </c>
      <c r="K71" s="18">
        <f t="shared" si="1"/>
        <v>31</v>
      </c>
      <c r="L71" s="68"/>
      <c r="M71" s="7"/>
      <c r="N71" s="7"/>
      <c r="O71" s="7"/>
      <c r="P71" s="7"/>
      <c r="Q71" s="7"/>
      <c r="R71" s="7"/>
      <c r="S71" s="7"/>
      <c r="T71" s="7"/>
      <c r="U71" s="36" t="str">
        <f t="shared" si="37"/>
        <v>X</v>
      </c>
      <c r="V71" s="36" t="str">
        <f t="shared" si="28"/>
        <v>X</v>
      </c>
      <c r="W71" s="36" t="str">
        <f t="shared" si="38"/>
        <v>X</v>
      </c>
      <c r="X71" s="36" t="str">
        <f t="shared" si="29"/>
        <v>X</v>
      </c>
      <c r="Y71" s="36" t="str">
        <f t="shared" si="39"/>
        <v>X</v>
      </c>
      <c r="Z71" s="36" t="str">
        <f t="shared" si="40"/>
        <v>X</v>
      </c>
      <c r="AA71" s="36">
        <f>COUNTIF($P$9:$P71,$P71)</f>
        <v>0</v>
      </c>
      <c r="AB71" s="13" t="e">
        <f t="shared" si="41"/>
        <v>#DIV/0!</v>
      </c>
      <c r="AC71" s="10" t="e" cm="1">
        <f t="array" ref="AC71">_xlfn.IFS(AB71&gt;96%,9,AB71&gt;89%,8,AB71&gt;77%,7,AB71&gt;60%,6,AB71&gt;40%,5,AB71&gt;23%,4,AB71&gt;11%,3,AB71&gt;4%,2,TRUE,1)</f>
        <v>#DIV/0!</v>
      </c>
      <c r="AD71" s="54" t="e">
        <f t="shared" si="42"/>
        <v>#DIV/0!</v>
      </c>
      <c r="AE71" s="54" t="str">
        <f t="shared" si="30"/>
        <v>O</v>
      </c>
      <c r="AF71" s="2" t="str">
        <f t="shared" si="31"/>
        <v>X</v>
      </c>
      <c r="AG71" s="2" t="str">
        <f t="shared" si="32"/>
        <v>X</v>
      </c>
      <c r="AH71" s="2" t="str">
        <f t="shared" si="33"/>
        <v>X</v>
      </c>
      <c r="AI71" s="2" t="str">
        <f t="shared" si="34"/>
        <v>X</v>
      </c>
      <c r="AJ71" s="2" t="str">
        <f t="shared" si="35"/>
        <v>X</v>
      </c>
      <c r="AK71" s="13" t="e">
        <f t="shared" si="43"/>
        <v>#DIV/0!</v>
      </c>
      <c r="AL71" s="10" t="e" cm="1">
        <f t="array" ref="AL71">_xlfn.IFS(AK71&gt;96%,9,AK71&gt;89%,8,AK71&gt;77%,7,AK71&gt;60%,6,AK71&gt;40%,5,AK71&gt;23%,4,AK71&gt;11%,3,AK71&gt;4%,2,TRUE,1)</f>
        <v>#DIV/0!</v>
      </c>
      <c r="AM71" s="2" t="e">
        <f t="shared" si="44"/>
        <v>#DIV/0!</v>
      </c>
      <c r="AN71" s="2">
        <f t="shared" si="45"/>
        <v>31</v>
      </c>
      <c r="AO71" s="2">
        <v>32</v>
      </c>
      <c r="AP71" s="2" t="str">
        <f t="shared" si="46"/>
        <v>-63</v>
      </c>
      <c r="AQ71" s="2">
        <f t="shared" si="54"/>
        <v>63</v>
      </c>
      <c r="AR71" s="26">
        <f t="shared" si="47"/>
        <v>1</v>
      </c>
      <c r="AS71" s="10" cm="1">
        <f t="array" ref="AS71">_xlfn.IFS(AR71&gt;96%,9,AR71&gt;89%,8,AR71&gt;77%,7,AR71&gt;60%,6,AR71&gt;40%,5,AR71&gt;23%,4,AR71&gt;11%,3,AR71&gt;4%,2,TRUE,1)</f>
        <v>9</v>
      </c>
      <c r="AT71" s="2">
        <f t="shared" si="48"/>
        <v>0</v>
      </c>
      <c r="AU71" s="2" t="e">
        <f>VLOOKUP(성적입력!$P71,건국대글로컬교과분류자료!$F:$G,2,0)</f>
        <v>#N/A</v>
      </c>
      <c r="AV71" s="26" t="e">
        <f t="shared" si="49"/>
        <v>#DIV/0!</v>
      </c>
      <c r="AW71" s="10" t="e" cm="1">
        <f t="array" ref="AW71">_xlfn.IFS(AV71&gt;96%,9,AV71&gt;89%,8,AV71&gt;77%,7,AV71&gt;60%,6,AV71&gt;40%,5,AV71&gt;23%,4,AV71&gt;11%,3,AV71&gt;4%,2,TRUE,1)</f>
        <v>#DIV/0!</v>
      </c>
      <c r="AX71" s="2" t="e">
        <f t="shared" si="50"/>
        <v>#DIV/0!</v>
      </c>
      <c r="BA71" s="2" t="e">
        <f>VLOOKUP(성적입력!$AC71,학교별등급점수!$B:$C,2,0)*$Q71</f>
        <v>#DIV/0!</v>
      </c>
      <c r="BB71" s="2" t="e">
        <f>VLOOKUP(성적입력!$AL71,학교별등급점수!$B:$C,2,0)*$Q71</f>
        <v>#DIV/0!</v>
      </c>
      <c r="BC71" s="2" t="e">
        <f>VLOOKUP($AC71,학교별등급점수!$E:$F,2,0)*성적입력!$Q71</f>
        <v>#DIV/0!</v>
      </c>
      <c r="BD71" s="2" t="e">
        <f>VLOOKUP($AL71,학교별등급점수!$E:$F,2,0)*성적입력!$Q71</f>
        <v>#DIV/0!</v>
      </c>
      <c r="BE71" s="2" t="e">
        <f>VLOOKUP($AC71,학교별등급점수!$H:$I,2,0)*$Q71</f>
        <v>#DIV/0!</v>
      </c>
      <c r="BF71" s="2" t="e">
        <f>VLOOKUP($AL71,학교별등급점수!$H:$I,2,0)*$Q71</f>
        <v>#DIV/0!</v>
      </c>
      <c r="BG71" s="2" t="e">
        <f>VLOOKUP(AC71,학교별등급점수!$K:$L,2,0)*성적입력!Q71</f>
        <v>#DIV/0!</v>
      </c>
      <c r="BH71" s="2" t="e">
        <f>VLOOKUP(AC71,학교별등급점수!$N:$O,2,0)*성적입력!Q71</f>
        <v>#DIV/0!</v>
      </c>
      <c r="BI71" s="2">
        <f>VLOOKUP(AS71,학교별등급점수!$Q:$R,2,0)*성적입력!Q71</f>
        <v>0</v>
      </c>
      <c r="BJ71" s="2">
        <f>VLOOKUP($AS71,학교별등급점수!$T:$U,2,0)*성적입력!$Q71</f>
        <v>0</v>
      </c>
      <c r="BK71" s="2" t="e">
        <f>VLOOKUP(AC71,학교별등급점수!$W:$X,2,0)*성적입력!Q71</f>
        <v>#DIV/0!</v>
      </c>
      <c r="BL71" s="2" t="e">
        <f>VLOOKUP($AC71,학교별등급점수!$Z:$AA,2,0)*성적입력!$Q71</f>
        <v>#DIV/0!</v>
      </c>
      <c r="BM71" s="2" t="e">
        <f>VLOOKUP($AC71,학교별등급점수!$AC:$AD,2,0)*성적입력!$Q71</f>
        <v>#DIV/0!</v>
      </c>
      <c r="BN71" s="2" t="e">
        <f>VLOOKUP($AC71,학교별등급점수!$AF:$AG,2,0)*성적입력!$Q71</f>
        <v>#DIV/0!</v>
      </c>
      <c r="BO71" s="2" t="e">
        <f>VLOOKUP($AC71,학교별등급점수!$AI:$AJ,2,0)*성적입력!$Q71</f>
        <v>#DIV/0!</v>
      </c>
      <c r="BP71" s="1" t="e">
        <f>VLOOKUP($AC71,학교별등급점수!$AL:$AM,2,0)*성적입력!$Q71</f>
        <v>#DIV/0!</v>
      </c>
      <c r="BQ71" s="1" t="e">
        <f>VLOOKUP($AC71,학교별등급점수!$AO:$AP,2,0)*성적입력!$Q71</f>
        <v>#DIV/0!</v>
      </c>
      <c r="BR71" s="1" t="e">
        <f>VLOOKUP($AC71,학교별등급점수!$AR:$AS,2,0)*성적입력!$Q71</f>
        <v>#DIV/0!</v>
      </c>
      <c r="BS71" s="1" t="e">
        <f>VLOOKUP($AC71,학교별등급점수!$AU:$AV,2,0)*성적입력!$Q71</f>
        <v>#DIV/0!</v>
      </c>
      <c r="BT71" s="1" t="e">
        <f>VLOOKUP($AC71,학교별등급점수!$AX:$AY,2,0)*성적입력!$Q71</f>
        <v>#DIV/0!</v>
      </c>
      <c r="BU71" s="1" t="e">
        <f>VLOOKUP($AC71,학교별등급점수!$BA:$BB,2,0)*성적입력!$Q71</f>
        <v>#DIV/0!</v>
      </c>
      <c r="BW71" s="1" t="e">
        <f t="shared" si="51"/>
        <v>#DIV/0!</v>
      </c>
      <c r="BX71" s="74" t="e" cm="1">
        <f t="array" ref="BX71">_xlfn.IFS(BW71&gt;96,9,BW71&gt;89,8,BW71&gt;77,7,BW71&gt;60,6,BW71&gt;40,5,BW71&gt;23,4,BW71&gt;11,3,BW71&gt;4,2,TRUE,1)</f>
        <v>#DIV/0!</v>
      </c>
      <c r="BY71" s="1" t="e">
        <f t="shared" si="52"/>
        <v>#DIV/0!</v>
      </c>
      <c r="BZ71" s="1" t="e">
        <f>VLOOKUP($BX71,학교별등급점수!$BD:$BE,2,0)</f>
        <v>#DIV/0!</v>
      </c>
      <c r="CA71" s="1" t="e">
        <f t="shared" si="53"/>
        <v>#DIV/0!</v>
      </c>
      <c r="CC71" s="1" t="e">
        <f>VLOOKUP($AC71,학교별등급점수!$BG:$BH,2,0)*성적입력!$Q71</f>
        <v>#DIV/0!</v>
      </c>
      <c r="CD71" s="1" t="e">
        <f>VLOOKUP($AC71,학교별등급점수!$BJ:$BK,2,0)*성적입력!$Q71</f>
        <v>#DIV/0!</v>
      </c>
      <c r="CE71" s="1" t="e">
        <f>VLOOKUP($AC71,학교별등급점수!$BM:$BN,2,0)*성적입력!$Q71</f>
        <v>#DIV/0!</v>
      </c>
      <c r="CF71" s="1" t="e">
        <f>VLOOKUP($AC71,학교별등급점수!$BP:$BQ,2,0)*성적입력!$Q71</f>
        <v>#DIV/0!</v>
      </c>
      <c r="CG71" s="1" t="e">
        <f>VLOOKUP($AC71,학교별등급점수!$BS:$BT,2,0)</f>
        <v>#DIV/0!</v>
      </c>
      <c r="CH71" s="1" t="e">
        <f>VLOOKUP($AC71,학교별등급점수!$BV:$BW,2,0)*성적입력!$Q71</f>
        <v>#DIV/0!</v>
      </c>
      <c r="CI71" s="1" t="e">
        <f>VLOOKUP($AC71,학교별등급점수!$BY:$BZ,2,0)*성적입력!$Q71</f>
        <v>#DIV/0!</v>
      </c>
      <c r="CJ71" s="1" t="e">
        <f>VLOOKUP($AC71,학교별등급점수!$CB:$CC,2,0)*성적입력!$Q71</f>
        <v>#DIV/0!</v>
      </c>
      <c r="CK71" s="1" t="e">
        <f>VLOOKUP($AC71,학교별등급점수!$CH:$CI,2,0)*성적입력!$Q71</f>
        <v>#DIV/0!</v>
      </c>
      <c r="CL71" s="1" t="e">
        <f>VLOOKUP($AC71,학교별등급점수!$CK:$CL,2,0)*성적입력!$Q71</f>
        <v>#DIV/0!</v>
      </c>
      <c r="CM71" s="1" t="e">
        <f>VLOOKUP($AC71,학교별등급점수!$CN:$CO,2,0)*성적입력!$Q71</f>
        <v>#DIV/0!</v>
      </c>
      <c r="CN71" s="1" t="e">
        <f>VLOOKUP($AW71,학교별등급점수!$CQ:$CR,2,0)*성적입력!$Q71</f>
        <v>#DIV/0!</v>
      </c>
      <c r="CO71" s="1" t="e">
        <f>VLOOKUP($AC71,학교별등급점수!$CT:$CU,2,0)*성적입력!$Q71</f>
        <v>#DIV/0!</v>
      </c>
      <c r="CP71" s="1" t="e">
        <f>VLOOKUP($AC71,학교별등급점수!$CW:$CX,2,0)*성적입력!$Q71</f>
        <v>#DIV/0!</v>
      </c>
      <c r="CQ71" s="1">
        <f>VLOOKUP($AS71,학교별등급점수!$CZ:$DA,2,0)*성적입력!$Q71</f>
        <v>0</v>
      </c>
      <c r="CR71" s="1" t="e">
        <f>VLOOKUP($AC71,학교별등급점수!$DC:$DD,2,0)*성적입력!$Q71</f>
        <v>#DIV/0!</v>
      </c>
      <c r="CS71" s="1" t="e">
        <f>VLOOKUP($AC71,학교별등급점수!$DF:$DG,2,0)*성적입력!$Q71</f>
        <v>#DIV/0!</v>
      </c>
      <c r="CT71" s="1" t="e">
        <f>VLOOKUP($AC71,학교별등급점수!$DI:$DJ,2,0)*성적입력!$Q71</f>
        <v>#DIV/0!</v>
      </c>
    </row>
    <row r="72" spans="2:98" s="1" customFormat="1" x14ac:dyDescent="0.3">
      <c r="B72" s="18" t="str">
        <f t="shared" si="19"/>
        <v>X</v>
      </c>
      <c r="C72" s="18" t="str">
        <f t="shared" si="20"/>
        <v>X</v>
      </c>
      <c r="D72" s="18" t="str">
        <f t="shared" si="21"/>
        <v>X</v>
      </c>
      <c r="E72" s="18" t="str">
        <f t="shared" si="22"/>
        <v>X</v>
      </c>
      <c r="F72" s="18" t="str">
        <f t="shared" si="23"/>
        <v>X</v>
      </c>
      <c r="G72" s="18" t="str">
        <f t="shared" si="24"/>
        <v>O</v>
      </c>
      <c r="H72" s="18" t="str">
        <f t="shared" si="25"/>
        <v>-0</v>
      </c>
      <c r="I72" s="18">
        <f t="shared" si="26"/>
        <v>0</v>
      </c>
      <c r="J72" s="72" t="str">
        <f t="shared" si="27"/>
        <v>-64</v>
      </c>
      <c r="K72" s="18">
        <f t="shared" si="1"/>
        <v>31</v>
      </c>
      <c r="L72" s="68"/>
      <c r="M72" s="7"/>
      <c r="N72" s="7"/>
      <c r="O72" s="7"/>
      <c r="P72" s="7"/>
      <c r="Q72" s="7"/>
      <c r="R72" s="7"/>
      <c r="S72" s="7"/>
      <c r="T72" s="7"/>
      <c r="U72" s="36" t="str">
        <f t="shared" si="37"/>
        <v>X</v>
      </c>
      <c r="V72" s="36" t="str">
        <f t="shared" si="28"/>
        <v>X</v>
      </c>
      <c r="W72" s="36" t="str">
        <f t="shared" si="38"/>
        <v>X</v>
      </c>
      <c r="X72" s="36" t="str">
        <f t="shared" si="29"/>
        <v>X</v>
      </c>
      <c r="Y72" s="36" t="str">
        <f t="shared" si="39"/>
        <v>X</v>
      </c>
      <c r="Z72" s="36" t="str">
        <f t="shared" si="40"/>
        <v>X</v>
      </c>
      <c r="AA72" s="36">
        <f>COUNTIF($P$9:$P72,$P72)</f>
        <v>0</v>
      </c>
      <c r="AB72" s="13" t="e">
        <f t="shared" si="41"/>
        <v>#DIV/0!</v>
      </c>
      <c r="AC72" s="10" t="e" cm="1">
        <f t="array" ref="AC72">_xlfn.IFS(AB72&gt;96%,9,AB72&gt;89%,8,AB72&gt;77%,7,AB72&gt;60%,6,AB72&gt;40%,5,AB72&gt;23%,4,AB72&gt;11%,3,AB72&gt;4%,2,TRUE,1)</f>
        <v>#DIV/0!</v>
      </c>
      <c r="AD72" s="54" t="e">
        <f t="shared" si="42"/>
        <v>#DIV/0!</v>
      </c>
      <c r="AE72" s="54" t="str">
        <f t="shared" si="30"/>
        <v>O</v>
      </c>
      <c r="AF72" s="2" t="str">
        <f t="shared" si="31"/>
        <v>X</v>
      </c>
      <c r="AG72" s="2" t="str">
        <f t="shared" si="32"/>
        <v>X</v>
      </c>
      <c r="AH72" s="2" t="str">
        <f t="shared" si="33"/>
        <v>X</v>
      </c>
      <c r="AI72" s="2" t="str">
        <f t="shared" si="34"/>
        <v>X</v>
      </c>
      <c r="AJ72" s="2" t="str">
        <f t="shared" si="35"/>
        <v>X</v>
      </c>
      <c r="AK72" s="13" t="e">
        <f t="shared" si="43"/>
        <v>#DIV/0!</v>
      </c>
      <c r="AL72" s="10" t="e" cm="1">
        <f t="array" ref="AL72">_xlfn.IFS(AK72&gt;96%,9,AK72&gt;89%,8,AK72&gt;77%,7,AK72&gt;60%,6,AK72&gt;40%,5,AK72&gt;23%,4,AK72&gt;11%,3,AK72&gt;4%,2,TRUE,1)</f>
        <v>#DIV/0!</v>
      </c>
      <c r="AM72" s="2" t="e">
        <f t="shared" si="44"/>
        <v>#DIV/0!</v>
      </c>
      <c r="AN72" s="2">
        <f t="shared" si="45"/>
        <v>31</v>
      </c>
      <c r="AO72" s="2">
        <v>32</v>
      </c>
      <c r="AP72" s="2" t="str">
        <f t="shared" si="46"/>
        <v>-64</v>
      </c>
      <c r="AQ72" s="2">
        <f t="shared" si="54"/>
        <v>64</v>
      </c>
      <c r="AR72" s="26">
        <f t="shared" si="47"/>
        <v>1</v>
      </c>
      <c r="AS72" s="10" cm="1">
        <f t="array" ref="AS72">_xlfn.IFS(AR72&gt;96%,9,AR72&gt;89%,8,AR72&gt;77%,7,AR72&gt;60%,6,AR72&gt;40%,5,AR72&gt;23%,4,AR72&gt;11%,3,AR72&gt;4%,2,TRUE,1)</f>
        <v>9</v>
      </c>
      <c r="AT72" s="2">
        <f t="shared" si="48"/>
        <v>0</v>
      </c>
      <c r="AU72" s="2" t="e">
        <f>VLOOKUP(성적입력!$P72,건국대글로컬교과분류자료!$F:$G,2,0)</f>
        <v>#N/A</v>
      </c>
      <c r="AV72" s="26" t="e">
        <f t="shared" si="49"/>
        <v>#DIV/0!</v>
      </c>
      <c r="AW72" s="10" t="e" cm="1">
        <f t="array" ref="AW72">_xlfn.IFS(AV72&gt;96%,9,AV72&gt;89%,8,AV72&gt;77%,7,AV72&gt;60%,6,AV72&gt;40%,5,AV72&gt;23%,4,AV72&gt;11%,3,AV72&gt;4%,2,TRUE,1)</f>
        <v>#DIV/0!</v>
      </c>
      <c r="AX72" s="2" t="e">
        <f t="shared" si="50"/>
        <v>#DIV/0!</v>
      </c>
      <c r="BA72" s="2" t="e">
        <f>VLOOKUP(성적입력!$AC72,학교별등급점수!$B:$C,2,0)*$Q72</f>
        <v>#DIV/0!</v>
      </c>
      <c r="BB72" s="2" t="e">
        <f>VLOOKUP(성적입력!$AL72,학교별등급점수!$B:$C,2,0)*$Q72</f>
        <v>#DIV/0!</v>
      </c>
      <c r="BC72" s="2" t="e">
        <f>VLOOKUP($AC72,학교별등급점수!$E:$F,2,0)*성적입력!$Q72</f>
        <v>#DIV/0!</v>
      </c>
      <c r="BD72" s="2" t="e">
        <f>VLOOKUP($AL72,학교별등급점수!$E:$F,2,0)*성적입력!$Q72</f>
        <v>#DIV/0!</v>
      </c>
      <c r="BE72" s="2" t="e">
        <f>VLOOKUP($AC72,학교별등급점수!$H:$I,2,0)*$Q72</f>
        <v>#DIV/0!</v>
      </c>
      <c r="BF72" s="2" t="e">
        <f>VLOOKUP($AL72,학교별등급점수!$H:$I,2,0)*$Q72</f>
        <v>#DIV/0!</v>
      </c>
      <c r="BG72" s="2" t="e">
        <f>VLOOKUP(AC72,학교별등급점수!$K:$L,2,0)*성적입력!Q72</f>
        <v>#DIV/0!</v>
      </c>
      <c r="BH72" s="2" t="e">
        <f>VLOOKUP(AC72,학교별등급점수!$N:$O,2,0)*성적입력!Q72</f>
        <v>#DIV/0!</v>
      </c>
      <c r="BI72" s="2">
        <f>VLOOKUP(AS72,학교별등급점수!$Q:$R,2,0)*성적입력!Q72</f>
        <v>0</v>
      </c>
      <c r="BJ72" s="2">
        <f>VLOOKUP($AS72,학교별등급점수!$T:$U,2,0)*성적입력!$Q72</f>
        <v>0</v>
      </c>
      <c r="BK72" s="2" t="e">
        <f>VLOOKUP(AC72,학교별등급점수!$W:$X,2,0)*성적입력!Q72</f>
        <v>#DIV/0!</v>
      </c>
      <c r="BL72" s="2" t="e">
        <f>VLOOKUP($AC72,학교별등급점수!$Z:$AA,2,0)*성적입력!$Q72</f>
        <v>#DIV/0!</v>
      </c>
      <c r="BM72" s="2" t="e">
        <f>VLOOKUP($AC72,학교별등급점수!$AC:$AD,2,0)*성적입력!$Q72</f>
        <v>#DIV/0!</v>
      </c>
      <c r="BN72" s="2" t="e">
        <f>VLOOKUP($AC72,학교별등급점수!$AF:$AG,2,0)*성적입력!$Q72</f>
        <v>#DIV/0!</v>
      </c>
      <c r="BO72" s="2" t="e">
        <f>VLOOKUP($AC72,학교별등급점수!$AI:$AJ,2,0)*성적입력!$Q72</f>
        <v>#DIV/0!</v>
      </c>
      <c r="BP72" s="1" t="e">
        <f>VLOOKUP($AC72,학교별등급점수!$AL:$AM,2,0)*성적입력!$Q72</f>
        <v>#DIV/0!</v>
      </c>
      <c r="BQ72" s="1" t="e">
        <f>VLOOKUP($AC72,학교별등급점수!$AO:$AP,2,0)*성적입력!$Q72</f>
        <v>#DIV/0!</v>
      </c>
      <c r="BR72" s="1" t="e">
        <f>VLOOKUP($AC72,학교별등급점수!$AR:$AS,2,0)*성적입력!$Q72</f>
        <v>#DIV/0!</v>
      </c>
      <c r="BS72" s="1" t="e">
        <f>VLOOKUP($AC72,학교별등급점수!$AU:$AV,2,0)*성적입력!$Q72</f>
        <v>#DIV/0!</v>
      </c>
      <c r="BT72" s="1" t="e">
        <f>VLOOKUP($AC72,학교별등급점수!$AX:$AY,2,0)*성적입력!$Q72</f>
        <v>#DIV/0!</v>
      </c>
      <c r="BU72" s="1" t="e">
        <f>VLOOKUP($AC72,학교별등급점수!$BA:$BB,2,0)*성적입력!$Q72</f>
        <v>#DIV/0!</v>
      </c>
      <c r="BW72" s="1" t="e">
        <f t="shared" si="51"/>
        <v>#DIV/0!</v>
      </c>
      <c r="BX72" s="74" t="e" cm="1">
        <f t="array" ref="BX72">_xlfn.IFS(BW72&gt;96,9,BW72&gt;89,8,BW72&gt;77,7,BW72&gt;60,6,BW72&gt;40,5,BW72&gt;23,4,BW72&gt;11,3,BW72&gt;4,2,TRUE,1)</f>
        <v>#DIV/0!</v>
      </c>
      <c r="BY72" s="1" t="e">
        <f t="shared" si="52"/>
        <v>#DIV/0!</v>
      </c>
      <c r="BZ72" s="1" t="e">
        <f>VLOOKUP($BX72,학교별등급점수!$BD:$BE,2,0)</f>
        <v>#DIV/0!</v>
      </c>
      <c r="CA72" s="1" t="e">
        <f t="shared" si="53"/>
        <v>#DIV/0!</v>
      </c>
      <c r="CC72" s="1" t="e">
        <f>VLOOKUP($AC72,학교별등급점수!$BG:$BH,2,0)*성적입력!$Q72</f>
        <v>#DIV/0!</v>
      </c>
      <c r="CD72" s="1" t="e">
        <f>VLOOKUP($AC72,학교별등급점수!$BJ:$BK,2,0)*성적입력!$Q72</f>
        <v>#DIV/0!</v>
      </c>
      <c r="CE72" s="1" t="e">
        <f>VLOOKUP($AC72,학교별등급점수!$BM:$BN,2,0)*성적입력!$Q72</f>
        <v>#DIV/0!</v>
      </c>
      <c r="CF72" s="1" t="e">
        <f>VLOOKUP($AC72,학교별등급점수!$BP:$BQ,2,0)*성적입력!$Q72</f>
        <v>#DIV/0!</v>
      </c>
      <c r="CG72" s="1" t="e">
        <f>VLOOKUP($AC72,학교별등급점수!$BS:$BT,2,0)</f>
        <v>#DIV/0!</v>
      </c>
      <c r="CH72" s="1" t="e">
        <f>VLOOKUP($AC72,학교별등급점수!$BV:$BW,2,0)*성적입력!$Q72</f>
        <v>#DIV/0!</v>
      </c>
      <c r="CI72" s="1" t="e">
        <f>VLOOKUP($AC72,학교별등급점수!$BY:$BZ,2,0)*성적입력!$Q72</f>
        <v>#DIV/0!</v>
      </c>
      <c r="CJ72" s="1" t="e">
        <f>VLOOKUP($AC72,학교별등급점수!$CB:$CC,2,0)*성적입력!$Q72</f>
        <v>#DIV/0!</v>
      </c>
      <c r="CK72" s="1" t="e">
        <f>VLOOKUP($AC72,학교별등급점수!$CH:$CI,2,0)*성적입력!$Q72</f>
        <v>#DIV/0!</v>
      </c>
      <c r="CL72" s="1" t="e">
        <f>VLOOKUP($AC72,학교별등급점수!$CK:$CL,2,0)*성적입력!$Q72</f>
        <v>#DIV/0!</v>
      </c>
      <c r="CM72" s="1" t="e">
        <f>VLOOKUP($AC72,학교별등급점수!$CN:$CO,2,0)*성적입력!$Q72</f>
        <v>#DIV/0!</v>
      </c>
      <c r="CN72" s="1" t="e">
        <f>VLOOKUP($AW72,학교별등급점수!$CQ:$CR,2,0)*성적입력!$Q72</f>
        <v>#DIV/0!</v>
      </c>
      <c r="CO72" s="1" t="e">
        <f>VLOOKUP($AC72,학교별등급점수!$CT:$CU,2,0)*성적입력!$Q72</f>
        <v>#DIV/0!</v>
      </c>
      <c r="CP72" s="1" t="e">
        <f>VLOOKUP($AC72,학교별등급점수!$CW:$CX,2,0)*성적입력!$Q72</f>
        <v>#DIV/0!</v>
      </c>
      <c r="CQ72" s="1">
        <f>VLOOKUP($AS72,학교별등급점수!$CZ:$DA,2,0)*성적입력!$Q72</f>
        <v>0</v>
      </c>
      <c r="CR72" s="1" t="e">
        <f>VLOOKUP($AC72,학교별등급점수!$DC:$DD,2,0)*성적입력!$Q72</f>
        <v>#DIV/0!</v>
      </c>
      <c r="CS72" s="1" t="e">
        <f>VLOOKUP($AC72,학교별등급점수!$DF:$DG,2,0)*성적입력!$Q72</f>
        <v>#DIV/0!</v>
      </c>
      <c r="CT72" s="1" t="e">
        <f>VLOOKUP($AC72,학교별등급점수!$DI:$DJ,2,0)*성적입력!$Q72</f>
        <v>#DIV/0!</v>
      </c>
    </row>
    <row r="73" spans="2:98" s="1" customFormat="1" x14ac:dyDescent="0.3">
      <c r="B73" s="18" t="str">
        <f t="shared" si="19"/>
        <v>X</v>
      </c>
      <c r="C73" s="18" t="str">
        <f t="shared" si="20"/>
        <v>X</v>
      </c>
      <c r="D73" s="18" t="str">
        <f t="shared" si="21"/>
        <v>X</v>
      </c>
      <c r="E73" s="18" t="str">
        <f t="shared" si="22"/>
        <v>X</v>
      </c>
      <c r="F73" s="18" t="str">
        <f t="shared" si="23"/>
        <v>X</v>
      </c>
      <c r="G73" s="18" t="str">
        <f t="shared" si="24"/>
        <v>O</v>
      </c>
      <c r="H73" s="18" t="str">
        <f t="shared" si="25"/>
        <v>-0</v>
      </c>
      <c r="I73" s="18">
        <f t="shared" si="26"/>
        <v>0</v>
      </c>
      <c r="J73" s="72" t="str">
        <f t="shared" si="27"/>
        <v>-65</v>
      </c>
      <c r="K73" s="18">
        <f t="shared" ref="K73:K100" si="55">AN73</f>
        <v>31</v>
      </c>
      <c r="L73" s="68"/>
      <c r="M73" s="7"/>
      <c r="N73" s="7"/>
      <c r="O73" s="7"/>
      <c r="P73" s="7"/>
      <c r="Q73" s="7"/>
      <c r="R73" s="7"/>
      <c r="S73" s="7"/>
      <c r="T73" s="7"/>
      <c r="U73" s="36" t="str">
        <f t="shared" si="37"/>
        <v>X</v>
      </c>
      <c r="V73" s="36" t="str">
        <f t="shared" si="28"/>
        <v>X</v>
      </c>
      <c r="W73" s="36" t="str">
        <f t="shared" si="38"/>
        <v>X</v>
      </c>
      <c r="X73" s="36" t="str">
        <f t="shared" si="29"/>
        <v>X</v>
      </c>
      <c r="Y73" s="36" t="str">
        <f t="shared" si="39"/>
        <v>X</v>
      </c>
      <c r="Z73" s="36" t="str">
        <f t="shared" si="40"/>
        <v>X</v>
      </c>
      <c r="AA73" s="36">
        <f>COUNTIF($P$9:$P73,$P73)</f>
        <v>0</v>
      </c>
      <c r="AB73" s="13" t="e">
        <f t="shared" ref="AB73:AB100" si="56">IF(S73=0,R73/T73,(R73+(S73-1)/2)/T73)</f>
        <v>#DIV/0!</v>
      </c>
      <c r="AC73" s="10" t="e" cm="1">
        <f t="array" ref="AC73">_xlfn.IFS(AB73&gt;96%,9,AB73&gt;89%,8,AB73&gt;77%,7,AB73&gt;60%,6,AB73&gt;40%,5,AB73&gt;23%,4,AB73&gt;11%,3,AB73&gt;4%,2,TRUE,1)</f>
        <v>#DIV/0!</v>
      </c>
      <c r="AD73" s="54" t="e">
        <f t="shared" ref="AD73:AD100" si="57">Q73*AC73</f>
        <v>#DIV/0!</v>
      </c>
      <c r="AE73" s="54" t="str">
        <f t="shared" si="30"/>
        <v>O</v>
      </c>
      <c r="AF73" s="2" t="str">
        <f t="shared" si="31"/>
        <v>X</v>
      </c>
      <c r="AG73" s="2" t="str">
        <f t="shared" si="32"/>
        <v>X</v>
      </c>
      <c r="AH73" s="2" t="str">
        <f t="shared" si="33"/>
        <v>X</v>
      </c>
      <c r="AI73" s="2" t="str">
        <f t="shared" si="34"/>
        <v>X</v>
      </c>
      <c r="AJ73" s="2" t="str">
        <f t="shared" si="35"/>
        <v>X</v>
      </c>
      <c r="AK73" s="13" t="e">
        <f t="shared" ref="AK73:AK100" si="58">IF(S73=0,R73/T73,(R73+S73/2)/T73)</f>
        <v>#DIV/0!</v>
      </c>
      <c r="AL73" s="10" t="e" cm="1">
        <f t="array" ref="AL73">_xlfn.IFS(AK73&gt;96%,9,AK73&gt;89%,8,AK73&gt;77%,7,AK73&gt;60%,6,AK73&gt;40%,5,AK73&gt;23%,4,AK73&gt;11%,3,AK73&gt;4%,2,TRUE,1)</f>
        <v>#DIV/0!</v>
      </c>
      <c r="AM73" s="2" t="e">
        <f t="shared" ref="AM73:AM100" si="59">Q73*AL73</f>
        <v>#DIV/0!</v>
      </c>
      <c r="AN73" s="2">
        <f t="shared" ref="AN73:AN100" si="60">IF(L73&amp;M73&gt;"31",32,31)</f>
        <v>31</v>
      </c>
      <c r="AO73" s="2">
        <v>32</v>
      </c>
      <c r="AP73" s="2" t="str">
        <f t="shared" ref="AP73:AP100" si="61">L73&amp;M73&amp;"-"&amp;AQ73</f>
        <v>-65</v>
      </c>
      <c r="AQ73" s="2">
        <f t="shared" si="54"/>
        <v>65</v>
      </c>
      <c r="AR73" s="26">
        <f t="shared" ref="AR73:AR100" si="62">IF(S73=0,(R73-1)/(T73-1),(R73+(S73-1)/2)/T73)</f>
        <v>1</v>
      </c>
      <c r="AS73" s="10" cm="1">
        <f t="array" ref="AS73">_xlfn.IFS(AR73&gt;96%,9,AR73&gt;89%,8,AR73&gt;77%,7,AR73&gt;60%,6,AR73&gt;40%,5,AR73&gt;23%,4,AR73&gt;11%,3,AR73&gt;4%,2,TRUE,1)</f>
        <v>9</v>
      </c>
      <c r="AT73" s="2">
        <f t="shared" ref="AT73:AT100" si="63">AS73*Q73</f>
        <v>0</v>
      </c>
      <c r="AU73" s="2" t="e">
        <f>VLOOKUP(성적입력!$P73,건국대글로컬교과분류자료!$F:$G,2,0)</f>
        <v>#N/A</v>
      </c>
      <c r="AV73" s="26" t="e">
        <f t="shared" ref="AV73:AV100" si="64">R73/T73</f>
        <v>#DIV/0!</v>
      </c>
      <c r="AW73" s="10" t="e" cm="1">
        <f t="array" ref="AW73">_xlfn.IFS(AV73&gt;96%,9,AV73&gt;89%,8,AV73&gt;77%,7,AV73&gt;60%,6,AV73&gt;40%,5,AV73&gt;23%,4,AV73&gt;11%,3,AV73&gt;4%,2,TRUE,1)</f>
        <v>#DIV/0!</v>
      </c>
      <c r="AX73" s="2" t="e">
        <f t="shared" ref="AX73:AX100" si="65">AW73*Q73</f>
        <v>#DIV/0!</v>
      </c>
      <c r="BA73" s="2" t="e">
        <f>VLOOKUP(성적입력!$AC73,학교별등급점수!$B:$C,2,0)*$Q73</f>
        <v>#DIV/0!</v>
      </c>
      <c r="BB73" s="2" t="e">
        <f>VLOOKUP(성적입력!$AL73,학교별등급점수!$B:$C,2,0)*$Q73</f>
        <v>#DIV/0!</v>
      </c>
      <c r="BC73" s="2" t="e">
        <f>VLOOKUP($AC73,학교별등급점수!$E:$F,2,0)*성적입력!$Q73</f>
        <v>#DIV/0!</v>
      </c>
      <c r="BD73" s="2" t="e">
        <f>VLOOKUP($AL73,학교별등급점수!$E:$F,2,0)*성적입력!$Q73</f>
        <v>#DIV/0!</v>
      </c>
      <c r="BE73" s="2" t="e">
        <f>VLOOKUP($AC73,학교별등급점수!$H:$I,2,0)*$Q73</f>
        <v>#DIV/0!</v>
      </c>
      <c r="BF73" s="2" t="e">
        <f>VLOOKUP($AL73,학교별등급점수!$H:$I,2,0)*$Q73</f>
        <v>#DIV/0!</v>
      </c>
      <c r="BG73" s="2" t="e">
        <f>VLOOKUP(AC73,학교별등급점수!$K:$L,2,0)*성적입력!Q73</f>
        <v>#DIV/0!</v>
      </c>
      <c r="BH73" s="2" t="e">
        <f>VLOOKUP(AC73,학교별등급점수!$N:$O,2,0)*성적입력!Q73</f>
        <v>#DIV/0!</v>
      </c>
      <c r="BI73" s="2">
        <f>VLOOKUP(AS73,학교별등급점수!$Q:$R,2,0)*성적입력!Q73</f>
        <v>0</v>
      </c>
      <c r="BJ73" s="2">
        <f>VLOOKUP($AS73,학교별등급점수!$T:$U,2,0)*성적입력!$Q73</f>
        <v>0</v>
      </c>
      <c r="BK73" s="2" t="e">
        <f>VLOOKUP(AC73,학교별등급점수!$W:$X,2,0)*성적입력!Q73</f>
        <v>#DIV/0!</v>
      </c>
      <c r="BL73" s="2" t="e">
        <f>VLOOKUP($AC73,학교별등급점수!$Z:$AA,2,0)*성적입력!$Q73</f>
        <v>#DIV/0!</v>
      </c>
      <c r="BM73" s="2" t="e">
        <f>VLOOKUP($AC73,학교별등급점수!$AC:$AD,2,0)*성적입력!$Q73</f>
        <v>#DIV/0!</v>
      </c>
      <c r="BN73" s="2" t="e">
        <f>VLOOKUP($AC73,학교별등급점수!$AF:$AG,2,0)*성적입력!$Q73</f>
        <v>#DIV/0!</v>
      </c>
      <c r="BO73" s="2" t="e">
        <f>VLOOKUP($AC73,학교별등급점수!$AI:$AJ,2,0)*성적입력!$Q73</f>
        <v>#DIV/0!</v>
      </c>
      <c r="BP73" s="1" t="e">
        <f>VLOOKUP($AC73,학교별등급점수!$AL:$AM,2,0)*성적입력!$Q73</f>
        <v>#DIV/0!</v>
      </c>
      <c r="BQ73" s="1" t="e">
        <f>VLOOKUP($AC73,학교별등급점수!$AO:$AP,2,0)*성적입력!$Q73</f>
        <v>#DIV/0!</v>
      </c>
      <c r="BR73" s="1" t="e">
        <f>VLOOKUP($AC73,학교별등급점수!$AR:$AS,2,0)*성적입력!$Q73</f>
        <v>#DIV/0!</v>
      </c>
      <c r="BS73" s="1" t="e">
        <f>VLOOKUP($AC73,학교별등급점수!$AU:$AV,2,0)*성적입력!$Q73</f>
        <v>#DIV/0!</v>
      </c>
      <c r="BT73" s="1" t="e">
        <f>VLOOKUP($AC73,학교별등급점수!$AX:$AY,2,0)*성적입력!$Q73</f>
        <v>#DIV/0!</v>
      </c>
      <c r="BU73" s="1" t="e">
        <f>VLOOKUP($AC73,학교별등급점수!$BA:$BB,2,0)*성적입력!$Q73</f>
        <v>#DIV/0!</v>
      </c>
      <c r="BW73" s="1" t="e">
        <f t="shared" ref="BW73:BW100" si="66">ROUNDUP(R73/T73*100,2)</f>
        <v>#DIV/0!</v>
      </c>
      <c r="BX73" s="74" t="e" cm="1">
        <f t="array" ref="BX73">_xlfn.IFS(BW73&gt;96,9,BW73&gt;89,8,BW73&gt;77,7,BW73&gt;60,6,BW73&gt;40,5,BW73&gt;23,4,BW73&gt;11,3,BW73&gt;4,2,TRUE,1)</f>
        <v>#DIV/0!</v>
      </c>
      <c r="BY73" s="1" t="e">
        <f t="shared" ref="BY73:BY100" si="67">BX73*Q73</f>
        <v>#DIV/0!</v>
      </c>
      <c r="BZ73" s="1" t="e">
        <f>VLOOKUP($BX73,학교별등급점수!$BD:$BE,2,0)</f>
        <v>#DIV/0!</v>
      </c>
      <c r="CA73" s="1" t="e">
        <f t="shared" ref="CA73:CA100" si="68">BZ73*Q73</f>
        <v>#DIV/0!</v>
      </c>
      <c r="CC73" s="1" t="e">
        <f>VLOOKUP($AC73,학교별등급점수!$BG:$BH,2,0)*성적입력!$Q73</f>
        <v>#DIV/0!</v>
      </c>
      <c r="CD73" s="1" t="e">
        <f>VLOOKUP($AC73,학교별등급점수!$BJ:$BK,2,0)*성적입력!$Q73</f>
        <v>#DIV/0!</v>
      </c>
      <c r="CE73" s="1" t="e">
        <f>VLOOKUP($AC73,학교별등급점수!$BM:$BN,2,0)*성적입력!$Q73</f>
        <v>#DIV/0!</v>
      </c>
      <c r="CF73" s="1" t="e">
        <f>VLOOKUP($AC73,학교별등급점수!$BP:$BQ,2,0)*성적입력!$Q73</f>
        <v>#DIV/0!</v>
      </c>
      <c r="CG73" s="1" t="e">
        <f>VLOOKUP($AC73,학교별등급점수!$BS:$BT,2,0)</f>
        <v>#DIV/0!</v>
      </c>
      <c r="CH73" s="1" t="e">
        <f>VLOOKUP($AC73,학교별등급점수!$BV:$BW,2,0)*성적입력!$Q73</f>
        <v>#DIV/0!</v>
      </c>
      <c r="CI73" s="1" t="e">
        <f>VLOOKUP($AC73,학교별등급점수!$BY:$BZ,2,0)*성적입력!$Q73</f>
        <v>#DIV/0!</v>
      </c>
      <c r="CJ73" s="1" t="e">
        <f>VLOOKUP($AC73,학교별등급점수!$CB:$CC,2,0)*성적입력!$Q73</f>
        <v>#DIV/0!</v>
      </c>
      <c r="CK73" s="1" t="e">
        <f>VLOOKUP($AC73,학교별등급점수!$CH:$CI,2,0)*성적입력!$Q73</f>
        <v>#DIV/0!</v>
      </c>
      <c r="CL73" s="1" t="e">
        <f>VLOOKUP($AC73,학교별등급점수!$CK:$CL,2,0)*성적입력!$Q73</f>
        <v>#DIV/0!</v>
      </c>
      <c r="CM73" s="1" t="e">
        <f>VLOOKUP($AC73,학교별등급점수!$CN:$CO,2,0)*성적입력!$Q73</f>
        <v>#DIV/0!</v>
      </c>
      <c r="CN73" s="1" t="e">
        <f>VLOOKUP($AW73,학교별등급점수!$CQ:$CR,2,0)*성적입력!$Q73</f>
        <v>#DIV/0!</v>
      </c>
      <c r="CO73" s="1" t="e">
        <f>VLOOKUP($AC73,학교별등급점수!$CT:$CU,2,0)*성적입력!$Q73</f>
        <v>#DIV/0!</v>
      </c>
      <c r="CP73" s="1" t="e">
        <f>VLOOKUP($AC73,학교별등급점수!$CW:$CX,2,0)*성적입력!$Q73</f>
        <v>#DIV/0!</v>
      </c>
      <c r="CQ73" s="1">
        <f>VLOOKUP($AS73,학교별등급점수!$CZ:$DA,2,0)*성적입력!$Q73</f>
        <v>0</v>
      </c>
      <c r="CR73" s="1" t="e">
        <f>VLOOKUP($AC73,학교별등급점수!$DC:$DD,2,0)*성적입력!$Q73</f>
        <v>#DIV/0!</v>
      </c>
      <c r="CS73" s="1" t="e">
        <f>VLOOKUP($AC73,학교별등급점수!$DF:$DG,2,0)*성적입력!$Q73</f>
        <v>#DIV/0!</v>
      </c>
      <c r="CT73" s="1" t="e">
        <f>VLOOKUP($AC73,학교별등급점수!$DI:$DJ,2,0)*성적입력!$Q73</f>
        <v>#DIV/0!</v>
      </c>
    </row>
    <row r="74" spans="2:98" s="1" customFormat="1" x14ac:dyDescent="0.3">
      <c r="B74" s="18" t="str">
        <f t="shared" ref="B74" si="69">AJ74</f>
        <v>X</v>
      </c>
      <c r="C74" s="18" t="str">
        <f t="shared" ref="C74" si="70">AI74</f>
        <v>X</v>
      </c>
      <c r="D74" s="18" t="str">
        <f t="shared" ref="D74" si="71">AH74</f>
        <v>X</v>
      </c>
      <c r="E74" s="18" t="str">
        <f t="shared" ref="E74" si="72">AG74</f>
        <v>X</v>
      </c>
      <c r="F74" s="18" t="str">
        <f t="shared" ref="F74" si="73">AF74</f>
        <v>X</v>
      </c>
      <c r="G74" s="18" t="str">
        <f t="shared" ref="G74" si="74">AE74</f>
        <v>O</v>
      </c>
      <c r="H74" s="18" t="str">
        <f t="shared" ref="H74:H100" si="75">P74&amp;"-"&amp;AA74</f>
        <v>-0</v>
      </c>
      <c r="I74" s="18">
        <f t="shared" ref="I74:I100" si="76">P74</f>
        <v>0</v>
      </c>
      <c r="J74" s="72" t="str">
        <f t="shared" ref="J74:J100" si="77">AP74</f>
        <v>-66</v>
      </c>
      <c r="K74" s="18">
        <f t="shared" si="55"/>
        <v>31</v>
      </c>
      <c r="L74" s="68"/>
      <c r="M74" s="7"/>
      <c r="N74" s="7"/>
      <c r="O74" s="7"/>
      <c r="P74" s="7"/>
      <c r="Q74" s="7"/>
      <c r="R74" s="7"/>
      <c r="S74" s="7"/>
      <c r="T74" s="7"/>
      <c r="U74" s="36" t="str">
        <f t="shared" si="37"/>
        <v>X</v>
      </c>
      <c r="V74" s="36" t="str">
        <f t="shared" ref="V74" si="78">IF(O74="국어","O",IF(O74="수학","O",IF(O74="영어","O","X")))</f>
        <v>X</v>
      </c>
      <c r="W74" s="36" t="str">
        <f t="shared" si="38"/>
        <v>X</v>
      </c>
      <c r="X74" s="36" t="str">
        <f t="shared" ref="X74" si="79">IF(O74="국어","O",IF(O74="수학","O",IF(O74="영어","O",IF(O74="과학","O",IF(O74="한국사","O","X")))))</f>
        <v>X</v>
      </c>
      <c r="Y74" s="36" t="str">
        <f t="shared" si="39"/>
        <v>X</v>
      </c>
      <c r="Z74" s="36" t="str">
        <f t="shared" si="40"/>
        <v>X</v>
      </c>
      <c r="AA74" s="36">
        <f>COUNTIF($P$9:$P74,$P74)</f>
        <v>0</v>
      </c>
      <c r="AB74" s="13" t="e">
        <f t="shared" si="56"/>
        <v>#DIV/0!</v>
      </c>
      <c r="AC74" s="10" t="e" cm="1">
        <f t="array" ref="AC74">_xlfn.IFS(AB74&gt;96%,9,AB74&gt;89%,8,AB74&gt;77%,7,AB74&gt;60%,6,AB74&gt;40%,5,AB74&gt;23%,4,AB74&gt;11%,3,AB74&gt;4%,2,TRUE,1)</f>
        <v>#DIV/0!</v>
      </c>
      <c r="AD74" s="54" t="e">
        <f t="shared" si="57"/>
        <v>#DIV/0!</v>
      </c>
      <c r="AE74" s="54" t="str">
        <f t="shared" ref="AE74:AE100" si="80">IF(N74="체육","X",IF(N74="음악","X",IF(N74="미술","X","O")))</f>
        <v>O</v>
      </c>
      <c r="AF74" s="2" t="str">
        <f t="shared" ref="AF74:AF100" si="81">IF(O74="국어","O",IF(O74="수학","O",IF(O74="영어","O",IF(O74="과학","O",IF(O74="사회","O",IF(O74="도덕","O",IF(O74="역사","O","X")))))))</f>
        <v>X</v>
      </c>
      <c r="AG74" s="2" t="str">
        <f t="shared" ref="AG74:AG100" si="82">IF(O74="국어","O",IF(O74="수학","O",IF(O74="영어","O",IF(O74="과학","O",IF(O74="사회","O",IF(O74="도덕","O",IF(O74="역사","O",IF(O74="한국사","O","X"))))))))</f>
        <v>X</v>
      </c>
      <c r="AH74" s="2" t="str">
        <f t="shared" ref="AH74:AH100" si="83">IF(O74="국어","O",IF(O74="수학","O",IF(O74="영어","O",IF(O74="과학","O",IF(O74="사회","O",IF(O74="도덕","O",IF(O74="역사","O",IF(O74="한문","O","X"))))))))</f>
        <v>X</v>
      </c>
      <c r="AI74" s="2" t="str">
        <f t="shared" ref="AI74:AI100" si="84">IF(O74="국어","O",IF(O74="수학","O",IF(O74="영어","O",IF(O74="과학","O",IF(O74="사회","O",IF(O74="도덕","O",IF(O74="역사","O",IF(O74="한국사","O",IF(O74="한문","O","X")))))))))</f>
        <v>X</v>
      </c>
      <c r="AJ74" s="2" t="str">
        <f t="shared" ref="AJ74:AJ100" si="85">IF(O74="국어","O",IF(O74="수학","O",IF(O74="영어","O",IF(O74="역사","O",IF(O74="사회","O",IF(O74="도덕","O","X"))))))</f>
        <v>X</v>
      </c>
      <c r="AK74" s="13" t="e">
        <f t="shared" si="58"/>
        <v>#DIV/0!</v>
      </c>
      <c r="AL74" s="10" t="e" cm="1">
        <f t="array" ref="AL74">_xlfn.IFS(AK74&gt;96%,9,AK74&gt;89%,8,AK74&gt;77%,7,AK74&gt;60%,6,AK74&gt;40%,5,AK74&gt;23%,4,AK74&gt;11%,3,AK74&gt;4%,2,TRUE,1)</f>
        <v>#DIV/0!</v>
      </c>
      <c r="AM74" s="2" t="e">
        <f t="shared" si="59"/>
        <v>#DIV/0!</v>
      </c>
      <c r="AN74" s="2">
        <f t="shared" si="60"/>
        <v>31</v>
      </c>
      <c r="AO74" s="2">
        <v>32</v>
      </c>
      <c r="AP74" s="2" t="str">
        <f t="shared" si="61"/>
        <v>-66</v>
      </c>
      <c r="AQ74" s="2">
        <f t="shared" ref="AQ74:AQ100" si="86">IF(M73=M74,AQ73+1,1)</f>
        <v>66</v>
      </c>
      <c r="AR74" s="26">
        <f t="shared" si="62"/>
        <v>1</v>
      </c>
      <c r="AS74" s="10" cm="1">
        <f t="array" ref="AS74">_xlfn.IFS(AR74&gt;96%,9,AR74&gt;89%,8,AR74&gt;77%,7,AR74&gt;60%,6,AR74&gt;40%,5,AR74&gt;23%,4,AR74&gt;11%,3,AR74&gt;4%,2,TRUE,1)</f>
        <v>9</v>
      </c>
      <c r="AT74" s="2">
        <f t="shared" si="63"/>
        <v>0</v>
      </c>
      <c r="AU74" s="2" t="e">
        <f>VLOOKUP(성적입력!$P74,건국대글로컬교과분류자료!$F:$G,2,0)</f>
        <v>#N/A</v>
      </c>
      <c r="AV74" s="26" t="e">
        <f t="shared" si="64"/>
        <v>#DIV/0!</v>
      </c>
      <c r="AW74" s="10" t="e" cm="1">
        <f t="array" ref="AW74">_xlfn.IFS(AV74&gt;96%,9,AV74&gt;89%,8,AV74&gt;77%,7,AV74&gt;60%,6,AV74&gt;40%,5,AV74&gt;23%,4,AV74&gt;11%,3,AV74&gt;4%,2,TRUE,1)</f>
        <v>#DIV/0!</v>
      </c>
      <c r="AX74" s="2" t="e">
        <f t="shared" si="65"/>
        <v>#DIV/0!</v>
      </c>
      <c r="BA74" s="2" t="e">
        <f>VLOOKUP(성적입력!$AC74,학교별등급점수!$B:$C,2,0)*$Q74</f>
        <v>#DIV/0!</v>
      </c>
      <c r="BB74" s="2" t="e">
        <f>VLOOKUP(성적입력!$AL74,학교별등급점수!$B:$C,2,0)*$Q74</f>
        <v>#DIV/0!</v>
      </c>
      <c r="BC74" s="2" t="e">
        <f>VLOOKUP($AC74,학교별등급점수!$E:$F,2,0)*성적입력!$Q74</f>
        <v>#DIV/0!</v>
      </c>
      <c r="BD74" s="2" t="e">
        <f>VLOOKUP($AL74,학교별등급점수!$E:$F,2,0)*성적입력!$Q74</f>
        <v>#DIV/0!</v>
      </c>
      <c r="BE74" s="2" t="e">
        <f>VLOOKUP($AC74,학교별등급점수!$H:$I,2,0)*$Q74</f>
        <v>#DIV/0!</v>
      </c>
      <c r="BF74" s="2" t="e">
        <f>VLOOKUP($AL74,학교별등급점수!$H:$I,2,0)*$Q74</f>
        <v>#DIV/0!</v>
      </c>
      <c r="BG74" s="2" t="e">
        <f>VLOOKUP(AC74,학교별등급점수!$K:$L,2,0)*성적입력!Q74</f>
        <v>#DIV/0!</v>
      </c>
      <c r="BH74" s="2" t="e">
        <f>VLOOKUP(AC74,학교별등급점수!$N:$O,2,0)*성적입력!Q74</f>
        <v>#DIV/0!</v>
      </c>
      <c r="BI74" s="2">
        <f>VLOOKUP(AS74,학교별등급점수!$Q:$R,2,0)*성적입력!Q74</f>
        <v>0</v>
      </c>
      <c r="BJ74" s="2">
        <f>VLOOKUP($AS74,학교별등급점수!$T:$U,2,0)*성적입력!$Q74</f>
        <v>0</v>
      </c>
      <c r="BK74" s="2" t="e">
        <f>VLOOKUP(AC74,학교별등급점수!$W:$X,2,0)*성적입력!Q74</f>
        <v>#DIV/0!</v>
      </c>
      <c r="BL74" s="2" t="e">
        <f>VLOOKUP($AC74,학교별등급점수!$Z:$AA,2,0)*성적입력!$Q74</f>
        <v>#DIV/0!</v>
      </c>
      <c r="BM74" s="2" t="e">
        <f>VLOOKUP($AC74,학교별등급점수!$AC:$AD,2,0)*성적입력!$Q74</f>
        <v>#DIV/0!</v>
      </c>
      <c r="BN74" s="2" t="e">
        <f>VLOOKUP($AC74,학교별등급점수!$AF:$AG,2,0)*성적입력!$Q74</f>
        <v>#DIV/0!</v>
      </c>
      <c r="BO74" s="2" t="e">
        <f>VLOOKUP($AC74,학교별등급점수!$AI:$AJ,2,0)*성적입력!$Q74</f>
        <v>#DIV/0!</v>
      </c>
      <c r="BP74" s="1" t="e">
        <f>VLOOKUP($AC74,학교별등급점수!$AL:$AM,2,0)*성적입력!$Q74</f>
        <v>#DIV/0!</v>
      </c>
      <c r="BQ74" s="1" t="e">
        <f>VLOOKUP($AC74,학교별등급점수!$AO:$AP,2,0)*성적입력!$Q74</f>
        <v>#DIV/0!</v>
      </c>
      <c r="BR74" s="1" t="e">
        <f>VLOOKUP($AC74,학교별등급점수!$AR:$AS,2,0)*성적입력!$Q74</f>
        <v>#DIV/0!</v>
      </c>
      <c r="BS74" s="1" t="e">
        <f>VLOOKUP($AC74,학교별등급점수!$AU:$AV,2,0)*성적입력!$Q74</f>
        <v>#DIV/0!</v>
      </c>
      <c r="BT74" s="1" t="e">
        <f>VLOOKUP($AC74,학교별등급점수!$AX:$AY,2,0)*성적입력!$Q74</f>
        <v>#DIV/0!</v>
      </c>
      <c r="BU74" s="1" t="e">
        <f>VLOOKUP($AC74,학교별등급점수!$BA:$BB,2,0)*성적입력!$Q74</f>
        <v>#DIV/0!</v>
      </c>
      <c r="BW74" s="1" t="e">
        <f t="shared" si="66"/>
        <v>#DIV/0!</v>
      </c>
      <c r="BX74" s="74" t="e" cm="1">
        <f t="array" ref="BX74">_xlfn.IFS(BW74&gt;96,9,BW74&gt;89,8,BW74&gt;77,7,BW74&gt;60,6,BW74&gt;40,5,BW74&gt;23,4,BW74&gt;11,3,BW74&gt;4,2,TRUE,1)</f>
        <v>#DIV/0!</v>
      </c>
      <c r="BY74" s="1" t="e">
        <f t="shared" si="67"/>
        <v>#DIV/0!</v>
      </c>
      <c r="BZ74" s="1" t="e">
        <f>VLOOKUP($BX74,학교별등급점수!$BD:$BE,2,0)</f>
        <v>#DIV/0!</v>
      </c>
      <c r="CA74" s="1" t="e">
        <f t="shared" si="68"/>
        <v>#DIV/0!</v>
      </c>
      <c r="CC74" s="1" t="e">
        <f>VLOOKUP($AC74,학교별등급점수!$BG:$BH,2,0)*성적입력!$Q74</f>
        <v>#DIV/0!</v>
      </c>
      <c r="CD74" s="1" t="e">
        <f>VLOOKUP($AC74,학교별등급점수!$BJ:$BK,2,0)*성적입력!$Q74</f>
        <v>#DIV/0!</v>
      </c>
      <c r="CE74" s="1" t="e">
        <f>VLOOKUP($AC74,학교별등급점수!$BM:$BN,2,0)*성적입력!$Q74</f>
        <v>#DIV/0!</v>
      </c>
      <c r="CF74" s="1" t="e">
        <f>VLOOKUP($AC74,학교별등급점수!$BP:$BQ,2,0)*성적입력!$Q74</f>
        <v>#DIV/0!</v>
      </c>
      <c r="CG74" s="1" t="e">
        <f>VLOOKUP($AC74,학교별등급점수!$BS:$BT,2,0)</f>
        <v>#DIV/0!</v>
      </c>
      <c r="CH74" s="1" t="e">
        <f>VLOOKUP($AC74,학교별등급점수!$BV:$BW,2,0)*성적입력!$Q74</f>
        <v>#DIV/0!</v>
      </c>
      <c r="CI74" s="1" t="e">
        <f>VLOOKUP($AC74,학교별등급점수!$BY:$BZ,2,0)*성적입력!$Q74</f>
        <v>#DIV/0!</v>
      </c>
      <c r="CJ74" s="1" t="e">
        <f>VLOOKUP($AC74,학교별등급점수!$CB:$CC,2,0)*성적입력!$Q74</f>
        <v>#DIV/0!</v>
      </c>
      <c r="CK74" s="1" t="e">
        <f>VLOOKUP($AC74,학교별등급점수!$CH:$CI,2,0)*성적입력!$Q74</f>
        <v>#DIV/0!</v>
      </c>
      <c r="CL74" s="1" t="e">
        <f>VLOOKUP($AC74,학교별등급점수!$CK:$CL,2,0)*성적입력!$Q74</f>
        <v>#DIV/0!</v>
      </c>
      <c r="CM74" s="1" t="e">
        <f>VLOOKUP($AC74,학교별등급점수!$CN:$CO,2,0)*성적입력!$Q74</f>
        <v>#DIV/0!</v>
      </c>
      <c r="CN74" s="1" t="e">
        <f>VLOOKUP($AW74,학교별등급점수!$CQ:$CR,2,0)*성적입력!$Q74</f>
        <v>#DIV/0!</v>
      </c>
      <c r="CO74" s="1" t="e">
        <f>VLOOKUP($AC74,학교별등급점수!$CT:$CU,2,0)*성적입력!$Q74</f>
        <v>#DIV/0!</v>
      </c>
      <c r="CP74" s="1" t="e">
        <f>VLOOKUP($AC74,학교별등급점수!$CW:$CX,2,0)*성적입력!$Q74</f>
        <v>#DIV/0!</v>
      </c>
      <c r="CQ74" s="1">
        <f>VLOOKUP($AS74,학교별등급점수!$CZ:$DA,2,0)*성적입력!$Q74</f>
        <v>0</v>
      </c>
      <c r="CR74" s="1" t="e">
        <f>VLOOKUP($AC74,학교별등급점수!$DC:$DD,2,0)*성적입력!$Q74</f>
        <v>#DIV/0!</v>
      </c>
      <c r="CS74" s="1" t="e">
        <f>VLOOKUP($AC74,학교별등급점수!$DF:$DG,2,0)*성적입력!$Q74</f>
        <v>#DIV/0!</v>
      </c>
      <c r="CT74" s="1" t="e">
        <f>VLOOKUP($AC74,학교별등급점수!$DI:$DJ,2,0)*성적입력!$Q74</f>
        <v>#DIV/0!</v>
      </c>
    </row>
    <row r="75" spans="2:98" x14ac:dyDescent="0.3">
      <c r="G75" s="18"/>
      <c r="H75" s="18" t="str">
        <f t="shared" si="75"/>
        <v>-0</v>
      </c>
      <c r="I75" s="18">
        <f t="shared" si="76"/>
        <v>0</v>
      </c>
      <c r="J75" s="72" t="str">
        <f t="shared" si="77"/>
        <v>-67</v>
      </c>
      <c r="K75" s="18">
        <f t="shared" si="55"/>
        <v>31</v>
      </c>
      <c r="O75" s="7"/>
      <c r="U75" s="36" t="str">
        <f t="shared" si="37"/>
        <v>X</v>
      </c>
      <c r="V75" s="36" t="str">
        <f>IF(O75="국어","O",IF(O75="수학","O",IF(O75="영어","O","X")))</f>
        <v>X</v>
      </c>
      <c r="W75" s="36" t="str">
        <f t="shared" si="38"/>
        <v>X</v>
      </c>
      <c r="X75" s="36" t="str">
        <f>IF(O75="국어","O",IF(O75="수학","O",IF(O75="영어","O",IF(O75="과학","O",IF(O75="한국사","O","X")))))</f>
        <v>X</v>
      </c>
      <c r="Y75" s="36" t="str">
        <f t="shared" si="39"/>
        <v>X</v>
      </c>
      <c r="Z75" s="36" t="str">
        <f t="shared" si="40"/>
        <v>X</v>
      </c>
      <c r="AA75" s="36">
        <f>COUNTIF($P$9:$P75,$P75)</f>
        <v>0</v>
      </c>
      <c r="AB75" s="13" t="e">
        <f t="shared" si="56"/>
        <v>#DIV/0!</v>
      </c>
      <c r="AC75" s="10" t="e" cm="1">
        <f t="array" ref="AC75">_xlfn.IFS(AB75&gt;96%,9,AB75&gt;89%,8,AB75&gt;77%,7,AB75&gt;60%,6,AB75&gt;40%,5,AB75&gt;23%,4,AB75&gt;11%,3,AB75&gt;4%,2,TRUE,1)</f>
        <v>#DIV/0!</v>
      </c>
      <c r="AD75" s="54" t="e">
        <f t="shared" si="57"/>
        <v>#DIV/0!</v>
      </c>
      <c r="AE75" s="54" t="str">
        <f t="shared" si="80"/>
        <v>O</v>
      </c>
      <c r="AF75" s="2" t="str">
        <f t="shared" si="81"/>
        <v>X</v>
      </c>
      <c r="AG75" s="2" t="str">
        <f t="shared" si="82"/>
        <v>X</v>
      </c>
      <c r="AH75" s="2" t="str">
        <f t="shared" si="83"/>
        <v>X</v>
      </c>
      <c r="AI75" s="2" t="str">
        <f t="shared" si="84"/>
        <v>X</v>
      </c>
      <c r="AJ75" s="2" t="str">
        <f t="shared" si="85"/>
        <v>X</v>
      </c>
      <c r="AK75" s="13" t="e">
        <f t="shared" si="58"/>
        <v>#DIV/0!</v>
      </c>
      <c r="AL75" s="10" t="e" cm="1">
        <f t="array" ref="AL75">_xlfn.IFS(AK75&gt;96%,9,AK75&gt;89%,8,AK75&gt;77%,7,AK75&gt;60%,6,AK75&gt;40%,5,AK75&gt;23%,4,AK75&gt;11%,3,AK75&gt;4%,2,TRUE,1)</f>
        <v>#DIV/0!</v>
      </c>
      <c r="AM75" s="2" t="e">
        <f t="shared" si="59"/>
        <v>#DIV/0!</v>
      </c>
      <c r="AN75" s="2">
        <f t="shared" si="60"/>
        <v>31</v>
      </c>
      <c r="AO75" s="3">
        <v>32</v>
      </c>
      <c r="AP75" s="2" t="str">
        <f t="shared" si="61"/>
        <v>-67</v>
      </c>
      <c r="AQ75" s="2">
        <f t="shared" si="86"/>
        <v>67</v>
      </c>
      <c r="AR75" s="26">
        <f t="shared" si="62"/>
        <v>1</v>
      </c>
      <c r="AS75" s="10" cm="1">
        <f t="array" ref="AS75">_xlfn.IFS(AR75&gt;96%,9,AR75&gt;89%,8,AR75&gt;77%,7,AR75&gt;60%,6,AR75&gt;40%,5,AR75&gt;23%,4,AR75&gt;11%,3,AR75&gt;4%,2,TRUE,1)</f>
        <v>9</v>
      </c>
      <c r="AT75" s="2">
        <f t="shared" si="63"/>
        <v>0</v>
      </c>
      <c r="AU75" s="2" t="e">
        <f>VLOOKUP(성적입력!$P75,건국대글로컬교과분류자료!$F:$G,2,0)</f>
        <v>#N/A</v>
      </c>
      <c r="AV75" s="26" t="e">
        <f t="shared" si="64"/>
        <v>#DIV/0!</v>
      </c>
      <c r="AW75" s="10" t="e" cm="1">
        <f t="array" ref="AW75">_xlfn.IFS(AV75&gt;96%,9,AV75&gt;89%,8,AV75&gt;77%,7,AV75&gt;60%,6,AV75&gt;40%,5,AV75&gt;23%,4,AV75&gt;11%,3,AV75&gt;4%,2,TRUE,1)</f>
        <v>#DIV/0!</v>
      </c>
      <c r="AX75" s="2" t="e">
        <f t="shared" si="65"/>
        <v>#DIV/0!</v>
      </c>
      <c r="BA75" s="2" t="e">
        <f>VLOOKUP(성적입력!$AC75,학교별등급점수!$B:$C,2,0)*$Q75</f>
        <v>#DIV/0!</v>
      </c>
      <c r="BB75" s="2" t="e">
        <f>VLOOKUP(성적입력!$AL75,학교별등급점수!$B:$C,2,0)*$Q75</f>
        <v>#DIV/0!</v>
      </c>
      <c r="BC75" s="2" t="e">
        <f>VLOOKUP($AC75,학교별등급점수!$E:$F,2,0)*성적입력!$Q75</f>
        <v>#DIV/0!</v>
      </c>
      <c r="BD75" s="2" t="e">
        <f>VLOOKUP($AL75,학교별등급점수!$E:$F,2,0)*성적입력!$Q75</f>
        <v>#DIV/0!</v>
      </c>
      <c r="BE75" s="2" t="e">
        <f>VLOOKUP($AC75,학교별등급점수!$H:$I,2,0)*$Q75</f>
        <v>#DIV/0!</v>
      </c>
      <c r="BF75" s="2" t="e">
        <f>VLOOKUP($AL75,학교별등급점수!$H:$I,2,0)*$Q75</f>
        <v>#DIV/0!</v>
      </c>
      <c r="BG75" s="2" t="e">
        <f>VLOOKUP(AC75,학교별등급점수!$K:$L,2,0)*성적입력!Q75</f>
        <v>#DIV/0!</v>
      </c>
      <c r="BH75" s="2" t="e">
        <f>VLOOKUP(AC75,학교별등급점수!$N:$O,2,0)*성적입력!Q75</f>
        <v>#DIV/0!</v>
      </c>
      <c r="BI75" s="2">
        <f>VLOOKUP(AS75,학교별등급점수!$Q:$R,2,0)*성적입력!Q75</f>
        <v>0</v>
      </c>
      <c r="BJ75" s="2">
        <f>VLOOKUP($AS75,학교별등급점수!$T:$U,2,0)*성적입력!$Q75</f>
        <v>0</v>
      </c>
      <c r="BK75" s="2" t="e">
        <f>VLOOKUP(AC75,학교별등급점수!$W:$X,2,0)*성적입력!Q75</f>
        <v>#DIV/0!</v>
      </c>
      <c r="BL75" s="2" t="e">
        <f>VLOOKUP($AC75,학교별등급점수!$Z:$AA,2,0)*성적입력!$Q75</f>
        <v>#DIV/0!</v>
      </c>
      <c r="BM75" s="2" t="e">
        <f>VLOOKUP($AC75,학교별등급점수!$AC:$AD,2,0)*성적입력!$Q75</f>
        <v>#DIV/0!</v>
      </c>
      <c r="BN75" s="2" t="e">
        <f>VLOOKUP($AC75,학교별등급점수!$AF:$AG,2,0)*성적입력!$Q75</f>
        <v>#DIV/0!</v>
      </c>
      <c r="BO75" s="2" t="e">
        <f>VLOOKUP($AC75,학교별등급점수!$AI:$AJ,2,0)*성적입력!$Q75</f>
        <v>#DIV/0!</v>
      </c>
      <c r="BP75" s="1" t="e">
        <f>VLOOKUP($AC75,학교별등급점수!$AL:$AM,2,0)*성적입력!$Q75</f>
        <v>#DIV/0!</v>
      </c>
      <c r="BQ75" s="1" t="e">
        <f>VLOOKUP($AC75,학교별등급점수!$AO:$AP,2,0)*성적입력!$Q75</f>
        <v>#DIV/0!</v>
      </c>
      <c r="BR75" s="1" t="e">
        <f>VLOOKUP($AC75,학교별등급점수!$AR:$AS,2,0)*성적입력!$Q75</f>
        <v>#DIV/0!</v>
      </c>
      <c r="BS75" s="1" t="e">
        <f>VLOOKUP($AC75,학교별등급점수!$AU:$AV,2,0)*성적입력!$Q75</f>
        <v>#DIV/0!</v>
      </c>
      <c r="BT75" s="1" t="e">
        <f>VLOOKUP($AC75,학교별등급점수!$AX:$AY,2,0)*성적입력!$Q75</f>
        <v>#DIV/0!</v>
      </c>
      <c r="BU75" s="1" t="e">
        <f>VLOOKUP($AC75,학교별등급점수!$BA:$BB,2,0)*성적입력!$Q75</f>
        <v>#DIV/0!</v>
      </c>
      <c r="BW75" s="1" t="e">
        <f t="shared" si="66"/>
        <v>#DIV/0!</v>
      </c>
      <c r="BX75" s="74" t="e" cm="1">
        <f t="array" ref="BX75">_xlfn.IFS(BW75&gt;96,9,BW75&gt;89,8,BW75&gt;77,7,BW75&gt;60,6,BW75&gt;40,5,BW75&gt;23,4,BW75&gt;11,3,BW75&gt;4,2,TRUE,1)</f>
        <v>#DIV/0!</v>
      </c>
      <c r="BY75" s="1" t="e">
        <f t="shared" si="67"/>
        <v>#DIV/0!</v>
      </c>
      <c r="BZ75" s="1" t="e">
        <f>VLOOKUP($BX75,학교별등급점수!$BD:$BE,2,0)</f>
        <v>#DIV/0!</v>
      </c>
      <c r="CA75" s="1" t="e">
        <f t="shared" si="68"/>
        <v>#DIV/0!</v>
      </c>
      <c r="CC75" s="1" t="e">
        <f>VLOOKUP($AC75,학교별등급점수!$BG:$BH,2,0)*성적입력!$Q75</f>
        <v>#DIV/0!</v>
      </c>
      <c r="CD75" s="1" t="e">
        <f>VLOOKUP($AC75,학교별등급점수!$BJ:$BK,2,0)*성적입력!$Q75</f>
        <v>#DIV/0!</v>
      </c>
      <c r="CE75" s="1" t="e">
        <f>VLOOKUP($AC75,학교별등급점수!$BM:$BN,2,0)*성적입력!$Q75</f>
        <v>#DIV/0!</v>
      </c>
      <c r="CF75" s="1" t="e">
        <f>VLOOKUP($AC75,학교별등급점수!$BP:$BQ,2,0)*성적입력!$Q75</f>
        <v>#DIV/0!</v>
      </c>
      <c r="CG75" s="1" t="e">
        <f>VLOOKUP($AC75,학교별등급점수!$BS:$BT,2,0)</f>
        <v>#DIV/0!</v>
      </c>
      <c r="CH75" s="1" t="e">
        <f>VLOOKUP($AC75,학교별등급점수!$BV:$BW,2,0)*성적입력!$Q75</f>
        <v>#DIV/0!</v>
      </c>
      <c r="CI75" s="1" t="e">
        <f>VLOOKUP($AC75,학교별등급점수!$BY:$BZ,2,0)*성적입력!$Q75</f>
        <v>#DIV/0!</v>
      </c>
      <c r="CJ75" s="1" t="e">
        <f>VLOOKUP($AC75,학교별등급점수!$CB:$CC,2,0)*성적입력!$Q75</f>
        <v>#DIV/0!</v>
      </c>
      <c r="CK75" s="1" t="e">
        <f>VLOOKUP($AC75,학교별등급점수!$CH:$CI,2,0)*성적입력!$Q75</f>
        <v>#DIV/0!</v>
      </c>
      <c r="CL75" s="1" t="e">
        <f>VLOOKUP($AC75,학교별등급점수!$CK:$CL,2,0)*성적입력!$Q75</f>
        <v>#DIV/0!</v>
      </c>
      <c r="CM75" s="1" t="e">
        <f>VLOOKUP($AC75,학교별등급점수!$CN:$CO,2,0)*성적입력!$Q75</f>
        <v>#DIV/0!</v>
      </c>
      <c r="CN75" s="1" t="e">
        <f>VLOOKUP($AW75,학교별등급점수!$CQ:$CR,2,0)*성적입력!$Q75</f>
        <v>#DIV/0!</v>
      </c>
      <c r="CO75" s="1" t="e">
        <f>VLOOKUP($AC75,학교별등급점수!$CT:$CU,2,0)*성적입력!$Q75</f>
        <v>#DIV/0!</v>
      </c>
      <c r="CP75" s="1" t="e">
        <f>VLOOKUP($AC75,학교별등급점수!$CW:$CX,2,0)*성적입력!$Q75</f>
        <v>#DIV/0!</v>
      </c>
      <c r="CQ75" s="1">
        <f>VLOOKUP($AS75,학교별등급점수!$CZ:$DA,2,0)*성적입력!$Q75</f>
        <v>0</v>
      </c>
      <c r="CR75" s="1" t="e">
        <f>VLOOKUP($AC75,학교별등급점수!$DC:$DD,2,0)*성적입력!$Q75</f>
        <v>#DIV/0!</v>
      </c>
      <c r="CS75" s="1" t="e">
        <f>VLOOKUP($AC75,학교별등급점수!$DF:$DG,2,0)*성적입력!$Q75</f>
        <v>#DIV/0!</v>
      </c>
      <c r="CT75" s="1" t="e">
        <f>VLOOKUP($AC75,학교별등급점수!$DI:$DJ,2,0)*성적입력!$Q75</f>
        <v>#DIV/0!</v>
      </c>
    </row>
    <row r="76" spans="2:98" x14ac:dyDescent="0.3">
      <c r="G76" s="18"/>
      <c r="H76" s="18" t="str">
        <f t="shared" si="75"/>
        <v>-0</v>
      </c>
      <c r="I76" s="18">
        <f t="shared" si="76"/>
        <v>0</v>
      </c>
      <c r="J76" s="72" t="str">
        <f t="shared" si="77"/>
        <v>-68</v>
      </c>
      <c r="K76" s="18">
        <f t="shared" si="55"/>
        <v>31</v>
      </c>
      <c r="O76" s="7"/>
      <c r="U76" s="36" t="str">
        <f t="shared" si="37"/>
        <v>X</v>
      </c>
      <c r="V76" s="36" t="str">
        <f t="shared" ref="V76:V100" si="87">IF(O76="국어","O",IF(O76="수학","O",IF(O76="영어","O","X")))</f>
        <v>X</v>
      </c>
      <c r="W76" s="36" t="str">
        <f t="shared" si="38"/>
        <v>X</v>
      </c>
      <c r="X76" s="36" t="str">
        <f t="shared" ref="X76:X100" si="88">IF(O76="국어","O",IF(O76="수학","O",IF(O76="영어","O",IF(O76="과학","O",IF(O76="한국사","O","X")))))</f>
        <v>X</v>
      </c>
      <c r="Y76" s="36" t="str">
        <f t="shared" si="39"/>
        <v>X</v>
      </c>
      <c r="Z76" s="36" t="str">
        <f t="shared" si="40"/>
        <v>X</v>
      </c>
      <c r="AA76" s="36">
        <f>COUNTIF($P$9:$P76,$P76)</f>
        <v>0</v>
      </c>
      <c r="AB76" s="13" t="e">
        <f t="shared" si="56"/>
        <v>#DIV/0!</v>
      </c>
      <c r="AC76" s="10" t="e" cm="1">
        <f t="array" ref="AC76">_xlfn.IFS(AB76&gt;96%,9,AB76&gt;89%,8,AB76&gt;77%,7,AB76&gt;60%,6,AB76&gt;40%,5,AB76&gt;23%,4,AB76&gt;11%,3,AB76&gt;4%,2,TRUE,1)</f>
        <v>#DIV/0!</v>
      </c>
      <c r="AD76" s="54" t="e">
        <f t="shared" si="57"/>
        <v>#DIV/0!</v>
      </c>
      <c r="AE76" s="54" t="str">
        <f t="shared" si="80"/>
        <v>O</v>
      </c>
      <c r="AF76" s="2" t="str">
        <f t="shared" si="81"/>
        <v>X</v>
      </c>
      <c r="AG76" s="2" t="str">
        <f t="shared" si="82"/>
        <v>X</v>
      </c>
      <c r="AH76" s="2" t="str">
        <f t="shared" si="83"/>
        <v>X</v>
      </c>
      <c r="AI76" s="2" t="str">
        <f t="shared" si="84"/>
        <v>X</v>
      </c>
      <c r="AJ76" s="2" t="str">
        <f t="shared" si="85"/>
        <v>X</v>
      </c>
      <c r="AK76" s="13" t="e">
        <f t="shared" si="58"/>
        <v>#DIV/0!</v>
      </c>
      <c r="AL76" s="10" t="e" cm="1">
        <f t="array" ref="AL76">_xlfn.IFS(AK76&gt;96%,9,AK76&gt;89%,8,AK76&gt;77%,7,AK76&gt;60%,6,AK76&gt;40%,5,AK76&gt;23%,4,AK76&gt;11%,3,AK76&gt;4%,2,TRUE,1)</f>
        <v>#DIV/0!</v>
      </c>
      <c r="AM76" s="2" t="e">
        <f t="shared" si="59"/>
        <v>#DIV/0!</v>
      </c>
      <c r="AN76" s="2">
        <f t="shared" si="60"/>
        <v>31</v>
      </c>
      <c r="AO76" s="3">
        <v>32</v>
      </c>
      <c r="AP76" s="2" t="str">
        <f t="shared" si="61"/>
        <v>-68</v>
      </c>
      <c r="AQ76" s="2">
        <f t="shared" si="86"/>
        <v>68</v>
      </c>
      <c r="AR76" s="26">
        <f t="shared" si="62"/>
        <v>1</v>
      </c>
      <c r="AS76" s="10" cm="1">
        <f t="array" ref="AS76">_xlfn.IFS(AR76&gt;96%,9,AR76&gt;89%,8,AR76&gt;77%,7,AR76&gt;60%,6,AR76&gt;40%,5,AR76&gt;23%,4,AR76&gt;11%,3,AR76&gt;4%,2,TRUE,1)</f>
        <v>9</v>
      </c>
      <c r="AT76" s="2">
        <f t="shared" si="63"/>
        <v>0</v>
      </c>
      <c r="AU76" s="2" t="e">
        <f>VLOOKUP(성적입력!$P76,건국대글로컬교과분류자료!$F:$G,2,0)</f>
        <v>#N/A</v>
      </c>
      <c r="AV76" s="26" t="e">
        <f t="shared" si="64"/>
        <v>#DIV/0!</v>
      </c>
      <c r="AW76" s="10" t="e" cm="1">
        <f t="array" ref="AW76">_xlfn.IFS(AV76&gt;96%,9,AV76&gt;89%,8,AV76&gt;77%,7,AV76&gt;60%,6,AV76&gt;40%,5,AV76&gt;23%,4,AV76&gt;11%,3,AV76&gt;4%,2,TRUE,1)</f>
        <v>#DIV/0!</v>
      </c>
      <c r="AX76" s="2" t="e">
        <f t="shared" si="65"/>
        <v>#DIV/0!</v>
      </c>
      <c r="BA76" s="2" t="e">
        <f>VLOOKUP(성적입력!$AC76,학교별등급점수!$B:$C,2,0)*$Q76</f>
        <v>#DIV/0!</v>
      </c>
      <c r="BB76" s="2" t="e">
        <f>VLOOKUP(성적입력!$AL76,학교별등급점수!$B:$C,2,0)*$Q76</f>
        <v>#DIV/0!</v>
      </c>
      <c r="BC76" s="2" t="e">
        <f>VLOOKUP($AC76,학교별등급점수!$E:$F,2,0)*성적입력!$Q76</f>
        <v>#DIV/0!</v>
      </c>
      <c r="BD76" s="2" t="e">
        <f>VLOOKUP($AL76,학교별등급점수!$E:$F,2,0)*성적입력!$Q76</f>
        <v>#DIV/0!</v>
      </c>
      <c r="BE76" s="2" t="e">
        <f>VLOOKUP($AC76,학교별등급점수!$H:$I,2,0)*$Q76</f>
        <v>#DIV/0!</v>
      </c>
      <c r="BF76" s="2" t="e">
        <f>VLOOKUP($AL76,학교별등급점수!$H:$I,2,0)*$Q76</f>
        <v>#DIV/0!</v>
      </c>
      <c r="BG76" s="2" t="e">
        <f>VLOOKUP(AC76,학교별등급점수!$K:$L,2,0)*성적입력!Q76</f>
        <v>#DIV/0!</v>
      </c>
      <c r="BH76" s="2" t="e">
        <f>VLOOKUP(AC76,학교별등급점수!$N:$O,2,0)*성적입력!Q76</f>
        <v>#DIV/0!</v>
      </c>
      <c r="BI76" s="2">
        <f>VLOOKUP(AS76,학교별등급점수!$Q:$R,2,0)*성적입력!Q76</f>
        <v>0</v>
      </c>
      <c r="BJ76" s="2">
        <f>VLOOKUP($AS76,학교별등급점수!$T:$U,2,0)*성적입력!$Q76</f>
        <v>0</v>
      </c>
      <c r="BK76" s="2" t="e">
        <f>VLOOKUP(AC76,학교별등급점수!$W:$X,2,0)*성적입력!Q76</f>
        <v>#DIV/0!</v>
      </c>
      <c r="BL76" s="2" t="e">
        <f>VLOOKUP($AC76,학교별등급점수!$Z:$AA,2,0)*성적입력!$Q76</f>
        <v>#DIV/0!</v>
      </c>
      <c r="BM76" s="2" t="e">
        <f>VLOOKUP($AC76,학교별등급점수!$AC:$AD,2,0)*성적입력!$Q76</f>
        <v>#DIV/0!</v>
      </c>
      <c r="BN76" s="2" t="e">
        <f>VLOOKUP($AC76,학교별등급점수!$AF:$AG,2,0)*성적입력!$Q76</f>
        <v>#DIV/0!</v>
      </c>
      <c r="BO76" s="2" t="e">
        <f>VLOOKUP($AC76,학교별등급점수!$AI:$AJ,2,0)*성적입력!$Q76</f>
        <v>#DIV/0!</v>
      </c>
      <c r="BP76" s="1" t="e">
        <f>VLOOKUP($AC76,학교별등급점수!$AL:$AM,2,0)*성적입력!$Q76</f>
        <v>#DIV/0!</v>
      </c>
      <c r="BQ76" s="1" t="e">
        <f>VLOOKUP($AC76,학교별등급점수!$AO:$AP,2,0)*성적입력!$Q76</f>
        <v>#DIV/0!</v>
      </c>
      <c r="BR76" s="1" t="e">
        <f>VLOOKUP($AC76,학교별등급점수!$AR:$AS,2,0)*성적입력!$Q76</f>
        <v>#DIV/0!</v>
      </c>
      <c r="BS76" s="1" t="e">
        <f>VLOOKUP($AC76,학교별등급점수!$AU:$AV,2,0)*성적입력!$Q76</f>
        <v>#DIV/0!</v>
      </c>
      <c r="BT76" s="1" t="e">
        <f>VLOOKUP($AC76,학교별등급점수!$AX:$AY,2,0)*성적입력!$Q76</f>
        <v>#DIV/0!</v>
      </c>
      <c r="BU76" s="1" t="e">
        <f>VLOOKUP($AC76,학교별등급점수!$BA:$BB,2,0)*성적입력!$Q76</f>
        <v>#DIV/0!</v>
      </c>
      <c r="BW76" s="1" t="e">
        <f t="shared" si="66"/>
        <v>#DIV/0!</v>
      </c>
      <c r="BX76" s="74" t="e" cm="1">
        <f t="array" ref="BX76">_xlfn.IFS(BW76&gt;96,9,BW76&gt;89,8,BW76&gt;77,7,BW76&gt;60,6,BW76&gt;40,5,BW76&gt;23,4,BW76&gt;11,3,BW76&gt;4,2,TRUE,1)</f>
        <v>#DIV/0!</v>
      </c>
      <c r="BY76" s="1" t="e">
        <f t="shared" si="67"/>
        <v>#DIV/0!</v>
      </c>
      <c r="BZ76" s="1" t="e">
        <f>VLOOKUP($BX76,학교별등급점수!$BD:$BE,2,0)</f>
        <v>#DIV/0!</v>
      </c>
      <c r="CA76" s="1" t="e">
        <f t="shared" si="68"/>
        <v>#DIV/0!</v>
      </c>
      <c r="CC76" s="1" t="e">
        <f>VLOOKUP($AC76,학교별등급점수!$BG:$BH,2,0)*성적입력!$Q76</f>
        <v>#DIV/0!</v>
      </c>
      <c r="CD76" s="1" t="e">
        <f>VLOOKUP($AC76,학교별등급점수!$BJ:$BK,2,0)*성적입력!$Q76</f>
        <v>#DIV/0!</v>
      </c>
      <c r="CE76" s="1" t="e">
        <f>VLOOKUP($AC76,학교별등급점수!$BM:$BN,2,0)*성적입력!$Q76</f>
        <v>#DIV/0!</v>
      </c>
      <c r="CF76" s="1" t="e">
        <f>VLOOKUP($AC76,학교별등급점수!$BP:$BQ,2,0)*성적입력!$Q76</f>
        <v>#DIV/0!</v>
      </c>
      <c r="CG76" s="1" t="e">
        <f>VLOOKUP($AC76,학교별등급점수!$BS:$BT,2,0)</f>
        <v>#DIV/0!</v>
      </c>
      <c r="CH76" s="1" t="e">
        <f>VLOOKUP($AC76,학교별등급점수!$BV:$BW,2,0)*성적입력!$Q76</f>
        <v>#DIV/0!</v>
      </c>
      <c r="CI76" s="1" t="e">
        <f>VLOOKUP($AC76,학교별등급점수!$BY:$BZ,2,0)*성적입력!$Q76</f>
        <v>#DIV/0!</v>
      </c>
      <c r="CJ76" s="1" t="e">
        <f>VLOOKUP($AC76,학교별등급점수!$CB:$CC,2,0)*성적입력!$Q76</f>
        <v>#DIV/0!</v>
      </c>
      <c r="CK76" s="1" t="e">
        <f>VLOOKUP($AC76,학교별등급점수!$CH:$CI,2,0)*성적입력!$Q76</f>
        <v>#DIV/0!</v>
      </c>
      <c r="CL76" s="1" t="e">
        <f>VLOOKUP($AC76,학교별등급점수!$CK:$CL,2,0)*성적입력!$Q76</f>
        <v>#DIV/0!</v>
      </c>
      <c r="CM76" s="1" t="e">
        <f>VLOOKUP($AC76,학교별등급점수!$CN:$CO,2,0)*성적입력!$Q76</f>
        <v>#DIV/0!</v>
      </c>
      <c r="CN76" s="1" t="e">
        <f>VLOOKUP($AW76,학교별등급점수!$CQ:$CR,2,0)*성적입력!$Q76</f>
        <v>#DIV/0!</v>
      </c>
      <c r="CO76" s="1" t="e">
        <f>VLOOKUP($AC76,학교별등급점수!$CT:$CU,2,0)*성적입력!$Q76</f>
        <v>#DIV/0!</v>
      </c>
      <c r="CP76" s="1" t="e">
        <f>VLOOKUP($AC76,학교별등급점수!$CW:$CX,2,0)*성적입력!$Q76</f>
        <v>#DIV/0!</v>
      </c>
      <c r="CQ76" s="1">
        <f>VLOOKUP($AS76,학교별등급점수!$CZ:$DA,2,0)*성적입력!$Q76</f>
        <v>0</v>
      </c>
      <c r="CR76" s="1" t="e">
        <f>VLOOKUP($AC76,학교별등급점수!$DC:$DD,2,0)*성적입력!$Q76</f>
        <v>#DIV/0!</v>
      </c>
      <c r="CS76" s="1" t="e">
        <f>VLOOKUP($AC76,학교별등급점수!$DF:$DG,2,0)*성적입력!$Q76</f>
        <v>#DIV/0!</v>
      </c>
      <c r="CT76" s="1" t="e">
        <f>VLOOKUP($AC76,학교별등급점수!$DI:$DJ,2,0)*성적입력!$Q76</f>
        <v>#DIV/0!</v>
      </c>
    </row>
    <row r="77" spans="2:98" x14ac:dyDescent="0.3">
      <c r="G77" s="18"/>
      <c r="H77" s="18" t="str">
        <f t="shared" si="75"/>
        <v>-0</v>
      </c>
      <c r="I77" s="18">
        <f t="shared" si="76"/>
        <v>0</v>
      </c>
      <c r="J77" s="72" t="str">
        <f t="shared" si="77"/>
        <v>-69</v>
      </c>
      <c r="K77" s="18">
        <f t="shared" si="55"/>
        <v>31</v>
      </c>
      <c r="O77" s="7"/>
      <c r="U77" s="36" t="str">
        <f t="shared" si="37"/>
        <v>X</v>
      </c>
      <c r="V77" s="36" t="str">
        <f t="shared" si="87"/>
        <v>X</v>
      </c>
      <c r="W77" s="36" t="str">
        <f t="shared" si="38"/>
        <v>X</v>
      </c>
      <c r="X77" s="36" t="str">
        <f t="shared" si="88"/>
        <v>X</v>
      </c>
      <c r="Y77" s="36" t="str">
        <f t="shared" si="39"/>
        <v>X</v>
      </c>
      <c r="Z77" s="36" t="str">
        <f t="shared" si="40"/>
        <v>X</v>
      </c>
      <c r="AA77" s="36">
        <f>COUNTIF($P$9:$P77,$P77)</f>
        <v>0</v>
      </c>
      <c r="AB77" s="13" t="e">
        <f t="shared" si="56"/>
        <v>#DIV/0!</v>
      </c>
      <c r="AC77" s="10" t="e" cm="1">
        <f t="array" ref="AC77">_xlfn.IFS(AB77&gt;96%,9,AB77&gt;89%,8,AB77&gt;77%,7,AB77&gt;60%,6,AB77&gt;40%,5,AB77&gt;23%,4,AB77&gt;11%,3,AB77&gt;4%,2,TRUE,1)</f>
        <v>#DIV/0!</v>
      </c>
      <c r="AD77" s="54" t="e">
        <f t="shared" si="57"/>
        <v>#DIV/0!</v>
      </c>
      <c r="AE77" s="54" t="str">
        <f t="shared" si="80"/>
        <v>O</v>
      </c>
      <c r="AF77" s="2" t="str">
        <f t="shared" si="81"/>
        <v>X</v>
      </c>
      <c r="AG77" s="2" t="str">
        <f t="shared" si="82"/>
        <v>X</v>
      </c>
      <c r="AH77" s="2" t="str">
        <f t="shared" si="83"/>
        <v>X</v>
      </c>
      <c r="AI77" s="2" t="str">
        <f t="shared" si="84"/>
        <v>X</v>
      </c>
      <c r="AJ77" s="2" t="str">
        <f t="shared" si="85"/>
        <v>X</v>
      </c>
      <c r="AK77" s="13" t="e">
        <f t="shared" si="58"/>
        <v>#DIV/0!</v>
      </c>
      <c r="AL77" s="10" t="e" cm="1">
        <f t="array" ref="AL77">_xlfn.IFS(AK77&gt;96%,9,AK77&gt;89%,8,AK77&gt;77%,7,AK77&gt;60%,6,AK77&gt;40%,5,AK77&gt;23%,4,AK77&gt;11%,3,AK77&gt;4%,2,TRUE,1)</f>
        <v>#DIV/0!</v>
      </c>
      <c r="AM77" s="2" t="e">
        <f t="shared" si="59"/>
        <v>#DIV/0!</v>
      </c>
      <c r="AN77" s="2">
        <f t="shared" si="60"/>
        <v>31</v>
      </c>
      <c r="AO77" s="3">
        <v>32</v>
      </c>
      <c r="AP77" s="2" t="str">
        <f t="shared" si="61"/>
        <v>-69</v>
      </c>
      <c r="AQ77" s="2">
        <f t="shared" si="86"/>
        <v>69</v>
      </c>
      <c r="AR77" s="26">
        <f t="shared" si="62"/>
        <v>1</v>
      </c>
      <c r="AS77" s="10" cm="1">
        <f t="array" ref="AS77">_xlfn.IFS(AR77&gt;96%,9,AR77&gt;89%,8,AR77&gt;77%,7,AR77&gt;60%,6,AR77&gt;40%,5,AR77&gt;23%,4,AR77&gt;11%,3,AR77&gt;4%,2,TRUE,1)</f>
        <v>9</v>
      </c>
      <c r="AT77" s="2">
        <f t="shared" si="63"/>
        <v>0</v>
      </c>
      <c r="AU77" s="2" t="e">
        <f>VLOOKUP(성적입력!$P77,건국대글로컬교과분류자료!$F:$G,2,0)</f>
        <v>#N/A</v>
      </c>
      <c r="AV77" s="26" t="e">
        <f t="shared" si="64"/>
        <v>#DIV/0!</v>
      </c>
      <c r="AW77" s="10" t="e" cm="1">
        <f t="array" ref="AW77">_xlfn.IFS(AV77&gt;96%,9,AV77&gt;89%,8,AV77&gt;77%,7,AV77&gt;60%,6,AV77&gt;40%,5,AV77&gt;23%,4,AV77&gt;11%,3,AV77&gt;4%,2,TRUE,1)</f>
        <v>#DIV/0!</v>
      </c>
      <c r="AX77" s="2" t="e">
        <f t="shared" si="65"/>
        <v>#DIV/0!</v>
      </c>
      <c r="BA77" s="2" t="e">
        <f>VLOOKUP(성적입력!$AC77,학교별등급점수!$B:$C,2,0)*$Q77</f>
        <v>#DIV/0!</v>
      </c>
      <c r="BB77" s="2" t="e">
        <f>VLOOKUP(성적입력!$AL77,학교별등급점수!$B:$C,2,0)*$Q77</f>
        <v>#DIV/0!</v>
      </c>
      <c r="BC77" s="2" t="e">
        <f>VLOOKUP($AC77,학교별등급점수!$E:$F,2,0)*성적입력!$Q77</f>
        <v>#DIV/0!</v>
      </c>
      <c r="BD77" s="2" t="e">
        <f>VLOOKUP($AL77,학교별등급점수!$E:$F,2,0)*성적입력!$Q77</f>
        <v>#DIV/0!</v>
      </c>
      <c r="BE77" s="2" t="e">
        <f>VLOOKUP($AC77,학교별등급점수!$H:$I,2,0)*$Q77</f>
        <v>#DIV/0!</v>
      </c>
      <c r="BF77" s="2" t="e">
        <f>VLOOKUP($AL77,학교별등급점수!$H:$I,2,0)*$Q77</f>
        <v>#DIV/0!</v>
      </c>
      <c r="BG77" s="2" t="e">
        <f>VLOOKUP(AC77,학교별등급점수!$K:$L,2,0)*성적입력!Q77</f>
        <v>#DIV/0!</v>
      </c>
      <c r="BH77" s="2" t="e">
        <f>VLOOKUP(AC77,학교별등급점수!$N:$O,2,0)*성적입력!Q77</f>
        <v>#DIV/0!</v>
      </c>
      <c r="BI77" s="2">
        <f>VLOOKUP(AS77,학교별등급점수!$Q:$R,2,0)*성적입력!Q77</f>
        <v>0</v>
      </c>
      <c r="BJ77" s="2">
        <f>VLOOKUP($AS77,학교별등급점수!$T:$U,2,0)*성적입력!$Q77</f>
        <v>0</v>
      </c>
      <c r="BK77" s="2" t="e">
        <f>VLOOKUP(AC77,학교별등급점수!$W:$X,2,0)*성적입력!Q77</f>
        <v>#DIV/0!</v>
      </c>
      <c r="BL77" s="2" t="e">
        <f>VLOOKUP($AC77,학교별등급점수!$Z:$AA,2,0)*성적입력!$Q77</f>
        <v>#DIV/0!</v>
      </c>
      <c r="BM77" s="2" t="e">
        <f>VLOOKUP($AC77,학교별등급점수!$AC:$AD,2,0)*성적입력!$Q77</f>
        <v>#DIV/0!</v>
      </c>
      <c r="BN77" s="2" t="e">
        <f>VLOOKUP($AC77,학교별등급점수!$AF:$AG,2,0)*성적입력!$Q77</f>
        <v>#DIV/0!</v>
      </c>
      <c r="BO77" s="2" t="e">
        <f>VLOOKUP($AC77,학교별등급점수!$AI:$AJ,2,0)*성적입력!$Q77</f>
        <v>#DIV/0!</v>
      </c>
      <c r="BP77" s="1" t="e">
        <f>VLOOKUP($AC77,학교별등급점수!$AL:$AM,2,0)*성적입력!$Q77</f>
        <v>#DIV/0!</v>
      </c>
      <c r="BQ77" s="1" t="e">
        <f>VLOOKUP($AC77,학교별등급점수!$AO:$AP,2,0)*성적입력!$Q77</f>
        <v>#DIV/0!</v>
      </c>
      <c r="BR77" s="1" t="e">
        <f>VLOOKUP($AC77,학교별등급점수!$AR:$AS,2,0)*성적입력!$Q77</f>
        <v>#DIV/0!</v>
      </c>
      <c r="BS77" s="1" t="e">
        <f>VLOOKUP($AC77,학교별등급점수!$AU:$AV,2,0)*성적입력!$Q77</f>
        <v>#DIV/0!</v>
      </c>
      <c r="BT77" s="1" t="e">
        <f>VLOOKUP($AC77,학교별등급점수!$AX:$AY,2,0)*성적입력!$Q77</f>
        <v>#DIV/0!</v>
      </c>
      <c r="BU77" s="1" t="e">
        <f>VLOOKUP($AC77,학교별등급점수!$BA:$BB,2,0)*성적입력!$Q77</f>
        <v>#DIV/0!</v>
      </c>
      <c r="BW77" s="1" t="e">
        <f t="shared" si="66"/>
        <v>#DIV/0!</v>
      </c>
      <c r="BX77" s="74" t="e" cm="1">
        <f t="array" ref="BX77">_xlfn.IFS(BW77&gt;96,9,BW77&gt;89,8,BW77&gt;77,7,BW77&gt;60,6,BW77&gt;40,5,BW77&gt;23,4,BW77&gt;11,3,BW77&gt;4,2,TRUE,1)</f>
        <v>#DIV/0!</v>
      </c>
      <c r="BY77" s="1" t="e">
        <f t="shared" si="67"/>
        <v>#DIV/0!</v>
      </c>
      <c r="BZ77" s="1" t="e">
        <f>VLOOKUP($BX77,학교별등급점수!$BD:$BE,2,0)</f>
        <v>#DIV/0!</v>
      </c>
      <c r="CA77" s="1" t="e">
        <f t="shared" si="68"/>
        <v>#DIV/0!</v>
      </c>
      <c r="CC77" s="1" t="e">
        <f>VLOOKUP($AC77,학교별등급점수!$BG:$BH,2,0)*성적입력!$Q77</f>
        <v>#DIV/0!</v>
      </c>
      <c r="CD77" s="1" t="e">
        <f>VLOOKUP($AC77,학교별등급점수!$BJ:$BK,2,0)*성적입력!$Q77</f>
        <v>#DIV/0!</v>
      </c>
      <c r="CE77" s="1" t="e">
        <f>VLOOKUP($AC77,학교별등급점수!$BM:$BN,2,0)*성적입력!$Q77</f>
        <v>#DIV/0!</v>
      </c>
      <c r="CF77" s="1" t="e">
        <f>VLOOKUP($AC77,학교별등급점수!$BP:$BQ,2,0)*성적입력!$Q77</f>
        <v>#DIV/0!</v>
      </c>
      <c r="CG77" s="1" t="e">
        <f>VLOOKUP($AC77,학교별등급점수!$BS:$BT,2,0)</f>
        <v>#DIV/0!</v>
      </c>
      <c r="CH77" s="1" t="e">
        <f>VLOOKUP($AC77,학교별등급점수!$BV:$BW,2,0)*성적입력!$Q77</f>
        <v>#DIV/0!</v>
      </c>
      <c r="CI77" s="1" t="e">
        <f>VLOOKUP($AC77,학교별등급점수!$BY:$BZ,2,0)*성적입력!$Q77</f>
        <v>#DIV/0!</v>
      </c>
      <c r="CJ77" s="1" t="e">
        <f>VLOOKUP($AC77,학교별등급점수!$CB:$CC,2,0)*성적입력!$Q77</f>
        <v>#DIV/0!</v>
      </c>
      <c r="CK77" s="1" t="e">
        <f>VLOOKUP($AC77,학교별등급점수!$CH:$CI,2,0)*성적입력!$Q77</f>
        <v>#DIV/0!</v>
      </c>
      <c r="CL77" s="1" t="e">
        <f>VLOOKUP($AC77,학교별등급점수!$CK:$CL,2,0)*성적입력!$Q77</f>
        <v>#DIV/0!</v>
      </c>
      <c r="CM77" s="1" t="e">
        <f>VLOOKUP($AC77,학교별등급점수!$CN:$CO,2,0)*성적입력!$Q77</f>
        <v>#DIV/0!</v>
      </c>
      <c r="CN77" s="1" t="e">
        <f>VLOOKUP($AW77,학교별등급점수!$CQ:$CR,2,0)*성적입력!$Q77</f>
        <v>#DIV/0!</v>
      </c>
      <c r="CO77" s="1" t="e">
        <f>VLOOKUP($AC77,학교별등급점수!$CT:$CU,2,0)*성적입력!$Q77</f>
        <v>#DIV/0!</v>
      </c>
      <c r="CP77" s="1" t="e">
        <f>VLOOKUP($AC77,학교별등급점수!$CW:$CX,2,0)*성적입력!$Q77</f>
        <v>#DIV/0!</v>
      </c>
      <c r="CQ77" s="1">
        <f>VLOOKUP($AS77,학교별등급점수!$CZ:$DA,2,0)*성적입력!$Q77</f>
        <v>0</v>
      </c>
      <c r="CR77" s="1" t="e">
        <f>VLOOKUP($AC77,학교별등급점수!$DC:$DD,2,0)*성적입력!$Q77</f>
        <v>#DIV/0!</v>
      </c>
      <c r="CS77" s="1" t="e">
        <f>VLOOKUP($AC77,학교별등급점수!$DF:$DG,2,0)*성적입력!$Q77</f>
        <v>#DIV/0!</v>
      </c>
      <c r="CT77" s="1" t="e">
        <f>VLOOKUP($AC77,학교별등급점수!$DI:$DJ,2,0)*성적입력!$Q77</f>
        <v>#DIV/0!</v>
      </c>
    </row>
    <row r="78" spans="2:98" x14ac:dyDescent="0.3">
      <c r="G78" s="18"/>
      <c r="H78" s="18" t="str">
        <f t="shared" si="75"/>
        <v>-0</v>
      </c>
      <c r="I78" s="18">
        <f t="shared" si="76"/>
        <v>0</v>
      </c>
      <c r="J78" s="72" t="str">
        <f t="shared" si="77"/>
        <v>-70</v>
      </c>
      <c r="K78" s="18">
        <f t="shared" si="55"/>
        <v>31</v>
      </c>
      <c r="O78" s="7"/>
      <c r="U78" s="36" t="str">
        <f t="shared" si="37"/>
        <v>X</v>
      </c>
      <c r="V78" s="36" t="str">
        <f t="shared" si="87"/>
        <v>X</v>
      </c>
      <c r="W78" s="36" t="str">
        <f t="shared" si="38"/>
        <v>X</v>
      </c>
      <c r="X78" s="36" t="str">
        <f t="shared" si="88"/>
        <v>X</v>
      </c>
      <c r="Y78" s="36" t="str">
        <f t="shared" si="39"/>
        <v>X</v>
      </c>
      <c r="Z78" s="36" t="str">
        <f t="shared" si="40"/>
        <v>X</v>
      </c>
      <c r="AA78" s="36">
        <f>COUNTIF($P$9:$P78,$P78)</f>
        <v>0</v>
      </c>
      <c r="AB78" s="13" t="e">
        <f t="shared" si="56"/>
        <v>#DIV/0!</v>
      </c>
      <c r="AC78" s="10" t="e" cm="1">
        <f t="array" ref="AC78">_xlfn.IFS(AB78&gt;96%,9,AB78&gt;89%,8,AB78&gt;77%,7,AB78&gt;60%,6,AB78&gt;40%,5,AB78&gt;23%,4,AB78&gt;11%,3,AB78&gt;4%,2,TRUE,1)</f>
        <v>#DIV/0!</v>
      </c>
      <c r="AD78" s="54" t="e">
        <f t="shared" si="57"/>
        <v>#DIV/0!</v>
      </c>
      <c r="AE78" s="54" t="str">
        <f t="shared" si="80"/>
        <v>O</v>
      </c>
      <c r="AF78" s="2" t="str">
        <f t="shared" si="81"/>
        <v>X</v>
      </c>
      <c r="AG78" s="2" t="str">
        <f t="shared" si="82"/>
        <v>X</v>
      </c>
      <c r="AH78" s="2" t="str">
        <f t="shared" si="83"/>
        <v>X</v>
      </c>
      <c r="AI78" s="2" t="str">
        <f t="shared" si="84"/>
        <v>X</v>
      </c>
      <c r="AJ78" s="2" t="str">
        <f t="shared" si="85"/>
        <v>X</v>
      </c>
      <c r="AK78" s="13" t="e">
        <f t="shared" si="58"/>
        <v>#DIV/0!</v>
      </c>
      <c r="AL78" s="10" t="e" cm="1">
        <f t="array" ref="AL78">_xlfn.IFS(AK78&gt;96%,9,AK78&gt;89%,8,AK78&gt;77%,7,AK78&gt;60%,6,AK78&gt;40%,5,AK78&gt;23%,4,AK78&gt;11%,3,AK78&gt;4%,2,TRUE,1)</f>
        <v>#DIV/0!</v>
      </c>
      <c r="AM78" s="2" t="e">
        <f t="shared" si="59"/>
        <v>#DIV/0!</v>
      </c>
      <c r="AN78" s="2">
        <f t="shared" si="60"/>
        <v>31</v>
      </c>
      <c r="AO78" s="3">
        <v>32</v>
      </c>
      <c r="AP78" s="2" t="str">
        <f t="shared" si="61"/>
        <v>-70</v>
      </c>
      <c r="AQ78" s="2">
        <f t="shared" si="86"/>
        <v>70</v>
      </c>
      <c r="AR78" s="26">
        <f t="shared" si="62"/>
        <v>1</v>
      </c>
      <c r="AS78" s="10" cm="1">
        <f t="array" ref="AS78">_xlfn.IFS(AR78&gt;96%,9,AR78&gt;89%,8,AR78&gt;77%,7,AR78&gt;60%,6,AR78&gt;40%,5,AR78&gt;23%,4,AR78&gt;11%,3,AR78&gt;4%,2,TRUE,1)</f>
        <v>9</v>
      </c>
      <c r="AT78" s="2">
        <f t="shared" si="63"/>
        <v>0</v>
      </c>
      <c r="AU78" s="2" t="e">
        <f>VLOOKUP(성적입력!$P78,건국대글로컬교과분류자료!$F:$G,2,0)</f>
        <v>#N/A</v>
      </c>
      <c r="AV78" s="26" t="e">
        <f t="shared" si="64"/>
        <v>#DIV/0!</v>
      </c>
      <c r="AW78" s="10" t="e" cm="1">
        <f t="array" ref="AW78">_xlfn.IFS(AV78&gt;96%,9,AV78&gt;89%,8,AV78&gt;77%,7,AV78&gt;60%,6,AV78&gt;40%,5,AV78&gt;23%,4,AV78&gt;11%,3,AV78&gt;4%,2,TRUE,1)</f>
        <v>#DIV/0!</v>
      </c>
      <c r="AX78" s="2" t="e">
        <f t="shared" si="65"/>
        <v>#DIV/0!</v>
      </c>
      <c r="BA78" s="2" t="e">
        <f>VLOOKUP(성적입력!$AC78,학교별등급점수!$B:$C,2,0)*$Q78</f>
        <v>#DIV/0!</v>
      </c>
      <c r="BB78" s="2" t="e">
        <f>VLOOKUP(성적입력!$AL78,학교별등급점수!$B:$C,2,0)*$Q78</f>
        <v>#DIV/0!</v>
      </c>
      <c r="BC78" s="2" t="e">
        <f>VLOOKUP($AC78,학교별등급점수!$E:$F,2,0)*성적입력!$Q78</f>
        <v>#DIV/0!</v>
      </c>
      <c r="BD78" s="2" t="e">
        <f>VLOOKUP($AL78,학교별등급점수!$E:$F,2,0)*성적입력!$Q78</f>
        <v>#DIV/0!</v>
      </c>
      <c r="BE78" s="2" t="e">
        <f>VLOOKUP($AC78,학교별등급점수!$H:$I,2,0)*$Q78</f>
        <v>#DIV/0!</v>
      </c>
      <c r="BF78" s="2" t="e">
        <f>VLOOKUP($AL78,학교별등급점수!$H:$I,2,0)*$Q78</f>
        <v>#DIV/0!</v>
      </c>
      <c r="BG78" s="2" t="e">
        <f>VLOOKUP(AC78,학교별등급점수!$K:$L,2,0)*성적입력!Q78</f>
        <v>#DIV/0!</v>
      </c>
      <c r="BH78" s="2" t="e">
        <f>VLOOKUP(AC78,학교별등급점수!$N:$O,2,0)*성적입력!Q78</f>
        <v>#DIV/0!</v>
      </c>
      <c r="BI78" s="2">
        <f>VLOOKUP(AS78,학교별등급점수!$Q:$R,2,0)*성적입력!Q78</f>
        <v>0</v>
      </c>
      <c r="BJ78" s="2">
        <f>VLOOKUP($AS78,학교별등급점수!$T:$U,2,0)*성적입력!$Q78</f>
        <v>0</v>
      </c>
      <c r="BK78" s="2" t="e">
        <f>VLOOKUP(AC78,학교별등급점수!$W:$X,2,0)*성적입력!Q78</f>
        <v>#DIV/0!</v>
      </c>
      <c r="BL78" s="2" t="e">
        <f>VLOOKUP($AC78,학교별등급점수!$Z:$AA,2,0)*성적입력!$Q78</f>
        <v>#DIV/0!</v>
      </c>
      <c r="BM78" s="2" t="e">
        <f>VLOOKUP($AC78,학교별등급점수!$AC:$AD,2,0)*성적입력!$Q78</f>
        <v>#DIV/0!</v>
      </c>
      <c r="BN78" s="2" t="e">
        <f>VLOOKUP($AC78,학교별등급점수!$AF:$AG,2,0)*성적입력!$Q78</f>
        <v>#DIV/0!</v>
      </c>
      <c r="BO78" s="2" t="e">
        <f>VLOOKUP($AC78,학교별등급점수!$AI:$AJ,2,0)*성적입력!$Q78</f>
        <v>#DIV/0!</v>
      </c>
      <c r="BP78" s="1" t="e">
        <f>VLOOKUP($AC78,학교별등급점수!$AL:$AM,2,0)*성적입력!$Q78</f>
        <v>#DIV/0!</v>
      </c>
      <c r="BQ78" s="1" t="e">
        <f>VLOOKUP($AC78,학교별등급점수!$AO:$AP,2,0)*성적입력!$Q78</f>
        <v>#DIV/0!</v>
      </c>
      <c r="BR78" s="1" t="e">
        <f>VLOOKUP($AC78,학교별등급점수!$AR:$AS,2,0)*성적입력!$Q78</f>
        <v>#DIV/0!</v>
      </c>
      <c r="BS78" s="1" t="e">
        <f>VLOOKUP($AC78,학교별등급점수!$AU:$AV,2,0)*성적입력!$Q78</f>
        <v>#DIV/0!</v>
      </c>
      <c r="BT78" s="1" t="e">
        <f>VLOOKUP($AC78,학교별등급점수!$AX:$AY,2,0)*성적입력!$Q78</f>
        <v>#DIV/0!</v>
      </c>
      <c r="BU78" s="1" t="e">
        <f>VLOOKUP($AC78,학교별등급점수!$BA:$BB,2,0)*성적입력!$Q78</f>
        <v>#DIV/0!</v>
      </c>
      <c r="BW78" s="1" t="e">
        <f t="shared" si="66"/>
        <v>#DIV/0!</v>
      </c>
      <c r="BX78" s="74" t="e" cm="1">
        <f t="array" ref="BX78">_xlfn.IFS(BW78&gt;96,9,BW78&gt;89,8,BW78&gt;77,7,BW78&gt;60,6,BW78&gt;40,5,BW78&gt;23,4,BW78&gt;11,3,BW78&gt;4,2,TRUE,1)</f>
        <v>#DIV/0!</v>
      </c>
      <c r="BY78" s="1" t="e">
        <f t="shared" si="67"/>
        <v>#DIV/0!</v>
      </c>
      <c r="BZ78" s="1" t="e">
        <f>VLOOKUP($BX78,학교별등급점수!$BD:$BE,2,0)</f>
        <v>#DIV/0!</v>
      </c>
      <c r="CA78" s="1" t="e">
        <f t="shared" si="68"/>
        <v>#DIV/0!</v>
      </c>
      <c r="CC78" s="1" t="e">
        <f>VLOOKUP($AC78,학교별등급점수!$BG:$BH,2,0)*성적입력!$Q78</f>
        <v>#DIV/0!</v>
      </c>
      <c r="CD78" s="1" t="e">
        <f>VLOOKUP($AC78,학교별등급점수!$BJ:$BK,2,0)*성적입력!$Q78</f>
        <v>#DIV/0!</v>
      </c>
      <c r="CE78" s="1" t="e">
        <f>VLOOKUP($AC78,학교별등급점수!$BM:$BN,2,0)*성적입력!$Q78</f>
        <v>#DIV/0!</v>
      </c>
      <c r="CF78" s="1" t="e">
        <f>VLOOKUP($AC78,학교별등급점수!$BP:$BQ,2,0)*성적입력!$Q78</f>
        <v>#DIV/0!</v>
      </c>
      <c r="CG78" s="1" t="e">
        <f>VLOOKUP($AC78,학교별등급점수!$BS:$BT,2,0)</f>
        <v>#DIV/0!</v>
      </c>
      <c r="CH78" s="1" t="e">
        <f>VLOOKUP($AC78,학교별등급점수!$BV:$BW,2,0)*성적입력!$Q78</f>
        <v>#DIV/0!</v>
      </c>
      <c r="CI78" s="1" t="e">
        <f>VLOOKUP($AC78,학교별등급점수!$BY:$BZ,2,0)*성적입력!$Q78</f>
        <v>#DIV/0!</v>
      </c>
      <c r="CJ78" s="1" t="e">
        <f>VLOOKUP($AC78,학교별등급점수!$CB:$CC,2,0)*성적입력!$Q78</f>
        <v>#DIV/0!</v>
      </c>
      <c r="CK78" s="1" t="e">
        <f>VLOOKUP($AC78,학교별등급점수!$CH:$CI,2,0)*성적입력!$Q78</f>
        <v>#DIV/0!</v>
      </c>
      <c r="CL78" s="1" t="e">
        <f>VLOOKUP($AC78,학교별등급점수!$CK:$CL,2,0)*성적입력!$Q78</f>
        <v>#DIV/0!</v>
      </c>
      <c r="CM78" s="1" t="e">
        <f>VLOOKUP($AC78,학교별등급점수!$CN:$CO,2,0)*성적입력!$Q78</f>
        <v>#DIV/0!</v>
      </c>
      <c r="CN78" s="1" t="e">
        <f>VLOOKUP($AW78,학교별등급점수!$CQ:$CR,2,0)*성적입력!$Q78</f>
        <v>#DIV/0!</v>
      </c>
      <c r="CO78" s="1" t="e">
        <f>VLOOKUP($AC78,학교별등급점수!$CT:$CU,2,0)*성적입력!$Q78</f>
        <v>#DIV/0!</v>
      </c>
      <c r="CP78" s="1" t="e">
        <f>VLOOKUP($AC78,학교별등급점수!$CW:$CX,2,0)*성적입력!$Q78</f>
        <v>#DIV/0!</v>
      </c>
      <c r="CQ78" s="1">
        <f>VLOOKUP($AS78,학교별등급점수!$CZ:$DA,2,0)*성적입력!$Q78</f>
        <v>0</v>
      </c>
      <c r="CR78" s="1" t="e">
        <f>VLOOKUP($AC78,학교별등급점수!$DC:$DD,2,0)*성적입력!$Q78</f>
        <v>#DIV/0!</v>
      </c>
      <c r="CS78" s="1" t="e">
        <f>VLOOKUP($AC78,학교별등급점수!$DF:$DG,2,0)*성적입력!$Q78</f>
        <v>#DIV/0!</v>
      </c>
      <c r="CT78" s="1" t="e">
        <f>VLOOKUP($AC78,학교별등급점수!$DI:$DJ,2,0)*성적입력!$Q78</f>
        <v>#DIV/0!</v>
      </c>
    </row>
    <row r="79" spans="2:98" x14ac:dyDescent="0.3">
      <c r="G79" s="18"/>
      <c r="H79" s="18" t="str">
        <f t="shared" si="75"/>
        <v>-0</v>
      </c>
      <c r="I79" s="18">
        <f t="shared" si="76"/>
        <v>0</v>
      </c>
      <c r="J79" s="72" t="str">
        <f t="shared" si="77"/>
        <v>-71</v>
      </c>
      <c r="K79" s="18">
        <f t="shared" si="55"/>
        <v>31</v>
      </c>
      <c r="O79" s="7"/>
      <c r="U79" s="36" t="str">
        <f t="shared" si="37"/>
        <v>X</v>
      </c>
      <c r="V79" s="36" t="str">
        <f t="shared" si="87"/>
        <v>X</v>
      </c>
      <c r="W79" s="36" t="str">
        <f t="shared" si="38"/>
        <v>X</v>
      </c>
      <c r="X79" s="36" t="str">
        <f t="shared" si="88"/>
        <v>X</v>
      </c>
      <c r="Y79" s="36" t="str">
        <f t="shared" si="39"/>
        <v>X</v>
      </c>
      <c r="Z79" s="36" t="str">
        <f t="shared" si="40"/>
        <v>X</v>
      </c>
      <c r="AA79" s="36">
        <f>COUNTIF($P$9:$P79,$P79)</f>
        <v>0</v>
      </c>
      <c r="AB79" s="13" t="e">
        <f t="shared" si="56"/>
        <v>#DIV/0!</v>
      </c>
      <c r="AC79" s="10" t="e" cm="1">
        <f t="array" ref="AC79">_xlfn.IFS(AB79&gt;96%,9,AB79&gt;89%,8,AB79&gt;77%,7,AB79&gt;60%,6,AB79&gt;40%,5,AB79&gt;23%,4,AB79&gt;11%,3,AB79&gt;4%,2,TRUE,1)</f>
        <v>#DIV/0!</v>
      </c>
      <c r="AD79" s="54" t="e">
        <f t="shared" si="57"/>
        <v>#DIV/0!</v>
      </c>
      <c r="AE79" s="54" t="str">
        <f t="shared" si="80"/>
        <v>O</v>
      </c>
      <c r="AF79" s="2" t="str">
        <f t="shared" si="81"/>
        <v>X</v>
      </c>
      <c r="AG79" s="2" t="str">
        <f t="shared" si="82"/>
        <v>X</v>
      </c>
      <c r="AH79" s="2" t="str">
        <f t="shared" si="83"/>
        <v>X</v>
      </c>
      <c r="AI79" s="2" t="str">
        <f t="shared" si="84"/>
        <v>X</v>
      </c>
      <c r="AJ79" s="2" t="str">
        <f t="shared" si="85"/>
        <v>X</v>
      </c>
      <c r="AK79" s="13" t="e">
        <f t="shared" si="58"/>
        <v>#DIV/0!</v>
      </c>
      <c r="AL79" s="10" t="e" cm="1">
        <f t="array" ref="AL79">_xlfn.IFS(AK79&gt;96%,9,AK79&gt;89%,8,AK79&gt;77%,7,AK79&gt;60%,6,AK79&gt;40%,5,AK79&gt;23%,4,AK79&gt;11%,3,AK79&gt;4%,2,TRUE,1)</f>
        <v>#DIV/0!</v>
      </c>
      <c r="AM79" s="2" t="e">
        <f t="shared" si="59"/>
        <v>#DIV/0!</v>
      </c>
      <c r="AN79" s="2">
        <f t="shared" si="60"/>
        <v>31</v>
      </c>
      <c r="AO79" s="3">
        <v>32</v>
      </c>
      <c r="AP79" s="2" t="str">
        <f t="shared" si="61"/>
        <v>-71</v>
      </c>
      <c r="AQ79" s="2">
        <f t="shared" si="86"/>
        <v>71</v>
      </c>
      <c r="AR79" s="26">
        <f t="shared" si="62"/>
        <v>1</v>
      </c>
      <c r="AS79" s="10" cm="1">
        <f t="array" ref="AS79">_xlfn.IFS(AR79&gt;96%,9,AR79&gt;89%,8,AR79&gt;77%,7,AR79&gt;60%,6,AR79&gt;40%,5,AR79&gt;23%,4,AR79&gt;11%,3,AR79&gt;4%,2,TRUE,1)</f>
        <v>9</v>
      </c>
      <c r="AT79" s="2">
        <f t="shared" si="63"/>
        <v>0</v>
      </c>
      <c r="AU79" s="2" t="e">
        <f>VLOOKUP(성적입력!$P79,건국대글로컬교과분류자료!$F:$G,2,0)</f>
        <v>#N/A</v>
      </c>
      <c r="AV79" s="26" t="e">
        <f t="shared" si="64"/>
        <v>#DIV/0!</v>
      </c>
      <c r="AW79" s="10" t="e" cm="1">
        <f t="array" ref="AW79">_xlfn.IFS(AV79&gt;96%,9,AV79&gt;89%,8,AV79&gt;77%,7,AV79&gt;60%,6,AV79&gt;40%,5,AV79&gt;23%,4,AV79&gt;11%,3,AV79&gt;4%,2,TRUE,1)</f>
        <v>#DIV/0!</v>
      </c>
      <c r="AX79" s="2" t="e">
        <f t="shared" si="65"/>
        <v>#DIV/0!</v>
      </c>
      <c r="BA79" s="2" t="e">
        <f>VLOOKUP(성적입력!$AC79,학교별등급점수!$B:$C,2,0)*$Q79</f>
        <v>#DIV/0!</v>
      </c>
      <c r="BB79" s="2" t="e">
        <f>VLOOKUP(성적입력!$AL79,학교별등급점수!$B:$C,2,0)*$Q79</f>
        <v>#DIV/0!</v>
      </c>
      <c r="BC79" s="2" t="e">
        <f>VLOOKUP($AC79,학교별등급점수!$E:$F,2,0)*성적입력!$Q79</f>
        <v>#DIV/0!</v>
      </c>
      <c r="BD79" s="2" t="e">
        <f>VLOOKUP($AL79,학교별등급점수!$E:$F,2,0)*성적입력!$Q79</f>
        <v>#DIV/0!</v>
      </c>
      <c r="BE79" s="2" t="e">
        <f>VLOOKUP($AC79,학교별등급점수!$H:$I,2,0)*$Q79</f>
        <v>#DIV/0!</v>
      </c>
      <c r="BF79" s="2" t="e">
        <f>VLOOKUP($AL79,학교별등급점수!$H:$I,2,0)*$Q79</f>
        <v>#DIV/0!</v>
      </c>
      <c r="BG79" s="2" t="e">
        <f>VLOOKUP(AC79,학교별등급점수!$K:$L,2,0)*성적입력!Q79</f>
        <v>#DIV/0!</v>
      </c>
      <c r="BH79" s="2" t="e">
        <f>VLOOKUP(AC79,학교별등급점수!$N:$O,2,0)*성적입력!Q79</f>
        <v>#DIV/0!</v>
      </c>
      <c r="BI79" s="2">
        <f>VLOOKUP(AS79,학교별등급점수!$Q:$R,2,0)*성적입력!Q79</f>
        <v>0</v>
      </c>
      <c r="BJ79" s="2">
        <f>VLOOKUP($AS79,학교별등급점수!$T:$U,2,0)*성적입력!$Q79</f>
        <v>0</v>
      </c>
      <c r="BK79" s="2" t="e">
        <f>VLOOKUP(AC79,학교별등급점수!$W:$X,2,0)*성적입력!Q79</f>
        <v>#DIV/0!</v>
      </c>
      <c r="BL79" s="2" t="e">
        <f>VLOOKUP($AC79,학교별등급점수!$Z:$AA,2,0)*성적입력!$Q79</f>
        <v>#DIV/0!</v>
      </c>
      <c r="BM79" s="2" t="e">
        <f>VLOOKUP($AC79,학교별등급점수!$AC:$AD,2,0)*성적입력!$Q79</f>
        <v>#DIV/0!</v>
      </c>
      <c r="BN79" s="2" t="e">
        <f>VLOOKUP($AC79,학교별등급점수!$AF:$AG,2,0)*성적입력!$Q79</f>
        <v>#DIV/0!</v>
      </c>
      <c r="BO79" s="2" t="e">
        <f>VLOOKUP($AC79,학교별등급점수!$AI:$AJ,2,0)*성적입력!$Q79</f>
        <v>#DIV/0!</v>
      </c>
      <c r="BP79" s="1" t="e">
        <f>VLOOKUP($AC79,학교별등급점수!$AL:$AM,2,0)*성적입력!$Q79</f>
        <v>#DIV/0!</v>
      </c>
      <c r="BQ79" s="1" t="e">
        <f>VLOOKUP($AC79,학교별등급점수!$AO:$AP,2,0)*성적입력!$Q79</f>
        <v>#DIV/0!</v>
      </c>
      <c r="BR79" s="1" t="e">
        <f>VLOOKUP($AC79,학교별등급점수!$AR:$AS,2,0)*성적입력!$Q79</f>
        <v>#DIV/0!</v>
      </c>
      <c r="BS79" s="1" t="e">
        <f>VLOOKUP($AC79,학교별등급점수!$AU:$AV,2,0)*성적입력!$Q79</f>
        <v>#DIV/0!</v>
      </c>
      <c r="BT79" s="1" t="e">
        <f>VLOOKUP($AC79,학교별등급점수!$AX:$AY,2,0)*성적입력!$Q79</f>
        <v>#DIV/0!</v>
      </c>
      <c r="BU79" s="1" t="e">
        <f>VLOOKUP($AC79,학교별등급점수!$BA:$BB,2,0)*성적입력!$Q79</f>
        <v>#DIV/0!</v>
      </c>
      <c r="BW79" s="1" t="e">
        <f t="shared" si="66"/>
        <v>#DIV/0!</v>
      </c>
      <c r="BX79" s="74" t="e" cm="1">
        <f t="array" ref="BX79">_xlfn.IFS(BW79&gt;96,9,BW79&gt;89,8,BW79&gt;77,7,BW79&gt;60,6,BW79&gt;40,5,BW79&gt;23,4,BW79&gt;11,3,BW79&gt;4,2,TRUE,1)</f>
        <v>#DIV/0!</v>
      </c>
      <c r="BY79" s="1" t="e">
        <f t="shared" si="67"/>
        <v>#DIV/0!</v>
      </c>
      <c r="BZ79" s="1" t="e">
        <f>VLOOKUP($BX79,학교별등급점수!$BD:$BE,2,0)</f>
        <v>#DIV/0!</v>
      </c>
      <c r="CA79" s="1" t="e">
        <f t="shared" si="68"/>
        <v>#DIV/0!</v>
      </c>
      <c r="CC79" s="1" t="e">
        <f>VLOOKUP($AC79,학교별등급점수!$BG:$BH,2,0)*성적입력!$Q79</f>
        <v>#DIV/0!</v>
      </c>
      <c r="CD79" s="1" t="e">
        <f>VLOOKUP($AC79,학교별등급점수!$BJ:$BK,2,0)*성적입력!$Q79</f>
        <v>#DIV/0!</v>
      </c>
      <c r="CE79" s="1" t="e">
        <f>VLOOKUP($AC79,학교별등급점수!$BM:$BN,2,0)*성적입력!$Q79</f>
        <v>#DIV/0!</v>
      </c>
      <c r="CF79" s="1" t="e">
        <f>VLOOKUP($AC79,학교별등급점수!$BP:$BQ,2,0)*성적입력!$Q79</f>
        <v>#DIV/0!</v>
      </c>
      <c r="CG79" s="1" t="e">
        <f>VLOOKUP($AC79,학교별등급점수!$BS:$BT,2,0)</f>
        <v>#DIV/0!</v>
      </c>
      <c r="CH79" s="1" t="e">
        <f>VLOOKUP($AC79,학교별등급점수!$BV:$BW,2,0)*성적입력!$Q79</f>
        <v>#DIV/0!</v>
      </c>
      <c r="CI79" s="1" t="e">
        <f>VLOOKUP($AC79,학교별등급점수!$BY:$BZ,2,0)*성적입력!$Q79</f>
        <v>#DIV/0!</v>
      </c>
      <c r="CJ79" s="1" t="e">
        <f>VLOOKUP($AC79,학교별등급점수!$CB:$CC,2,0)*성적입력!$Q79</f>
        <v>#DIV/0!</v>
      </c>
      <c r="CK79" s="1" t="e">
        <f>VLOOKUP($AC79,학교별등급점수!$CH:$CI,2,0)*성적입력!$Q79</f>
        <v>#DIV/0!</v>
      </c>
      <c r="CL79" s="1" t="e">
        <f>VLOOKUP($AC79,학교별등급점수!$CK:$CL,2,0)*성적입력!$Q79</f>
        <v>#DIV/0!</v>
      </c>
      <c r="CM79" s="1" t="e">
        <f>VLOOKUP($AC79,학교별등급점수!$CN:$CO,2,0)*성적입력!$Q79</f>
        <v>#DIV/0!</v>
      </c>
      <c r="CN79" s="1" t="e">
        <f>VLOOKUP($AW79,학교별등급점수!$CQ:$CR,2,0)*성적입력!$Q79</f>
        <v>#DIV/0!</v>
      </c>
      <c r="CO79" s="1" t="e">
        <f>VLOOKUP($AC79,학교별등급점수!$CT:$CU,2,0)*성적입력!$Q79</f>
        <v>#DIV/0!</v>
      </c>
      <c r="CP79" s="1" t="e">
        <f>VLOOKUP($AC79,학교별등급점수!$CW:$CX,2,0)*성적입력!$Q79</f>
        <v>#DIV/0!</v>
      </c>
      <c r="CQ79" s="1">
        <f>VLOOKUP($AS79,학교별등급점수!$CZ:$DA,2,0)*성적입력!$Q79</f>
        <v>0</v>
      </c>
      <c r="CR79" s="1" t="e">
        <f>VLOOKUP($AC79,학교별등급점수!$DC:$DD,2,0)*성적입력!$Q79</f>
        <v>#DIV/0!</v>
      </c>
      <c r="CS79" s="1" t="e">
        <f>VLOOKUP($AC79,학교별등급점수!$DF:$DG,2,0)*성적입력!$Q79</f>
        <v>#DIV/0!</v>
      </c>
      <c r="CT79" s="1" t="e">
        <f>VLOOKUP($AC79,학교별등급점수!$DI:$DJ,2,0)*성적입력!$Q79</f>
        <v>#DIV/0!</v>
      </c>
    </row>
    <row r="80" spans="2:98" x14ac:dyDescent="0.3">
      <c r="G80" s="18"/>
      <c r="H80" s="18" t="str">
        <f t="shared" si="75"/>
        <v>-0</v>
      </c>
      <c r="I80" s="18">
        <f t="shared" si="76"/>
        <v>0</v>
      </c>
      <c r="J80" s="72" t="str">
        <f t="shared" si="77"/>
        <v>-72</v>
      </c>
      <c r="K80" s="18">
        <f t="shared" si="55"/>
        <v>31</v>
      </c>
      <c r="O80" s="7"/>
      <c r="U80" s="36" t="str">
        <f t="shared" si="37"/>
        <v>X</v>
      </c>
      <c r="V80" s="36" t="str">
        <f t="shared" si="87"/>
        <v>X</v>
      </c>
      <c r="W80" s="36" t="str">
        <f t="shared" si="38"/>
        <v>X</v>
      </c>
      <c r="X80" s="36" t="str">
        <f t="shared" si="88"/>
        <v>X</v>
      </c>
      <c r="Y80" s="36" t="str">
        <f t="shared" si="39"/>
        <v>X</v>
      </c>
      <c r="Z80" s="36" t="str">
        <f t="shared" si="40"/>
        <v>X</v>
      </c>
      <c r="AA80" s="36">
        <f>COUNTIF($P$9:$P80,$P80)</f>
        <v>0</v>
      </c>
      <c r="AB80" s="13" t="e">
        <f t="shared" si="56"/>
        <v>#DIV/0!</v>
      </c>
      <c r="AC80" s="10" t="e" cm="1">
        <f t="array" ref="AC80">_xlfn.IFS(AB80&gt;96%,9,AB80&gt;89%,8,AB80&gt;77%,7,AB80&gt;60%,6,AB80&gt;40%,5,AB80&gt;23%,4,AB80&gt;11%,3,AB80&gt;4%,2,TRUE,1)</f>
        <v>#DIV/0!</v>
      </c>
      <c r="AD80" s="54" t="e">
        <f t="shared" si="57"/>
        <v>#DIV/0!</v>
      </c>
      <c r="AE80" s="54" t="str">
        <f t="shared" si="80"/>
        <v>O</v>
      </c>
      <c r="AF80" s="2" t="str">
        <f t="shared" si="81"/>
        <v>X</v>
      </c>
      <c r="AG80" s="2" t="str">
        <f t="shared" si="82"/>
        <v>X</v>
      </c>
      <c r="AH80" s="2" t="str">
        <f t="shared" si="83"/>
        <v>X</v>
      </c>
      <c r="AI80" s="2" t="str">
        <f t="shared" si="84"/>
        <v>X</v>
      </c>
      <c r="AJ80" s="2" t="str">
        <f t="shared" si="85"/>
        <v>X</v>
      </c>
      <c r="AK80" s="13" t="e">
        <f t="shared" si="58"/>
        <v>#DIV/0!</v>
      </c>
      <c r="AL80" s="10" t="e" cm="1">
        <f t="array" ref="AL80">_xlfn.IFS(AK80&gt;96%,9,AK80&gt;89%,8,AK80&gt;77%,7,AK80&gt;60%,6,AK80&gt;40%,5,AK80&gt;23%,4,AK80&gt;11%,3,AK80&gt;4%,2,TRUE,1)</f>
        <v>#DIV/0!</v>
      </c>
      <c r="AM80" s="2" t="e">
        <f t="shared" si="59"/>
        <v>#DIV/0!</v>
      </c>
      <c r="AN80" s="2">
        <f t="shared" si="60"/>
        <v>31</v>
      </c>
      <c r="AO80" s="3">
        <v>32</v>
      </c>
      <c r="AP80" s="2" t="str">
        <f t="shared" si="61"/>
        <v>-72</v>
      </c>
      <c r="AQ80" s="2">
        <f t="shared" si="86"/>
        <v>72</v>
      </c>
      <c r="AR80" s="26">
        <f t="shared" si="62"/>
        <v>1</v>
      </c>
      <c r="AS80" s="10" cm="1">
        <f t="array" ref="AS80">_xlfn.IFS(AR80&gt;96%,9,AR80&gt;89%,8,AR80&gt;77%,7,AR80&gt;60%,6,AR80&gt;40%,5,AR80&gt;23%,4,AR80&gt;11%,3,AR80&gt;4%,2,TRUE,1)</f>
        <v>9</v>
      </c>
      <c r="AT80" s="2">
        <f t="shared" si="63"/>
        <v>0</v>
      </c>
      <c r="AU80" s="2" t="e">
        <f>VLOOKUP(성적입력!$P80,건국대글로컬교과분류자료!$F:$G,2,0)</f>
        <v>#N/A</v>
      </c>
      <c r="AV80" s="26" t="e">
        <f t="shared" si="64"/>
        <v>#DIV/0!</v>
      </c>
      <c r="AW80" s="10" t="e" cm="1">
        <f t="array" ref="AW80">_xlfn.IFS(AV80&gt;96%,9,AV80&gt;89%,8,AV80&gt;77%,7,AV80&gt;60%,6,AV80&gt;40%,5,AV80&gt;23%,4,AV80&gt;11%,3,AV80&gt;4%,2,TRUE,1)</f>
        <v>#DIV/0!</v>
      </c>
      <c r="AX80" s="2" t="e">
        <f t="shared" si="65"/>
        <v>#DIV/0!</v>
      </c>
      <c r="BA80" s="2" t="e">
        <f>VLOOKUP(성적입력!$AC80,학교별등급점수!$B:$C,2,0)*$Q80</f>
        <v>#DIV/0!</v>
      </c>
      <c r="BB80" s="2" t="e">
        <f>VLOOKUP(성적입력!$AL80,학교별등급점수!$B:$C,2,0)*$Q80</f>
        <v>#DIV/0!</v>
      </c>
      <c r="BC80" s="2" t="e">
        <f>VLOOKUP($AC80,학교별등급점수!$E:$F,2,0)*성적입력!$Q80</f>
        <v>#DIV/0!</v>
      </c>
      <c r="BD80" s="2" t="e">
        <f>VLOOKUP($AL80,학교별등급점수!$E:$F,2,0)*성적입력!$Q80</f>
        <v>#DIV/0!</v>
      </c>
      <c r="BE80" s="2" t="e">
        <f>VLOOKUP($AC80,학교별등급점수!$H:$I,2,0)*$Q80</f>
        <v>#DIV/0!</v>
      </c>
      <c r="BF80" s="2" t="e">
        <f>VLOOKUP($AL80,학교별등급점수!$H:$I,2,0)*$Q80</f>
        <v>#DIV/0!</v>
      </c>
      <c r="BG80" s="2" t="e">
        <f>VLOOKUP(AC80,학교별등급점수!$K:$L,2,0)*성적입력!Q80</f>
        <v>#DIV/0!</v>
      </c>
      <c r="BH80" s="2" t="e">
        <f>VLOOKUP(AC80,학교별등급점수!$N:$O,2,0)*성적입력!Q80</f>
        <v>#DIV/0!</v>
      </c>
      <c r="BI80" s="2">
        <f>VLOOKUP(AS80,학교별등급점수!$Q:$R,2,0)*성적입력!Q80</f>
        <v>0</v>
      </c>
      <c r="BJ80" s="2">
        <f>VLOOKUP($AS80,학교별등급점수!$T:$U,2,0)*성적입력!$Q80</f>
        <v>0</v>
      </c>
      <c r="BK80" s="2" t="e">
        <f>VLOOKUP(AC80,학교별등급점수!$W:$X,2,0)*성적입력!Q80</f>
        <v>#DIV/0!</v>
      </c>
      <c r="BL80" s="2" t="e">
        <f>VLOOKUP($AC80,학교별등급점수!$Z:$AA,2,0)*성적입력!$Q80</f>
        <v>#DIV/0!</v>
      </c>
      <c r="BM80" s="2" t="e">
        <f>VLOOKUP($AC80,학교별등급점수!$AC:$AD,2,0)*성적입력!$Q80</f>
        <v>#DIV/0!</v>
      </c>
      <c r="BN80" s="2" t="e">
        <f>VLOOKUP($AC80,학교별등급점수!$AF:$AG,2,0)*성적입력!$Q80</f>
        <v>#DIV/0!</v>
      </c>
      <c r="BO80" s="2" t="e">
        <f>VLOOKUP($AC80,학교별등급점수!$AI:$AJ,2,0)*성적입력!$Q80</f>
        <v>#DIV/0!</v>
      </c>
      <c r="BP80" s="1" t="e">
        <f>VLOOKUP($AC80,학교별등급점수!$AL:$AM,2,0)*성적입력!$Q80</f>
        <v>#DIV/0!</v>
      </c>
      <c r="BQ80" s="1" t="e">
        <f>VLOOKUP($AC80,학교별등급점수!$AO:$AP,2,0)*성적입력!$Q80</f>
        <v>#DIV/0!</v>
      </c>
      <c r="BR80" s="1" t="e">
        <f>VLOOKUP($AC80,학교별등급점수!$AR:$AS,2,0)*성적입력!$Q80</f>
        <v>#DIV/0!</v>
      </c>
      <c r="BS80" s="1" t="e">
        <f>VLOOKUP($AC80,학교별등급점수!$AU:$AV,2,0)*성적입력!$Q80</f>
        <v>#DIV/0!</v>
      </c>
      <c r="BT80" s="1" t="e">
        <f>VLOOKUP($AC80,학교별등급점수!$AX:$AY,2,0)*성적입력!$Q80</f>
        <v>#DIV/0!</v>
      </c>
      <c r="BU80" s="1" t="e">
        <f>VLOOKUP($AC80,학교별등급점수!$BA:$BB,2,0)*성적입력!$Q80</f>
        <v>#DIV/0!</v>
      </c>
      <c r="BW80" s="1" t="e">
        <f t="shared" si="66"/>
        <v>#DIV/0!</v>
      </c>
      <c r="BX80" s="74" t="e" cm="1">
        <f t="array" ref="BX80">_xlfn.IFS(BW80&gt;96,9,BW80&gt;89,8,BW80&gt;77,7,BW80&gt;60,6,BW80&gt;40,5,BW80&gt;23,4,BW80&gt;11,3,BW80&gt;4,2,TRUE,1)</f>
        <v>#DIV/0!</v>
      </c>
      <c r="BY80" s="1" t="e">
        <f t="shared" si="67"/>
        <v>#DIV/0!</v>
      </c>
      <c r="BZ80" s="1" t="e">
        <f>VLOOKUP($BX80,학교별등급점수!$BD:$BE,2,0)</f>
        <v>#DIV/0!</v>
      </c>
      <c r="CA80" s="1" t="e">
        <f t="shared" si="68"/>
        <v>#DIV/0!</v>
      </c>
      <c r="CC80" s="1" t="e">
        <f>VLOOKUP($AC80,학교별등급점수!$BG:$BH,2,0)*성적입력!$Q80</f>
        <v>#DIV/0!</v>
      </c>
      <c r="CD80" s="1" t="e">
        <f>VLOOKUP($AC80,학교별등급점수!$BJ:$BK,2,0)*성적입력!$Q80</f>
        <v>#DIV/0!</v>
      </c>
      <c r="CE80" s="1" t="e">
        <f>VLOOKUP($AC80,학교별등급점수!$BM:$BN,2,0)*성적입력!$Q80</f>
        <v>#DIV/0!</v>
      </c>
      <c r="CF80" s="1" t="e">
        <f>VLOOKUP($AC80,학교별등급점수!$BP:$BQ,2,0)*성적입력!$Q80</f>
        <v>#DIV/0!</v>
      </c>
      <c r="CG80" s="1" t="e">
        <f>VLOOKUP($AC80,학교별등급점수!$BS:$BT,2,0)</f>
        <v>#DIV/0!</v>
      </c>
      <c r="CH80" s="1" t="e">
        <f>VLOOKUP($AC80,학교별등급점수!$BV:$BW,2,0)*성적입력!$Q80</f>
        <v>#DIV/0!</v>
      </c>
      <c r="CI80" s="1" t="e">
        <f>VLOOKUP($AC80,학교별등급점수!$BY:$BZ,2,0)*성적입력!$Q80</f>
        <v>#DIV/0!</v>
      </c>
      <c r="CJ80" s="1" t="e">
        <f>VLOOKUP($AC80,학교별등급점수!$CB:$CC,2,0)*성적입력!$Q80</f>
        <v>#DIV/0!</v>
      </c>
      <c r="CK80" s="1" t="e">
        <f>VLOOKUP($AC80,학교별등급점수!$CH:$CI,2,0)*성적입력!$Q80</f>
        <v>#DIV/0!</v>
      </c>
      <c r="CL80" s="1" t="e">
        <f>VLOOKUP($AC80,학교별등급점수!$CK:$CL,2,0)*성적입력!$Q80</f>
        <v>#DIV/0!</v>
      </c>
      <c r="CM80" s="1" t="e">
        <f>VLOOKUP($AC80,학교별등급점수!$CN:$CO,2,0)*성적입력!$Q80</f>
        <v>#DIV/0!</v>
      </c>
      <c r="CN80" s="1" t="e">
        <f>VLOOKUP($AW80,학교별등급점수!$CQ:$CR,2,0)*성적입력!$Q80</f>
        <v>#DIV/0!</v>
      </c>
      <c r="CO80" s="1" t="e">
        <f>VLOOKUP($AC80,학교별등급점수!$CT:$CU,2,0)*성적입력!$Q80</f>
        <v>#DIV/0!</v>
      </c>
      <c r="CP80" s="1" t="e">
        <f>VLOOKUP($AC80,학교별등급점수!$CW:$CX,2,0)*성적입력!$Q80</f>
        <v>#DIV/0!</v>
      </c>
      <c r="CQ80" s="1">
        <f>VLOOKUP($AS80,학교별등급점수!$CZ:$DA,2,0)*성적입력!$Q80</f>
        <v>0</v>
      </c>
      <c r="CR80" s="1" t="e">
        <f>VLOOKUP($AC80,학교별등급점수!$DC:$DD,2,0)*성적입력!$Q80</f>
        <v>#DIV/0!</v>
      </c>
      <c r="CS80" s="1" t="e">
        <f>VLOOKUP($AC80,학교별등급점수!$DF:$DG,2,0)*성적입력!$Q80</f>
        <v>#DIV/0!</v>
      </c>
      <c r="CT80" s="1" t="e">
        <f>VLOOKUP($AC80,학교별등급점수!$DI:$DJ,2,0)*성적입력!$Q80</f>
        <v>#DIV/0!</v>
      </c>
    </row>
    <row r="81" spans="7:98" x14ac:dyDescent="0.3">
      <c r="G81" s="18"/>
      <c r="H81" s="18" t="str">
        <f t="shared" si="75"/>
        <v>-0</v>
      </c>
      <c r="I81" s="18">
        <f t="shared" si="76"/>
        <v>0</v>
      </c>
      <c r="J81" s="72" t="str">
        <f t="shared" si="77"/>
        <v>-73</v>
      </c>
      <c r="K81" s="18">
        <f t="shared" si="55"/>
        <v>31</v>
      </c>
      <c r="O81" s="7"/>
      <c r="U81" s="36" t="str">
        <f t="shared" si="37"/>
        <v>X</v>
      </c>
      <c r="V81" s="36" t="str">
        <f t="shared" si="87"/>
        <v>X</v>
      </c>
      <c r="W81" s="36" t="str">
        <f t="shared" si="38"/>
        <v>X</v>
      </c>
      <c r="X81" s="36" t="str">
        <f t="shared" si="88"/>
        <v>X</v>
      </c>
      <c r="Y81" s="36" t="str">
        <f t="shared" si="39"/>
        <v>X</v>
      </c>
      <c r="Z81" s="36" t="str">
        <f t="shared" si="40"/>
        <v>X</v>
      </c>
      <c r="AA81" s="36">
        <f>COUNTIF($P$9:$P81,$P81)</f>
        <v>0</v>
      </c>
      <c r="AB81" s="13" t="e">
        <f t="shared" si="56"/>
        <v>#DIV/0!</v>
      </c>
      <c r="AC81" s="10" t="e" cm="1">
        <f t="array" ref="AC81">_xlfn.IFS(AB81&gt;96%,9,AB81&gt;89%,8,AB81&gt;77%,7,AB81&gt;60%,6,AB81&gt;40%,5,AB81&gt;23%,4,AB81&gt;11%,3,AB81&gt;4%,2,TRUE,1)</f>
        <v>#DIV/0!</v>
      </c>
      <c r="AD81" s="54" t="e">
        <f t="shared" si="57"/>
        <v>#DIV/0!</v>
      </c>
      <c r="AE81" s="54" t="str">
        <f t="shared" si="80"/>
        <v>O</v>
      </c>
      <c r="AF81" s="2" t="str">
        <f t="shared" si="81"/>
        <v>X</v>
      </c>
      <c r="AG81" s="2" t="str">
        <f t="shared" si="82"/>
        <v>X</v>
      </c>
      <c r="AH81" s="2" t="str">
        <f t="shared" si="83"/>
        <v>X</v>
      </c>
      <c r="AI81" s="2" t="str">
        <f t="shared" si="84"/>
        <v>X</v>
      </c>
      <c r="AJ81" s="2" t="str">
        <f t="shared" si="85"/>
        <v>X</v>
      </c>
      <c r="AK81" s="13" t="e">
        <f t="shared" si="58"/>
        <v>#DIV/0!</v>
      </c>
      <c r="AL81" s="10" t="e" cm="1">
        <f t="array" ref="AL81">_xlfn.IFS(AK81&gt;96%,9,AK81&gt;89%,8,AK81&gt;77%,7,AK81&gt;60%,6,AK81&gt;40%,5,AK81&gt;23%,4,AK81&gt;11%,3,AK81&gt;4%,2,TRUE,1)</f>
        <v>#DIV/0!</v>
      </c>
      <c r="AM81" s="2" t="e">
        <f t="shared" si="59"/>
        <v>#DIV/0!</v>
      </c>
      <c r="AN81" s="2">
        <f t="shared" si="60"/>
        <v>31</v>
      </c>
      <c r="AO81" s="3">
        <v>32</v>
      </c>
      <c r="AP81" s="2" t="str">
        <f t="shared" si="61"/>
        <v>-73</v>
      </c>
      <c r="AQ81" s="2">
        <f t="shared" si="86"/>
        <v>73</v>
      </c>
      <c r="AR81" s="26">
        <f t="shared" si="62"/>
        <v>1</v>
      </c>
      <c r="AS81" s="10" cm="1">
        <f t="array" ref="AS81">_xlfn.IFS(AR81&gt;96%,9,AR81&gt;89%,8,AR81&gt;77%,7,AR81&gt;60%,6,AR81&gt;40%,5,AR81&gt;23%,4,AR81&gt;11%,3,AR81&gt;4%,2,TRUE,1)</f>
        <v>9</v>
      </c>
      <c r="AT81" s="2">
        <f t="shared" si="63"/>
        <v>0</v>
      </c>
      <c r="AU81" s="2" t="e">
        <f>VLOOKUP(성적입력!$P81,건국대글로컬교과분류자료!$F:$G,2,0)</f>
        <v>#N/A</v>
      </c>
      <c r="AV81" s="26" t="e">
        <f t="shared" si="64"/>
        <v>#DIV/0!</v>
      </c>
      <c r="AW81" s="10" t="e" cm="1">
        <f t="array" ref="AW81">_xlfn.IFS(AV81&gt;96%,9,AV81&gt;89%,8,AV81&gt;77%,7,AV81&gt;60%,6,AV81&gt;40%,5,AV81&gt;23%,4,AV81&gt;11%,3,AV81&gt;4%,2,TRUE,1)</f>
        <v>#DIV/0!</v>
      </c>
      <c r="AX81" s="2" t="e">
        <f t="shared" si="65"/>
        <v>#DIV/0!</v>
      </c>
      <c r="BA81" s="2" t="e">
        <f>VLOOKUP(성적입력!$AC81,학교별등급점수!$B:$C,2,0)*$Q81</f>
        <v>#DIV/0!</v>
      </c>
      <c r="BB81" s="2" t="e">
        <f>VLOOKUP(성적입력!$AL81,학교별등급점수!$B:$C,2,0)*$Q81</f>
        <v>#DIV/0!</v>
      </c>
      <c r="BC81" s="2" t="e">
        <f>VLOOKUP($AC81,학교별등급점수!$E:$F,2,0)*성적입력!$Q81</f>
        <v>#DIV/0!</v>
      </c>
      <c r="BD81" s="2" t="e">
        <f>VLOOKUP($AL81,학교별등급점수!$E:$F,2,0)*성적입력!$Q81</f>
        <v>#DIV/0!</v>
      </c>
      <c r="BE81" s="2" t="e">
        <f>VLOOKUP($AC81,학교별등급점수!$H:$I,2,0)*$Q81</f>
        <v>#DIV/0!</v>
      </c>
      <c r="BF81" s="2" t="e">
        <f>VLOOKUP($AL81,학교별등급점수!$H:$I,2,0)*$Q81</f>
        <v>#DIV/0!</v>
      </c>
      <c r="BG81" s="2" t="e">
        <f>VLOOKUP(AC81,학교별등급점수!$K:$L,2,0)*성적입력!Q81</f>
        <v>#DIV/0!</v>
      </c>
      <c r="BH81" s="2" t="e">
        <f>VLOOKUP(AC81,학교별등급점수!$N:$O,2,0)*성적입력!Q81</f>
        <v>#DIV/0!</v>
      </c>
      <c r="BI81" s="2">
        <f>VLOOKUP(AS81,학교별등급점수!$Q:$R,2,0)*성적입력!Q81</f>
        <v>0</v>
      </c>
      <c r="BJ81" s="2">
        <f>VLOOKUP($AS81,학교별등급점수!$T:$U,2,0)*성적입력!$Q81</f>
        <v>0</v>
      </c>
      <c r="BK81" s="2" t="e">
        <f>VLOOKUP(AC81,학교별등급점수!$W:$X,2,0)*성적입력!Q81</f>
        <v>#DIV/0!</v>
      </c>
      <c r="BL81" s="2" t="e">
        <f>VLOOKUP($AC81,학교별등급점수!$Z:$AA,2,0)*성적입력!$Q81</f>
        <v>#DIV/0!</v>
      </c>
      <c r="BM81" s="2" t="e">
        <f>VLOOKUP($AC81,학교별등급점수!$AC:$AD,2,0)*성적입력!$Q81</f>
        <v>#DIV/0!</v>
      </c>
      <c r="BN81" s="2" t="e">
        <f>VLOOKUP($AC81,학교별등급점수!$AF:$AG,2,0)*성적입력!$Q81</f>
        <v>#DIV/0!</v>
      </c>
      <c r="BO81" s="2" t="e">
        <f>VLOOKUP($AC81,학교별등급점수!$AI:$AJ,2,0)*성적입력!$Q81</f>
        <v>#DIV/0!</v>
      </c>
      <c r="BP81" s="1" t="e">
        <f>VLOOKUP($AC81,학교별등급점수!$AL:$AM,2,0)*성적입력!$Q81</f>
        <v>#DIV/0!</v>
      </c>
      <c r="BQ81" s="1" t="e">
        <f>VLOOKUP($AC81,학교별등급점수!$AO:$AP,2,0)*성적입력!$Q81</f>
        <v>#DIV/0!</v>
      </c>
      <c r="BR81" s="1" t="e">
        <f>VLOOKUP($AC81,학교별등급점수!$AR:$AS,2,0)*성적입력!$Q81</f>
        <v>#DIV/0!</v>
      </c>
      <c r="BS81" s="1" t="e">
        <f>VLOOKUP($AC81,학교별등급점수!$AU:$AV,2,0)*성적입력!$Q81</f>
        <v>#DIV/0!</v>
      </c>
      <c r="BT81" s="1" t="e">
        <f>VLOOKUP($AC81,학교별등급점수!$AX:$AY,2,0)*성적입력!$Q81</f>
        <v>#DIV/0!</v>
      </c>
      <c r="BU81" s="1" t="e">
        <f>VLOOKUP($AC81,학교별등급점수!$BA:$BB,2,0)*성적입력!$Q81</f>
        <v>#DIV/0!</v>
      </c>
      <c r="BW81" s="1" t="e">
        <f t="shared" si="66"/>
        <v>#DIV/0!</v>
      </c>
      <c r="BX81" s="74" t="e" cm="1">
        <f t="array" ref="BX81">_xlfn.IFS(BW81&gt;96,9,BW81&gt;89,8,BW81&gt;77,7,BW81&gt;60,6,BW81&gt;40,5,BW81&gt;23,4,BW81&gt;11,3,BW81&gt;4,2,TRUE,1)</f>
        <v>#DIV/0!</v>
      </c>
      <c r="BY81" s="1" t="e">
        <f t="shared" si="67"/>
        <v>#DIV/0!</v>
      </c>
      <c r="BZ81" s="1" t="e">
        <f>VLOOKUP($BX81,학교별등급점수!$BD:$BE,2,0)</f>
        <v>#DIV/0!</v>
      </c>
      <c r="CA81" s="1" t="e">
        <f t="shared" si="68"/>
        <v>#DIV/0!</v>
      </c>
      <c r="CC81" s="1" t="e">
        <f>VLOOKUP($AC81,학교별등급점수!$BG:$BH,2,0)*성적입력!$Q81</f>
        <v>#DIV/0!</v>
      </c>
      <c r="CD81" s="1" t="e">
        <f>VLOOKUP($AC81,학교별등급점수!$BJ:$BK,2,0)*성적입력!$Q81</f>
        <v>#DIV/0!</v>
      </c>
      <c r="CE81" s="1" t="e">
        <f>VLOOKUP($AC81,학교별등급점수!$BM:$BN,2,0)*성적입력!$Q81</f>
        <v>#DIV/0!</v>
      </c>
      <c r="CF81" s="1" t="e">
        <f>VLOOKUP($AC81,학교별등급점수!$BP:$BQ,2,0)*성적입력!$Q81</f>
        <v>#DIV/0!</v>
      </c>
      <c r="CG81" s="1" t="e">
        <f>VLOOKUP($AC81,학교별등급점수!$BS:$BT,2,0)</f>
        <v>#DIV/0!</v>
      </c>
      <c r="CH81" s="1" t="e">
        <f>VLOOKUP($AC81,학교별등급점수!$BV:$BW,2,0)*성적입력!$Q81</f>
        <v>#DIV/0!</v>
      </c>
      <c r="CI81" s="1" t="e">
        <f>VLOOKUP($AC81,학교별등급점수!$BY:$BZ,2,0)*성적입력!$Q81</f>
        <v>#DIV/0!</v>
      </c>
      <c r="CJ81" s="1" t="e">
        <f>VLOOKUP($AC81,학교별등급점수!$CB:$CC,2,0)*성적입력!$Q81</f>
        <v>#DIV/0!</v>
      </c>
      <c r="CK81" s="1" t="e">
        <f>VLOOKUP($AC81,학교별등급점수!$CH:$CI,2,0)*성적입력!$Q81</f>
        <v>#DIV/0!</v>
      </c>
      <c r="CL81" s="1" t="e">
        <f>VLOOKUP($AC81,학교별등급점수!$CK:$CL,2,0)*성적입력!$Q81</f>
        <v>#DIV/0!</v>
      </c>
      <c r="CM81" s="1" t="e">
        <f>VLOOKUP($AC81,학교별등급점수!$CN:$CO,2,0)*성적입력!$Q81</f>
        <v>#DIV/0!</v>
      </c>
      <c r="CN81" s="1" t="e">
        <f>VLOOKUP($AW81,학교별등급점수!$CQ:$CR,2,0)*성적입력!$Q81</f>
        <v>#DIV/0!</v>
      </c>
      <c r="CO81" s="1" t="e">
        <f>VLOOKUP($AC81,학교별등급점수!$CT:$CU,2,0)*성적입력!$Q81</f>
        <v>#DIV/0!</v>
      </c>
      <c r="CP81" s="1" t="e">
        <f>VLOOKUP($AC81,학교별등급점수!$CW:$CX,2,0)*성적입력!$Q81</f>
        <v>#DIV/0!</v>
      </c>
      <c r="CQ81" s="1">
        <f>VLOOKUP($AS81,학교별등급점수!$CZ:$DA,2,0)*성적입력!$Q81</f>
        <v>0</v>
      </c>
      <c r="CR81" s="1" t="e">
        <f>VLOOKUP($AC81,학교별등급점수!$DC:$DD,2,0)*성적입력!$Q81</f>
        <v>#DIV/0!</v>
      </c>
      <c r="CS81" s="1" t="e">
        <f>VLOOKUP($AC81,학교별등급점수!$DF:$DG,2,0)*성적입력!$Q81</f>
        <v>#DIV/0!</v>
      </c>
      <c r="CT81" s="1" t="e">
        <f>VLOOKUP($AC81,학교별등급점수!$DI:$DJ,2,0)*성적입력!$Q81</f>
        <v>#DIV/0!</v>
      </c>
    </row>
    <row r="82" spans="7:98" x14ac:dyDescent="0.3">
      <c r="G82" s="18"/>
      <c r="H82" s="18" t="str">
        <f t="shared" si="75"/>
        <v>-0</v>
      </c>
      <c r="I82" s="18">
        <f t="shared" si="76"/>
        <v>0</v>
      </c>
      <c r="J82" s="72" t="str">
        <f t="shared" si="77"/>
        <v>-74</v>
      </c>
      <c r="K82" s="18">
        <f t="shared" si="55"/>
        <v>31</v>
      </c>
      <c r="O82" s="7"/>
      <c r="U82" s="36" t="str">
        <f t="shared" si="37"/>
        <v>X</v>
      </c>
      <c r="V82" s="36" t="str">
        <f t="shared" si="87"/>
        <v>X</v>
      </c>
      <c r="W82" s="36" t="str">
        <f t="shared" si="38"/>
        <v>X</v>
      </c>
      <c r="X82" s="36" t="str">
        <f t="shared" si="88"/>
        <v>X</v>
      </c>
      <c r="Y82" s="36" t="str">
        <f t="shared" si="39"/>
        <v>X</v>
      </c>
      <c r="Z82" s="36" t="str">
        <f t="shared" si="40"/>
        <v>X</v>
      </c>
      <c r="AA82" s="36">
        <f>COUNTIF($P$9:$P82,$P82)</f>
        <v>0</v>
      </c>
      <c r="AB82" s="13" t="e">
        <f t="shared" si="56"/>
        <v>#DIV/0!</v>
      </c>
      <c r="AC82" s="10" t="e" cm="1">
        <f t="array" ref="AC82">_xlfn.IFS(AB82&gt;96%,9,AB82&gt;89%,8,AB82&gt;77%,7,AB82&gt;60%,6,AB82&gt;40%,5,AB82&gt;23%,4,AB82&gt;11%,3,AB82&gt;4%,2,TRUE,1)</f>
        <v>#DIV/0!</v>
      </c>
      <c r="AD82" s="54" t="e">
        <f t="shared" si="57"/>
        <v>#DIV/0!</v>
      </c>
      <c r="AE82" s="54" t="str">
        <f t="shared" si="80"/>
        <v>O</v>
      </c>
      <c r="AF82" s="2" t="str">
        <f t="shared" si="81"/>
        <v>X</v>
      </c>
      <c r="AG82" s="2" t="str">
        <f t="shared" si="82"/>
        <v>X</v>
      </c>
      <c r="AH82" s="2" t="str">
        <f t="shared" si="83"/>
        <v>X</v>
      </c>
      <c r="AI82" s="2" t="str">
        <f t="shared" si="84"/>
        <v>X</v>
      </c>
      <c r="AJ82" s="2" t="str">
        <f t="shared" si="85"/>
        <v>X</v>
      </c>
      <c r="AK82" s="13" t="e">
        <f t="shared" si="58"/>
        <v>#DIV/0!</v>
      </c>
      <c r="AL82" s="10" t="e" cm="1">
        <f t="array" ref="AL82">_xlfn.IFS(AK82&gt;96%,9,AK82&gt;89%,8,AK82&gt;77%,7,AK82&gt;60%,6,AK82&gt;40%,5,AK82&gt;23%,4,AK82&gt;11%,3,AK82&gt;4%,2,TRUE,1)</f>
        <v>#DIV/0!</v>
      </c>
      <c r="AM82" s="2" t="e">
        <f t="shared" si="59"/>
        <v>#DIV/0!</v>
      </c>
      <c r="AN82" s="2">
        <f t="shared" si="60"/>
        <v>31</v>
      </c>
      <c r="AO82" s="3">
        <v>32</v>
      </c>
      <c r="AP82" s="2" t="str">
        <f t="shared" si="61"/>
        <v>-74</v>
      </c>
      <c r="AQ82" s="2">
        <f t="shared" si="86"/>
        <v>74</v>
      </c>
      <c r="AR82" s="26">
        <f t="shared" si="62"/>
        <v>1</v>
      </c>
      <c r="AS82" s="10" cm="1">
        <f t="array" ref="AS82">_xlfn.IFS(AR82&gt;96%,9,AR82&gt;89%,8,AR82&gt;77%,7,AR82&gt;60%,6,AR82&gt;40%,5,AR82&gt;23%,4,AR82&gt;11%,3,AR82&gt;4%,2,TRUE,1)</f>
        <v>9</v>
      </c>
      <c r="AT82" s="2">
        <f t="shared" si="63"/>
        <v>0</v>
      </c>
      <c r="AU82" s="2" t="e">
        <f>VLOOKUP(성적입력!$P82,건국대글로컬교과분류자료!$F:$G,2,0)</f>
        <v>#N/A</v>
      </c>
      <c r="AV82" s="26" t="e">
        <f t="shared" si="64"/>
        <v>#DIV/0!</v>
      </c>
      <c r="AW82" s="10" t="e" cm="1">
        <f t="array" ref="AW82">_xlfn.IFS(AV82&gt;96%,9,AV82&gt;89%,8,AV82&gt;77%,7,AV82&gt;60%,6,AV82&gt;40%,5,AV82&gt;23%,4,AV82&gt;11%,3,AV82&gt;4%,2,TRUE,1)</f>
        <v>#DIV/0!</v>
      </c>
      <c r="AX82" s="2" t="e">
        <f t="shared" si="65"/>
        <v>#DIV/0!</v>
      </c>
      <c r="BA82" s="2" t="e">
        <f>VLOOKUP(성적입력!$AC82,학교별등급점수!$B:$C,2,0)*$Q82</f>
        <v>#DIV/0!</v>
      </c>
      <c r="BB82" s="2" t="e">
        <f>VLOOKUP(성적입력!$AL82,학교별등급점수!$B:$C,2,0)*$Q82</f>
        <v>#DIV/0!</v>
      </c>
      <c r="BC82" s="2" t="e">
        <f>VLOOKUP($AC82,학교별등급점수!$E:$F,2,0)*성적입력!$Q82</f>
        <v>#DIV/0!</v>
      </c>
      <c r="BD82" s="2" t="e">
        <f>VLOOKUP($AL82,학교별등급점수!$E:$F,2,0)*성적입력!$Q82</f>
        <v>#DIV/0!</v>
      </c>
      <c r="BE82" s="2" t="e">
        <f>VLOOKUP($AC82,학교별등급점수!$H:$I,2,0)*$Q82</f>
        <v>#DIV/0!</v>
      </c>
      <c r="BF82" s="2" t="e">
        <f>VLOOKUP($AL82,학교별등급점수!$H:$I,2,0)*$Q82</f>
        <v>#DIV/0!</v>
      </c>
      <c r="BG82" s="2" t="e">
        <f>VLOOKUP(AC82,학교별등급점수!$K:$L,2,0)*성적입력!Q82</f>
        <v>#DIV/0!</v>
      </c>
      <c r="BH82" s="2" t="e">
        <f>VLOOKUP(AC82,학교별등급점수!$N:$O,2,0)*성적입력!Q82</f>
        <v>#DIV/0!</v>
      </c>
      <c r="BI82" s="2">
        <f>VLOOKUP(AS82,학교별등급점수!$Q:$R,2,0)*성적입력!Q82</f>
        <v>0</v>
      </c>
      <c r="BJ82" s="2">
        <f>VLOOKUP($AS82,학교별등급점수!$T:$U,2,0)*성적입력!$Q82</f>
        <v>0</v>
      </c>
      <c r="BK82" s="2" t="e">
        <f>VLOOKUP(AC82,학교별등급점수!$W:$X,2,0)*성적입력!Q82</f>
        <v>#DIV/0!</v>
      </c>
      <c r="BL82" s="2" t="e">
        <f>VLOOKUP($AC82,학교별등급점수!$Z:$AA,2,0)*성적입력!$Q82</f>
        <v>#DIV/0!</v>
      </c>
      <c r="BM82" s="2" t="e">
        <f>VLOOKUP($AC82,학교별등급점수!$AC:$AD,2,0)*성적입력!$Q82</f>
        <v>#DIV/0!</v>
      </c>
      <c r="BN82" s="2" t="e">
        <f>VLOOKUP($AC82,학교별등급점수!$AF:$AG,2,0)*성적입력!$Q82</f>
        <v>#DIV/0!</v>
      </c>
      <c r="BO82" s="2" t="e">
        <f>VLOOKUP($AC82,학교별등급점수!$AI:$AJ,2,0)*성적입력!$Q82</f>
        <v>#DIV/0!</v>
      </c>
      <c r="BP82" s="1" t="e">
        <f>VLOOKUP($AC82,학교별등급점수!$AL:$AM,2,0)*성적입력!$Q82</f>
        <v>#DIV/0!</v>
      </c>
      <c r="BQ82" s="1" t="e">
        <f>VLOOKUP($AC82,학교별등급점수!$AO:$AP,2,0)*성적입력!$Q82</f>
        <v>#DIV/0!</v>
      </c>
      <c r="BR82" s="1" t="e">
        <f>VLOOKUP($AC82,학교별등급점수!$AR:$AS,2,0)*성적입력!$Q82</f>
        <v>#DIV/0!</v>
      </c>
      <c r="BS82" s="1" t="e">
        <f>VLOOKUP($AC82,학교별등급점수!$AU:$AV,2,0)*성적입력!$Q82</f>
        <v>#DIV/0!</v>
      </c>
      <c r="BT82" s="1" t="e">
        <f>VLOOKUP($AC82,학교별등급점수!$AX:$AY,2,0)*성적입력!$Q82</f>
        <v>#DIV/0!</v>
      </c>
      <c r="BU82" s="1" t="e">
        <f>VLOOKUP($AC82,학교별등급점수!$BA:$BB,2,0)*성적입력!$Q82</f>
        <v>#DIV/0!</v>
      </c>
      <c r="BW82" s="1" t="e">
        <f t="shared" si="66"/>
        <v>#DIV/0!</v>
      </c>
      <c r="BX82" s="74" t="e" cm="1">
        <f t="array" ref="BX82">_xlfn.IFS(BW82&gt;96,9,BW82&gt;89,8,BW82&gt;77,7,BW82&gt;60,6,BW82&gt;40,5,BW82&gt;23,4,BW82&gt;11,3,BW82&gt;4,2,TRUE,1)</f>
        <v>#DIV/0!</v>
      </c>
      <c r="BY82" s="1" t="e">
        <f t="shared" si="67"/>
        <v>#DIV/0!</v>
      </c>
      <c r="BZ82" s="1" t="e">
        <f>VLOOKUP($BX82,학교별등급점수!$BD:$BE,2,0)</f>
        <v>#DIV/0!</v>
      </c>
      <c r="CA82" s="1" t="e">
        <f t="shared" si="68"/>
        <v>#DIV/0!</v>
      </c>
      <c r="CC82" s="1" t="e">
        <f>VLOOKUP($AC82,학교별등급점수!$BG:$BH,2,0)*성적입력!$Q82</f>
        <v>#DIV/0!</v>
      </c>
      <c r="CD82" s="1" t="e">
        <f>VLOOKUP($AC82,학교별등급점수!$BJ:$BK,2,0)*성적입력!$Q82</f>
        <v>#DIV/0!</v>
      </c>
      <c r="CE82" s="1" t="e">
        <f>VLOOKUP($AC82,학교별등급점수!$BM:$BN,2,0)*성적입력!$Q82</f>
        <v>#DIV/0!</v>
      </c>
      <c r="CF82" s="1" t="e">
        <f>VLOOKUP($AC82,학교별등급점수!$BP:$BQ,2,0)*성적입력!$Q82</f>
        <v>#DIV/0!</v>
      </c>
      <c r="CG82" s="1" t="e">
        <f>VLOOKUP($AC82,학교별등급점수!$BS:$BT,2,0)</f>
        <v>#DIV/0!</v>
      </c>
      <c r="CH82" s="1" t="e">
        <f>VLOOKUP($AC82,학교별등급점수!$BV:$BW,2,0)*성적입력!$Q82</f>
        <v>#DIV/0!</v>
      </c>
      <c r="CI82" s="1" t="e">
        <f>VLOOKUP($AC82,학교별등급점수!$BY:$BZ,2,0)*성적입력!$Q82</f>
        <v>#DIV/0!</v>
      </c>
      <c r="CJ82" s="1" t="e">
        <f>VLOOKUP($AC82,학교별등급점수!$CB:$CC,2,0)*성적입력!$Q82</f>
        <v>#DIV/0!</v>
      </c>
      <c r="CK82" s="1" t="e">
        <f>VLOOKUP($AC82,학교별등급점수!$CH:$CI,2,0)*성적입력!$Q82</f>
        <v>#DIV/0!</v>
      </c>
      <c r="CL82" s="1" t="e">
        <f>VLOOKUP($AC82,학교별등급점수!$CK:$CL,2,0)*성적입력!$Q82</f>
        <v>#DIV/0!</v>
      </c>
      <c r="CM82" s="1" t="e">
        <f>VLOOKUP($AC82,학교별등급점수!$CN:$CO,2,0)*성적입력!$Q82</f>
        <v>#DIV/0!</v>
      </c>
      <c r="CN82" s="1" t="e">
        <f>VLOOKUP($AW82,학교별등급점수!$CQ:$CR,2,0)*성적입력!$Q82</f>
        <v>#DIV/0!</v>
      </c>
      <c r="CO82" s="1" t="e">
        <f>VLOOKUP($AC82,학교별등급점수!$CT:$CU,2,0)*성적입력!$Q82</f>
        <v>#DIV/0!</v>
      </c>
      <c r="CP82" s="1" t="e">
        <f>VLOOKUP($AC82,학교별등급점수!$CW:$CX,2,0)*성적입력!$Q82</f>
        <v>#DIV/0!</v>
      </c>
      <c r="CQ82" s="1">
        <f>VLOOKUP($AS82,학교별등급점수!$CZ:$DA,2,0)*성적입력!$Q82</f>
        <v>0</v>
      </c>
      <c r="CR82" s="1" t="e">
        <f>VLOOKUP($AC82,학교별등급점수!$DC:$DD,2,0)*성적입력!$Q82</f>
        <v>#DIV/0!</v>
      </c>
      <c r="CS82" s="1" t="e">
        <f>VLOOKUP($AC82,학교별등급점수!$DF:$DG,2,0)*성적입력!$Q82</f>
        <v>#DIV/0!</v>
      </c>
      <c r="CT82" s="1" t="e">
        <f>VLOOKUP($AC82,학교별등급점수!$DI:$DJ,2,0)*성적입력!$Q82</f>
        <v>#DIV/0!</v>
      </c>
    </row>
    <row r="83" spans="7:98" x14ac:dyDescent="0.3">
      <c r="G83" s="18"/>
      <c r="H83" s="18" t="str">
        <f t="shared" si="75"/>
        <v>-0</v>
      </c>
      <c r="I83" s="18">
        <f t="shared" si="76"/>
        <v>0</v>
      </c>
      <c r="J83" s="72" t="str">
        <f t="shared" si="77"/>
        <v>-75</v>
      </c>
      <c r="K83" s="18">
        <f t="shared" si="55"/>
        <v>31</v>
      </c>
      <c r="O83" s="7"/>
      <c r="U83" s="36" t="str">
        <f t="shared" si="37"/>
        <v>X</v>
      </c>
      <c r="V83" s="36" t="str">
        <f t="shared" si="87"/>
        <v>X</v>
      </c>
      <c r="W83" s="36" t="str">
        <f t="shared" si="38"/>
        <v>X</v>
      </c>
      <c r="X83" s="36" t="str">
        <f t="shared" si="88"/>
        <v>X</v>
      </c>
      <c r="Y83" s="36" t="str">
        <f t="shared" si="39"/>
        <v>X</v>
      </c>
      <c r="Z83" s="36" t="str">
        <f t="shared" si="40"/>
        <v>X</v>
      </c>
      <c r="AA83" s="36">
        <f>COUNTIF($P$9:$P83,$P83)</f>
        <v>0</v>
      </c>
      <c r="AB83" s="13" t="e">
        <f t="shared" si="56"/>
        <v>#DIV/0!</v>
      </c>
      <c r="AC83" s="10" t="e" cm="1">
        <f t="array" ref="AC83">_xlfn.IFS(AB83&gt;96%,9,AB83&gt;89%,8,AB83&gt;77%,7,AB83&gt;60%,6,AB83&gt;40%,5,AB83&gt;23%,4,AB83&gt;11%,3,AB83&gt;4%,2,TRUE,1)</f>
        <v>#DIV/0!</v>
      </c>
      <c r="AD83" s="54" t="e">
        <f t="shared" si="57"/>
        <v>#DIV/0!</v>
      </c>
      <c r="AE83" s="54" t="str">
        <f t="shared" si="80"/>
        <v>O</v>
      </c>
      <c r="AF83" s="2" t="str">
        <f t="shared" si="81"/>
        <v>X</v>
      </c>
      <c r="AG83" s="2" t="str">
        <f t="shared" si="82"/>
        <v>X</v>
      </c>
      <c r="AH83" s="2" t="str">
        <f t="shared" si="83"/>
        <v>X</v>
      </c>
      <c r="AI83" s="2" t="str">
        <f t="shared" si="84"/>
        <v>X</v>
      </c>
      <c r="AJ83" s="2" t="str">
        <f t="shared" si="85"/>
        <v>X</v>
      </c>
      <c r="AK83" s="13" t="e">
        <f t="shared" si="58"/>
        <v>#DIV/0!</v>
      </c>
      <c r="AL83" s="10" t="e" cm="1">
        <f t="array" ref="AL83">_xlfn.IFS(AK83&gt;96%,9,AK83&gt;89%,8,AK83&gt;77%,7,AK83&gt;60%,6,AK83&gt;40%,5,AK83&gt;23%,4,AK83&gt;11%,3,AK83&gt;4%,2,TRUE,1)</f>
        <v>#DIV/0!</v>
      </c>
      <c r="AM83" s="2" t="e">
        <f t="shared" si="59"/>
        <v>#DIV/0!</v>
      </c>
      <c r="AN83" s="2">
        <f t="shared" si="60"/>
        <v>31</v>
      </c>
      <c r="AO83" s="3">
        <v>32</v>
      </c>
      <c r="AP83" s="2" t="str">
        <f t="shared" si="61"/>
        <v>-75</v>
      </c>
      <c r="AQ83" s="2">
        <f t="shared" si="86"/>
        <v>75</v>
      </c>
      <c r="AR83" s="26">
        <f t="shared" si="62"/>
        <v>1</v>
      </c>
      <c r="AS83" s="10" cm="1">
        <f t="array" ref="AS83">_xlfn.IFS(AR83&gt;96%,9,AR83&gt;89%,8,AR83&gt;77%,7,AR83&gt;60%,6,AR83&gt;40%,5,AR83&gt;23%,4,AR83&gt;11%,3,AR83&gt;4%,2,TRUE,1)</f>
        <v>9</v>
      </c>
      <c r="AT83" s="2">
        <f t="shared" si="63"/>
        <v>0</v>
      </c>
      <c r="AU83" s="2" t="e">
        <f>VLOOKUP(성적입력!$P83,건국대글로컬교과분류자료!$F:$G,2,0)</f>
        <v>#N/A</v>
      </c>
      <c r="AV83" s="26" t="e">
        <f t="shared" si="64"/>
        <v>#DIV/0!</v>
      </c>
      <c r="AW83" s="10" t="e" cm="1">
        <f t="array" ref="AW83">_xlfn.IFS(AV83&gt;96%,9,AV83&gt;89%,8,AV83&gt;77%,7,AV83&gt;60%,6,AV83&gt;40%,5,AV83&gt;23%,4,AV83&gt;11%,3,AV83&gt;4%,2,TRUE,1)</f>
        <v>#DIV/0!</v>
      </c>
      <c r="AX83" s="2" t="e">
        <f t="shared" si="65"/>
        <v>#DIV/0!</v>
      </c>
      <c r="BA83" s="2" t="e">
        <f>VLOOKUP(성적입력!$AC83,학교별등급점수!$B:$C,2,0)*$Q83</f>
        <v>#DIV/0!</v>
      </c>
      <c r="BB83" s="2" t="e">
        <f>VLOOKUP(성적입력!$AL83,학교별등급점수!$B:$C,2,0)*$Q83</f>
        <v>#DIV/0!</v>
      </c>
      <c r="BC83" s="2" t="e">
        <f>VLOOKUP($AC83,학교별등급점수!$E:$F,2,0)*성적입력!$Q83</f>
        <v>#DIV/0!</v>
      </c>
      <c r="BD83" s="2" t="e">
        <f>VLOOKUP($AL83,학교별등급점수!$E:$F,2,0)*성적입력!$Q83</f>
        <v>#DIV/0!</v>
      </c>
      <c r="BE83" s="2" t="e">
        <f>VLOOKUP($AC83,학교별등급점수!$H:$I,2,0)*$Q83</f>
        <v>#DIV/0!</v>
      </c>
      <c r="BF83" s="2" t="e">
        <f>VLOOKUP($AL83,학교별등급점수!$H:$I,2,0)*$Q83</f>
        <v>#DIV/0!</v>
      </c>
      <c r="BG83" s="2" t="e">
        <f>VLOOKUP(AC83,학교별등급점수!$K:$L,2,0)*성적입력!Q83</f>
        <v>#DIV/0!</v>
      </c>
      <c r="BH83" s="2" t="e">
        <f>VLOOKUP(AC83,학교별등급점수!$N:$O,2,0)*성적입력!Q83</f>
        <v>#DIV/0!</v>
      </c>
      <c r="BI83" s="2">
        <f>VLOOKUP(AS83,학교별등급점수!$Q:$R,2,0)*성적입력!Q83</f>
        <v>0</v>
      </c>
      <c r="BJ83" s="2">
        <f>VLOOKUP($AS83,학교별등급점수!$T:$U,2,0)*성적입력!$Q83</f>
        <v>0</v>
      </c>
      <c r="BK83" s="2" t="e">
        <f>VLOOKUP(AC83,학교별등급점수!$W:$X,2,0)*성적입력!Q83</f>
        <v>#DIV/0!</v>
      </c>
      <c r="BL83" s="2" t="e">
        <f>VLOOKUP($AC83,학교별등급점수!$Z:$AA,2,0)*성적입력!$Q83</f>
        <v>#DIV/0!</v>
      </c>
      <c r="BM83" s="2" t="e">
        <f>VLOOKUP($AC83,학교별등급점수!$AC:$AD,2,0)*성적입력!$Q83</f>
        <v>#DIV/0!</v>
      </c>
      <c r="BN83" s="2" t="e">
        <f>VLOOKUP($AC83,학교별등급점수!$AF:$AG,2,0)*성적입력!$Q83</f>
        <v>#DIV/0!</v>
      </c>
      <c r="BO83" s="2" t="e">
        <f>VLOOKUP($AC83,학교별등급점수!$AI:$AJ,2,0)*성적입력!$Q83</f>
        <v>#DIV/0!</v>
      </c>
      <c r="BP83" s="1" t="e">
        <f>VLOOKUP($AC83,학교별등급점수!$AL:$AM,2,0)*성적입력!$Q83</f>
        <v>#DIV/0!</v>
      </c>
      <c r="BQ83" s="1" t="e">
        <f>VLOOKUP($AC83,학교별등급점수!$AO:$AP,2,0)*성적입력!$Q83</f>
        <v>#DIV/0!</v>
      </c>
      <c r="BR83" s="1" t="e">
        <f>VLOOKUP($AC83,학교별등급점수!$AR:$AS,2,0)*성적입력!$Q83</f>
        <v>#DIV/0!</v>
      </c>
      <c r="BS83" s="1" t="e">
        <f>VLOOKUP($AC83,학교별등급점수!$AU:$AV,2,0)*성적입력!$Q83</f>
        <v>#DIV/0!</v>
      </c>
      <c r="BT83" s="1" t="e">
        <f>VLOOKUP($AC83,학교별등급점수!$AX:$AY,2,0)*성적입력!$Q83</f>
        <v>#DIV/0!</v>
      </c>
      <c r="BU83" s="1" t="e">
        <f>VLOOKUP($AC83,학교별등급점수!$BA:$BB,2,0)*성적입력!$Q83</f>
        <v>#DIV/0!</v>
      </c>
      <c r="BW83" s="1" t="e">
        <f t="shared" si="66"/>
        <v>#DIV/0!</v>
      </c>
      <c r="BX83" s="74" t="e" cm="1">
        <f t="array" ref="BX83">_xlfn.IFS(BW83&gt;96,9,BW83&gt;89,8,BW83&gt;77,7,BW83&gt;60,6,BW83&gt;40,5,BW83&gt;23,4,BW83&gt;11,3,BW83&gt;4,2,TRUE,1)</f>
        <v>#DIV/0!</v>
      </c>
      <c r="BY83" s="1" t="e">
        <f t="shared" si="67"/>
        <v>#DIV/0!</v>
      </c>
      <c r="BZ83" s="1" t="e">
        <f>VLOOKUP($BX83,학교별등급점수!$BD:$BE,2,0)</f>
        <v>#DIV/0!</v>
      </c>
      <c r="CA83" s="1" t="e">
        <f t="shared" si="68"/>
        <v>#DIV/0!</v>
      </c>
      <c r="CC83" s="1" t="e">
        <f>VLOOKUP($AC83,학교별등급점수!$BG:$BH,2,0)*성적입력!$Q83</f>
        <v>#DIV/0!</v>
      </c>
      <c r="CD83" s="1" t="e">
        <f>VLOOKUP($AC83,학교별등급점수!$BJ:$BK,2,0)*성적입력!$Q83</f>
        <v>#DIV/0!</v>
      </c>
      <c r="CE83" s="1" t="e">
        <f>VLOOKUP($AC83,학교별등급점수!$BM:$BN,2,0)*성적입력!$Q83</f>
        <v>#DIV/0!</v>
      </c>
      <c r="CF83" s="1" t="e">
        <f>VLOOKUP($AC83,학교별등급점수!$BP:$BQ,2,0)*성적입력!$Q83</f>
        <v>#DIV/0!</v>
      </c>
      <c r="CG83" s="1" t="e">
        <f>VLOOKUP($AC83,학교별등급점수!$BS:$BT,2,0)</f>
        <v>#DIV/0!</v>
      </c>
      <c r="CH83" s="1" t="e">
        <f>VLOOKUP($AC83,학교별등급점수!$BV:$BW,2,0)*성적입력!$Q83</f>
        <v>#DIV/0!</v>
      </c>
      <c r="CI83" s="1" t="e">
        <f>VLOOKUP($AC83,학교별등급점수!$BY:$BZ,2,0)*성적입력!$Q83</f>
        <v>#DIV/0!</v>
      </c>
      <c r="CJ83" s="1" t="e">
        <f>VLOOKUP($AC83,학교별등급점수!$CB:$CC,2,0)*성적입력!$Q83</f>
        <v>#DIV/0!</v>
      </c>
      <c r="CK83" s="1" t="e">
        <f>VLOOKUP($AC83,학교별등급점수!$CH:$CI,2,0)*성적입력!$Q83</f>
        <v>#DIV/0!</v>
      </c>
      <c r="CL83" s="1" t="e">
        <f>VLOOKUP($AC83,학교별등급점수!$CK:$CL,2,0)*성적입력!$Q83</f>
        <v>#DIV/0!</v>
      </c>
      <c r="CM83" s="1" t="e">
        <f>VLOOKUP($AC83,학교별등급점수!$CN:$CO,2,0)*성적입력!$Q83</f>
        <v>#DIV/0!</v>
      </c>
      <c r="CN83" s="1" t="e">
        <f>VLOOKUP($AW83,학교별등급점수!$CQ:$CR,2,0)*성적입력!$Q83</f>
        <v>#DIV/0!</v>
      </c>
      <c r="CO83" s="1" t="e">
        <f>VLOOKUP($AC83,학교별등급점수!$CT:$CU,2,0)*성적입력!$Q83</f>
        <v>#DIV/0!</v>
      </c>
      <c r="CP83" s="1" t="e">
        <f>VLOOKUP($AC83,학교별등급점수!$CW:$CX,2,0)*성적입력!$Q83</f>
        <v>#DIV/0!</v>
      </c>
      <c r="CQ83" s="1">
        <f>VLOOKUP($AS83,학교별등급점수!$CZ:$DA,2,0)*성적입력!$Q83</f>
        <v>0</v>
      </c>
      <c r="CR83" s="1" t="e">
        <f>VLOOKUP($AC83,학교별등급점수!$DC:$DD,2,0)*성적입력!$Q83</f>
        <v>#DIV/0!</v>
      </c>
      <c r="CS83" s="1" t="e">
        <f>VLOOKUP($AC83,학교별등급점수!$DF:$DG,2,0)*성적입력!$Q83</f>
        <v>#DIV/0!</v>
      </c>
      <c r="CT83" s="1" t="e">
        <f>VLOOKUP($AC83,학교별등급점수!$DI:$DJ,2,0)*성적입력!$Q83</f>
        <v>#DIV/0!</v>
      </c>
    </row>
    <row r="84" spans="7:98" x14ac:dyDescent="0.3">
      <c r="G84" s="18"/>
      <c r="H84" s="18" t="str">
        <f t="shared" si="75"/>
        <v>-0</v>
      </c>
      <c r="I84" s="18">
        <f t="shared" si="76"/>
        <v>0</v>
      </c>
      <c r="J84" s="72" t="str">
        <f t="shared" si="77"/>
        <v>-76</v>
      </c>
      <c r="K84" s="18">
        <f t="shared" si="55"/>
        <v>31</v>
      </c>
      <c r="O84" s="7"/>
      <c r="U84" s="36" t="str">
        <f t="shared" si="37"/>
        <v>X</v>
      </c>
      <c r="V84" s="36" t="str">
        <f t="shared" si="87"/>
        <v>X</v>
      </c>
      <c r="W84" s="36" t="str">
        <f t="shared" si="38"/>
        <v>X</v>
      </c>
      <c r="X84" s="36" t="str">
        <f t="shared" si="88"/>
        <v>X</v>
      </c>
      <c r="Y84" s="36" t="str">
        <f t="shared" si="39"/>
        <v>X</v>
      </c>
      <c r="Z84" s="36" t="str">
        <f t="shared" si="40"/>
        <v>X</v>
      </c>
      <c r="AA84" s="36">
        <f>COUNTIF($P$9:$P84,$P84)</f>
        <v>0</v>
      </c>
      <c r="AB84" s="13" t="e">
        <f t="shared" si="56"/>
        <v>#DIV/0!</v>
      </c>
      <c r="AC84" s="10" t="e" cm="1">
        <f t="array" ref="AC84">_xlfn.IFS(AB84&gt;96%,9,AB84&gt;89%,8,AB84&gt;77%,7,AB84&gt;60%,6,AB84&gt;40%,5,AB84&gt;23%,4,AB84&gt;11%,3,AB84&gt;4%,2,TRUE,1)</f>
        <v>#DIV/0!</v>
      </c>
      <c r="AD84" s="54" t="e">
        <f t="shared" si="57"/>
        <v>#DIV/0!</v>
      </c>
      <c r="AE84" s="54" t="str">
        <f t="shared" si="80"/>
        <v>O</v>
      </c>
      <c r="AF84" s="2" t="str">
        <f t="shared" si="81"/>
        <v>X</v>
      </c>
      <c r="AG84" s="2" t="str">
        <f t="shared" si="82"/>
        <v>X</v>
      </c>
      <c r="AH84" s="2" t="str">
        <f t="shared" si="83"/>
        <v>X</v>
      </c>
      <c r="AI84" s="2" t="str">
        <f t="shared" si="84"/>
        <v>X</v>
      </c>
      <c r="AJ84" s="2" t="str">
        <f t="shared" si="85"/>
        <v>X</v>
      </c>
      <c r="AK84" s="13" t="e">
        <f t="shared" si="58"/>
        <v>#DIV/0!</v>
      </c>
      <c r="AL84" s="10" t="e" cm="1">
        <f t="array" ref="AL84">_xlfn.IFS(AK84&gt;96%,9,AK84&gt;89%,8,AK84&gt;77%,7,AK84&gt;60%,6,AK84&gt;40%,5,AK84&gt;23%,4,AK84&gt;11%,3,AK84&gt;4%,2,TRUE,1)</f>
        <v>#DIV/0!</v>
      </c>
      <c r="AM84" s="2" t="e">
        <f t="shared" si="59"/>
        <v>#DIV/0!</v>
      </c>
      <c r="AN84" s="2">
        <f t="shared" si="60"/>
        <v>31</v>
      </c>
      <c r="AO84" s="3">
        <v>32</v>
      </c>
      <c r="AP84" s="2" t="str">
        <f t="shared" si="61"/>
        <v>-76</v>
      </c>
      <c r="AQ84" s="2">
        <f t="shared" si="86"/>
        <v>76</v>
      </c>
      <c r="AR84" s="26">
        <f t="shared" si="62"/>
        <v>1</v>
      </c>
      <c r="AS84" s="10" cm="1">
        <f t="array" ref="AS84">_xlfn.IFS(AR84&gt;96%,9,AR84&gt;89%,8,AR84&gt;77%,7,AR84&gt;60%,6,AR84&gt;40%,5,AR84&gt;23%,4,AR84&gt;11%,3,AR84&gt;4%,2,TRUE,1)</f>
        <v>9</v>
      </c>
      <c r="AT84" s="2">
        <f t="shared" si="63"/>
        <v>0</v>
      </c>
      <c r="AU84" s="2" t="e">
        <f>VLOOKUP(성적입력!$P84,건국대글로컬교과분류자료!$F:$G,2,0)</f>
        <v>#N/A</v>
      </c>
      <c r="AV84" s="26" t="e">
        <f t="shared" si="64"/>
        <v>#DIV/0!</v>
      </c>
      <c r="AW84" s="10" t="e" cm="1">
        <f t="array" ref="AW84">_xlfn.IFS(AV84&gt;96%,9,AV84&gt;89%,8,AV84&gt;77%,7,AV84&gt;60%,6,AV84&gt;40%,5,AV84&gt;23%,4,AV84&gt;11%,3,AV84&gt;4%,2,TRUE,1)</f>
        <v>#DIV/0!</v>
      </c>
      <c r="AX84" s="2" t="e">
        <f t="shared" si="65"/>
        <v>#DIV/0!</v>
      </c>
      <c r="BA84" s="2" t="e">
        <f>VLOOKUP(성적입력!$AC84,학교별등급점수!$B:$C,2,0)*$Q84</f>
        <v>#DIV/0!</v>
      </c>
      <c r="BB84" s="2" t="e">
        <f>VLOOKUP(성적입력!$AL84,학교별등급점수!$B:$C,2,0)*$Q84</f>
        <v>#DIV/0!</v>
      </c>
      <c r="BC84" s="2" t="e">
        <f>VLOOKUP($AC84,학교별등급점수!$E:$F,2,0)*성적입력!$Q84</f>
        <v>#DIV/0!</v>
      </c>
      <c r="BD84" s="2" t="e">
        <f>VLOOKUP($AL84,학교별등급점수!$E:$F,2,0)*성적입력!$Q84</f>
        <v>#DIV/0!</v>
      </c>
      <c r="BE84" s="2" t="e">
        <f>VLOOKUP($AC84,학교별등급점수!$H:$I,2,0)*$Q84</f>
        <v>#DIV/0!</v>
      </c>
      <c r="BF84" s="2" t="e">
        <f>VLOOKUP($AL84,학교별등급점수!$H:$I,2,0)*$Q84</f>
        <v>#DIV/0!</v>
      </c>
      <c r="BG84" s="2" t="e">
        <f>VLOOKUP(AC84,학교별등급점수!$K:$L,2,0)*성적입력!Q84</f>
        <v>#DIV/0!</v>
      </c>
      <c r="BH84" s="2" t="e">
        <f>VLOOKUP(AC84,학교별등급점수!$N:$O,2,0)*성적입력!Q84</f>
        <v>#DIV/0!</v>
      </c>
      <c r="BI84" s="2">
        <f>VLOOKUP(AS84,학교별등급점수!$Q:$R,2,0)*성적입력!Q84</f>
        <v>0</v>
      </c>
      <c r="BJ84" s="2">
        <f>VLOOKUP($AS84,학교별등급점수!$T:$U,2,0)*성적입력!$Q84</f>
        <v>0</v>
      </c>
      <c r="BK84" s="2" t="e">
        <f>VLOOKUP(AC84,학교별등급점수!$W:$X,2,0)*성적입력!Q84</f>
        <v>#DIV/0!</v>
      </c>
      <c r="BL84" s="2" t="e">
        <f>VLOOKUP($AC84,학교별등급점수!$Z:$AA,2,0)*성적입력!$Q84</f>
        <v>#DIV/0!</v>
      </c>
      <c r="BM84" s="2" t="e">
        <f>VLOOKUP($AC84,학교별등급점수!$AC:$AD,2,0)*성적입력!$Q84</f>
        <v>#DIV/0!</v>
      </c>
      <c r="BN84" s="2" t="e">
        <f>VLOOKUP($AC84,학교별등급점수!$AF:$AG,2,0)*성적입력!$Q84</f>
        <v>#DIV/0!</v>
      </c>
      <c r="BO84" s="2" t="e">
        <f>VLOOKUP($AC84,학교별등급점수!$AI:$AJ,2,0)*성적입력!$Q84</f>
        <v>#DIV/0!</v>
      </c>
      <c r="BP84" s="1" t="e">
        <f>VLOOKUP($AC84,학교별등급점수!$AL:$AM,2,0)*성적입력!$Q84</f>
        <v>#DIV/0!</v>
      </c>
      <c r="BQ84" s="1" t="e">
        <f>VLOOKUP($AC84,학교별등급점수!$AO:$AP,2,0)*성적입력!$Q84</f>
        <v>#DIV/0!</v>
      </c>
      <c r="BR84" s="1" t="e">
        <f>VLOOKUP($AC84,학교별등급점수!$AR:$AS,2,0)*성적입력!$Q84</f>
        <v>#DIV/0!</v>
      </c>
      <c r="BS84" s="1" t="e">
        <f>VLOOKUP($AC84,학교별등급점수!$AU:$AV,2,0)*성적입력!$Q84</f>
        <v>#DIV/0!</v>
      </c>
      <c r="BT84" s="1" t="e">
        <f>VLOOKUP($AC84,학교별등급점수!$AX:$AY,2,0)*성적입력!$Q84</f>
        <v>#DIV/0!</v>
      </c>
      <c r="BU84" s="1" t="e">
        <f>VLOOKUP($AC84,학교별등급점수!$BA:$BB,2,0)*성적입력!$Q84</f>
        <v>#DIV/0!</v>
      </c>
      <c r="BW84" s="1" t="e">
        <f t="shared" si="66"/>
        <v>#DIV/0!</v>
      </c>
      <c r="BX84" s="74" t="e" cm="1">
        <f t="array" ref="BX84">_xlfn.IFS(BW84&gt;96,9,BW84&gt;89,8,BW84&gt;77,7,BW84&gt;60,6,BW84&gt;40,5,BW84&gt;23,4,BW84&gt;11,3,BW84&gt;4,2,TRUE,1)</f>
        <v>#DIV/0!</v>
      </c>
      <c r="BY84" s="1" t="e">
        <f t="shared" si="67"/>
        <v>#DIV/0!</v>
      </c>
      <c r="BZ84" s="1" t="e">
        <f>VLOOKUP($BX84,학교별등급점수!$BD:$BE,2,0)</f>
        <v>#DIV/0!</v>
      </c>
      <c r="CA84" s="1" t="e">
        <f t="shared" si="68"/>
        <v>#DIV/0!</v>
      </c>
      <c r="CC84" s="1" t="e">
        <f>VLOOKUP($AC84,학교별등급점수!$BG:$BH,2,0)*성적입력!$Q84</f>
        <v>#DIV/0!</v>
      </c>
      <c r="CD84" s="1" t="e">
        <f>VLOOKUP($AC84,학교별등급점수!$BJ:$BK,2,0)*성적입력!$Q84</f>
        <v>#DIV/0!</v>
      </c>
      <c r="CE84" s="1" t="e">
        <f>VLOOKUP($AC84,학교별등급점수!$BM:$BN,2,0)*성적입력!$Q84</f>
        <v>#DIV/0!</v>
      </c>
      <c r="CF84" s="1" t="e">
        <f>VLOOKUP($AC84,학교별등급점수!$BP:$BQ,2,0)*성적입력!$Q84</f>
        <v>#DIV/0!</v>
      </c>
      <c r="CG84" s="1" t="e">
        <f>VLOOKUP($AC84,학교별등급점수!$BS:$BT,2,0)</f>
        <v>#DIV/0!</v>
      </c>
      <c r="CH84" s="1" t="e">
        <f>VLOOKUP($AC84,학교별등급점수!$BV:$BW,2,0)*성적입력!$Q84</f>
        <v>#DIV/0!</v>
      </c>
      <c r="CI84" s="1" t="e">
        <f>VLOOKUP($AC84,학교별등급점수!$BY:$BZ,2,0)*성적입력!$Q84</f>
        <v>#DIV/0!</v>
      </c>
      <c r="CJ84" s="1" t="e">
        <f>VLOOKUP($AC84,학교별등급점수!$CB:$CC,2,0)*성적입력!$Q84</f>
        <v>#DIV/0!</v>
      </c>
      <c r="CK84" s="1" t="e">
        <f>VLOOKUP($AC84,학교별등급점수!$CH:$CI,2,0)*성적입력!$Q84</f>
        <v>#DIV/0!</v>
      </c>
      <c r="CL84" s="1" t="e">
        <f>VLOOKUP($AC84,학교별등급점수!$CK:$CL,2,0)*성적입력!$Q84</f>
        <v>#DIV/0!</v>
      </c>
      <c r="CM84" s="1" t="e">
        <f>VLOOKUP($AC84,학교별등급점수!$CN:$CO,2,0)*성적입력!$Q84</f>
        <v>#DIV/0!</v>
      </c>
      <c r="CN84" s="1" t="e">
        <f>VLOOKUP($AW84,학교별등급점수!$CQ:$CR,2,0)*성적입력!$Q84</f>
        <v>#DIV/0!</v>
      </c>
      <c r="CO84" s="1" t="e">
        <f>VLOOKUP($AC84,학교별등급점수!$CT:$CU,2,0)*성적입력!$Q84</f>
        <v>#DIV/0!</v>
      </c>
      <c r="CP84" s="1" t="e">
        <f>VLOOKUP($AC84,학교별등급점수!$CW:$CX,2,0)*성적입력!$Q84</f>
        <v>#DIV/0!</v>
      </c>
      <c r="CQ84" s="1">
        <f>VLOOKUP($AS84,학교별등급점수!$CZ:$DA,2,0)*성적입력!$Q84</f>
        <v>0</v>
      </c>
      <c r="CR84" s="1" t="e">
        <f>VLOOKUP($AC84,학교별등급점수!$DC:$DD,2,0)*성적입력!$Q84</f>
        <v>#DIV/0!</v>
      </c>
      <c r="CS84" s="1" t="e">
        <f>VLOOKUP($AC84,학교별등급점수!$DF:$DG,2,0)*성적입력!$Q84</f>
        <v>#DIV/0!</v>
      </c>
      <c r="CT84" s="1" t="e">
        <f>VLOOKUP($AC84,학교별등급점수!$DI:$DJ,2,0)*성적입력!$Q84</f>
        <v>#DIV/0!</v>
      </c>
    </row>
    <row r="85" spans="7:98" x14ac:dyDescent="0.3">
      <c r="G85" s="18"/>
      <c r="H85" s="18" t="str">
        <f t="shared" si="75"/>
        <v>-0</v>
      </c>
      <c r="I85" s="18">
        <f t="shared" si="76"/>
        <v>0</v>
      </c>
      <c r="J85" s="72" t="str">
        <f t="shared" si="77"/>
        <v>-77</v>
      </c>
      <c r="K85" s="18">
        <f t="shared" si="55"/>
        <v>31</v>
      </c>
      <c r="O85" s="7"/>
      <c r="U85" s="36" t="str">
        <f t="shared" si="37"/>
        <v>X</v>
      </c>
      <c r="V85" s="36" t="str">
        <f t="shared" si="87"/>
        <v>X</v>
      </c>
      <c r="W85" s="36" t="str">
        <f t="shared" si="38"/>
        <v>X</v>
      </c>
      <c r="X85" s="36" t="str">
        <f t="shared" si="88"/>
        <v>X</v>
      </c>
      <c r="Y85" s="36" t="str">
        <f t="shared" si="39"/>
        <v>X</v>
      </c>
      <c r="Z85" s="36" t="str">
        <f t="shared" si="40"/>
        <v>X</v>
      </c>
      <c r="AA85" s="36">
        <f>COUNTIF($P$9:$P85,$P85)</f>
        <v>0</v>
      </c>
      <c r="AB85" s="13" t="e">
        <f t="shared" si="56"/>
        <v>#DIV/0!</v>
      </c>
      <c r="AC85" s="10" t="e" cm="1">
        <f t="array" ref="AC85">_xlfn.IFS(AB85&gt;96%,9,AB85&gt;89%,8,AB85&gt;77%,7,AB85&gt;60%,6,AB85&gt;40%,5,AB85&gt;23%,4,AB85&gt;11%,3,AB85&gt;4%,2,TRUE,1)</f>
        <v>#DIV/0!</v>
      </c>
      <c r="AD85" s="54" t="e">
        <f t="shared" si="57"/>
        <v>#DIV/0!</v>
      </c>
      <c r="AE85" s="54" t="str">
        <f t="shared" si="80"/>
        <v>O</v>
      </c>
      <c r="AF85" s="2" t="str">
        <f t="shared" si="81"/>
        <v>X</v>
      </c>
      <c r="AG85" s="2" t="str">
        <f t="shared" si="82"/>
        <v>X</v>
      </c>
      <c r="AH85" s="2" t="str">
        <f t="shared" si="83"/>
        <v>X</v>
      </c>
      <c r="AI85" s="2" t="str">
        <f t="shared" si="84"/>
        <v>X</v>
      </c>
      <c r="AJ85" s="2" t="str">
        <f t="shared" si="85"/>
        <v>X</v>
      </c>
      <c r="AK85" s="13" t="e">
        <f t="shared" si="58"/>
        <v>#DIV/0!</v>
      </c>
      <c r="AL85" s="10" t="e" cm="1">
        <f t="array" ref="AL85">_xlfn.IFS(AK85&gt;96%,9,AK85&gt;89%,8,AK85&gt;77%,7,AK85&gt;60%,6,AK85&gt;40%,5,AK85&gt;23%,4,AK85&gt;11%,3,AK85&gt;4%,2,TRUE,1)</f>
        <v>#DIV/0!</v>
      </c>
      <c r="AM85" s="2" t="e">
        <f t="shared" si="59"/>
        <v>#DIV/0!</v>
      </c>
      <c r="AN85" s="2">
        <f t="shared" si="60"/>
        <v>31</v>
      </c>
      <c r="AO85" s="3">
        <v>32</v>
      </c>
      <c r="AP85" s="2" t="str">
        <f t="shared" si="61"/>
        <v>-77</v>
      </c>
      <c r="AQ85" s="2">
        <f t="shared" si="86"/>
        <v>77</v>
      </c>
      <c r="AR85" s="26">
        <f t="shared" si="62"/>
        <v>1</v>
      </c>
      <c r="AS85" s="10" cm="1">
        <f t="array" ref="AS85">_xlfn.IFS(AR85&gt;96%,9,AR85&gt;89%,8,AR85&gt;77%,7,AR85&gt;60%,6,AR85&gt;40%,5,AR85&gt;23%,4,AR85&gt;11%,3,AR85&gt;4%,2,TRUE,1)</f>
        <v>9</v>
      </c>
      <c r="AT85" s="2">
        <f t="shared" si="63"/>
        <v>0</v>
      </c>
      <c r="AU85" s="2" t="e">
        <f>VLOOKUP(성적입력!$P85,건국대글로컬교과분류자료!$F:$G,2,0)</f>
        <v>#N/A</v>
      </c>
      <c r="AV85" s="26" t="e">
        <f t="shared" si="64"/>
        <v>#DIV/0!</v>
      </c>
      <c r="AW85" s="10" t="e" cm="1">
        <f t="array" ref="AW85">_xlfn.IFS(AV85&gt;96%,9,AV85&gt;89%,8,AV85&gt;77%,7,AV85&gt;60%,6,AV85&gt;40%,5,AV85&gt;23%,4,AV85&gt;11%,3,AV85&gt;4%,2,TRUE,1)</f>
        <v>#DIV/0!</v>
      </c>
      <c r="AX85" s="2" t="e">
        <f t="shared" si="65"/>
        <v>#DIV/0!</v>
      </c>
      <c r="BA85" s="2" t="e">
        <f>VLOOKUP(성적입력!$AC85,학교별등급점수!$B:$C,2,0)*$Q85</f>
        <v>#DIV/0!</v>
      </c>
      <c r="BB85" s="2" t="e">
        <f>VLOOKUP(성적입력!$AL85,학교별등급점수!$B:$C,2,0)*$Q85</f>
        <v>#DIV/0!</v>
      </c>
      <c r="BC85" s="2" t="e">
        <f>VLOOKUP($AC85,학교별등급점수!$E:$F,2,0)*성적입력!$Q85</f>
        <v>#DIV/0!</v>
      </c>
      <c r="BD85" s="2" t="e">
        <f>VLOOKUP($AL85,학교별등급점수!$E:$F,2,0)*성적입력!$Q85</f>
        <v>#DIV/0!</v>
      </c>
      <c r="BE85" s="2" t="e">
        <f>VLOOKUP($AC85,학교별등급점수!$H:$I,2,0)*$Q85</f>
        <v>#DIV/0!</v>
      </c>
      <c r="BF85" s="2" t="e">
        <f>VLOOKUP($AL85,학교별등급점수!$H:$I,2,0)*$Q85</f>
        <v>#DIV/0!</v>
      </c>
      <c r="BG85" s="2" t="e">
        <f>VLOOKUP(AC85,학교별등급점수!$K:$L,2,0)*성적입력!Q85</f>
        <v>#DIV/0!</v>
      </c>
      <c r="BH85" s="2" t="e">
        <f>VLOOKUP(AC85,학교별등급점수!$N:$O,2,0)*성적입력!Q85</f>
        <v>#DIV/0!</v>
      </c>
      <c r="BI85" s="2">
        <f>VLOOKUP(AS85,학교별등급점수!$Q:$R,2,0)*성적입력!Q85</f>
        <v>0</v>
      </c>
      <c r="BJ85" s="2">
        <f>VLOOKUP($AS85,학교별등급점수!$T:$U,2,0)*성적입력!$Q85</f>
        <v>0</v>
      </c>
      <c r="BK85" s="2" t="e">
        <f>VLOOKUP(AC85,학교별등급점수!$W:$X,2,0)*성적입력!Q85</f>
        <v>#DIV/0!</v>
      </c>
      <c r="BL85" s="2" t="e">
        <f>VLOOKUP($AC85,학교별등급점수!$Z:$AA,2,0)*성적입력!$Q85</f>
        <v>#DIV/0!</v>
      </c>
      <c r="BM85" s="2" t="e">
        <f>VLOOKUP($AC85,학교별등급점수!$AC:$AD,2,0)*성적입력!$Q85</f>
        <v>#DIV/0!</v>
      </c>
      <c r="BN85" s="2" t="e">
        <f>VLOOKUP($AC85,학교별등급점수!$AF:$AG,2,0)*성적입력!$Q85</f>
        <v>#DIV/0!</v>
      </c>
      <c r="BO85" s="2" t="e">
        <f>VLOOKUP($AC85,학교별등급점수!$AI:$AJ,2,0)*성적입력!$Q85</f>
        <v>#DIV/0!</v>
      </c>
      <c r="BP85" s="1" t="e">
        <f>VLOOKUP($AC85,학교별등급점수!$AL:$AM,2,0)*성적입력!$Q85</f>
        <v>#DIV/0!</v>
      </c>
      <c r="BQ85" s="1" t="e">
        <f>VLOOKUP($AC85,학교별등급점수!$AO:$AP,2,0)*성적입력!$Q85</f>
        <v>#DIV/0!</v>
      </c>
      <c r="BR85" s="1" t="e">
        <f>VLOOKUP($AC85,학교별등급점수!$AR:$AS,2,0)*성적입력!$Q85</f>
        <v>#DIV/0!</v>
      </c>
      <c r="BS85" s="1" t="e">
        <f>VLOOKUP($AC85,학교별등급점수!$AU:$AV,2,0)*성적입력!$Q85</f>
        <v>#DIV/0!</v>
      </c>
      <c r="BT85" s="1" t="e">
        <f>VLOOKUP($AC85,학교별등급점수!$AX:$AY,2,0)*성적입력!$Q85</f>
        <v>#DIV/0!</v>
      </c>
      <c r="BU85" s="1" t="e">
        <f>VLOOKUP($AC85,학교별등급점수!$BA:$BB,2,0)*성적입력!$Q85</f>
        <v>#DIV/0!</v>
      </c>
      <c r="BW85" s="1" t="e">
        <f t="shared" si="66"/>
        <v>#DIV/0!</v>
      </c>
      <c r="BX85" s="74" t="e" cm="1">
        <f t="array" ref="BX85">_xlfn.IFS(BW85&gt;96,9,BW85&gt;89,8,BW85&gt;77,7,BW85&gt;60,6,BW85&gt;40,5,BW85&gt;23,4,BW85&gt;11,3,BW85&gt;4,2,TRUE,1)</f>
        <v>#DIV/0!</v>
      </c>
      <c r="BY85" s="1" t="e">
        <f t="shared" si="67"/>
        <v>#DIV/0!</v>
      </c>
      <c r="BZ85" s="1" t="e">
        <f>VLOOKUP($BX85,학교별등급점수!$BD:$BE,2,0)</f>
        <v>#DIV/0!</v>
      </c>
      <c r="CA85" s="1" t="e">
        <f t="shared" si="68"/>
        <v>#DIV/0!</v>
      </c>
      <c r="CC85" s="1" t="e">
        <f>VLOOKUP($AC85,학교별등급점수!$BG:$BH,2,0)*성적입력!$Q85</f>
        <v>#DIV/0!</v>
      </c>
      <c r="CD85" s="1" t="e">
        <f>VLOOKUP($AC85,학교별등급점수!$BJ:$BK,2,0)*성적입력!$Q85</f>
        <v>#DIV/0!</v>
      </c>
      <c r="CE85" s="1" t="e">
        <f>VLOOKUP($AC85,학교별등급점수!$BM:$BN,2,0)*성적입력!$Q85</f>
        <v>#DIV/0!</v>
      </c>
      <c r="CF85" s="1" t="e">
        <f>VLOOKUP($AC85,학교별등급점수!$BP:$BQ,2,0)*성적입력!$Q85</f>
        <v>#DIV/0!</v>
      </c>
      <c r="CG85" s="1" t="e">
        <f>VLOOKUP($AC85,학교별등급점수!$BS:$BT,2,0)</f>
        <v>#DIV/0!</v>
      </c>
      <c r="CH85" s="1" t="e">
        <f>VLOOKUP($AC85,학교별등급점수!$BV:$BW,2,0)*성적입력!$Q85</f>
        <v>#DIV/0!</v>
      </c>
      <c r="CI85" s="1" t="e">
        <f>VLOOKUP($AC85,학교별등급점수!$BY:$BZ,2,0)*성적입력!$Q85</f>
        <v>#DIV/0!</v>
      </c>
      <c r="CJ85" s="1" t="e">
        <f>VLOOKUP($AC85,학교별등급점수!$CB:$CC,2,0)*성적입력!$Q85</f>
        <v>#DIV/0!</v>
      </c>
      <c r="CK85" s="1" t="e">
        <f>VLOOKUP($AC85,학교별등급점수!$CH:$CI,2,0)*성적입력!$Q85</f>
        <v>#DIV/0!</v>
      </c>
      <c r="CL85" s="1" t="e">
        <f>VLOOKUP($AC85,학교별등급점수!$CK:$CL,2,0)*성적입력!$Q85</f>
        <v>#DIV/0!</v>
      </c>
      <c r="CM85" s="1" t="e">
        <f>VLOOKUP($AC85,학교별등급점수!$CN:$CO,2,0)*성적입력!$Q85</f>
        <v>#DIV/0!</v>
      </c>
      <c r="CN85" s="1" t="e">
        <f>VLOOKUP($AW85,학교별등급점수!$CQ:$CR,2,0)*성적입력!$Q85</f>
        <v>#DIV/0!</v>
      </c>
      <c r="CO85" s="1" t="e">
        <f>VLOOKUP($AC85,학교별등급점수!$CT:$CU,2,0)*성적입력!$Q85</f>
        <v>#DIV/0!</v>
      </c>
      <c r="CP85" s="1" t="e">
        <f>VLOOKUP($AC85,학교별등급점수!$CW:$CX,2,0)*성적입력!$Q85</f>
        <v>#DIV/0!</v>
      </c>
      <c r="CQ85" s="1">
        <f>VLOOKUP($AS85,학교별등급점수!$CZ:$DA,2,0)*성적입력!$Q85</f>
        <v>0</v>
      </c>
      <c r="CR85" s="1" t="e">
        <f>VLOOKUP($AC85,학교별등급점수!$DC:$DD,2,0)*성적입력!$Q85</f>
        <v>#DIV/0!</v>
      </c>
      <c r="CS85" s="1" t="e">
        <f>VLOOKUP($AC85,학교별등급점수!$DF:$DG,2,0)*성적입력!$Q85</f>
        <v>#DIV/0!</v>
      </c>
      <c r="CT85" s="1" t="e">
        <f>VLOOKUP($AC85,학교별등급점수!$DI:$DJ,2,0)*성적입력!$Q85</f>
        <v>#DIV/0!</v>
      </c>
    </row>
    <row r="86" spans="7:98" x14ac:dyDescent="0.3">
      <c r="G86" s="18"/>
      <c r="H86" s="18" t="str">
        <f t="shared" si="75"/>
        <v>-0</v>
      </c>
      <c r="I86" s="18">
        <f t="shared" si="76"/>
        <v>0</v>
      </c>
      <c r="J86" s="72" t="str">
        <f t="shared" si="77"/>
        <v>-78</v>
      </c>
      <c r="K86" s="18">
        <f t="shared" si="55"/>
        <v>31</v>
      </c>
      <c r="O86" s="7"/>
      <c r="U86" s="36" t="str">
        <f t="shared" si="37"/>
        <v>X</v>
      </c>
      <c r="V86" s="36" t="str">
        <f t="shared" si="87"/>
        <v>X</v>
      </c>
      <c r="W86" s="36" t="str">
        <f t="shared" si="38"/>
        <v>X</v>
      </c>
      <c r="X86" s="36" t="str">
        <f t="shared" si="88"/>
        <v>X</v>
      </c>
      <c r="Y86" s="36" t="str">
        <f t="shared" si="39"/>
        <v>X</v>
      </c>
      <c r="Z86" s="36" t="str">
        <f t="shared" si="40"/>
        <v>X</v>
      </c>
      <c r="AA86" s="36">
        <f>COUNTIF($P$9:$P86,$P86)</f>
        <v>0</v>
      </c>
      <c r="AB86" s="13" t="e">
        <f t="shared" si="56"/>
        <v>#DIV/0!</v>
      </c>
      <c r="AC86" s="10" t="e" cm="1">
        <f t="array" ref="AC86">_xlfn.IFS(AB86&gt;96%,9,AB86&gt;89%,8,AB86&gt;77%,7,AB86&gt;60%,6,AB86&gt;40%,5,AB86&gt;23%,4,AB86&gt;11%,3,AB86&gt;4%,2,TRUE,1)</f>
        <v>#DIV/0!</v>
      </c>
      <c r="AD86" s="54" t="e">
        <f t="shared" si="57"/>
        <v>#DIV/0!</v>
      </c>
      <c r="AE86" s="54" t="str">
        <f t="shared" si="80"/>
        <v>O</v>
      </c>
      <c r="AF86" s="2" t="str">
        <f t="shared" si="81"/>
        <v>X</v>
      </c>
      <c r="AG86" s="2" t="str">
        <f t="shared" si="82"/>
        <v>X</v>
      </c>
      <c r="AH86" s="2" t="str">
        <f t="shared" si="83"/>
        <v>X</v>
      </c>
      <c r="AI86" s="2" t="str">
        <f t="shared" si="84"/>
        <v>X</v>
      </c>
      <c r="AJ86" s="2" t="str">
        <f t="shared" si="85"/>
        <v>X</v>
      </c>
      <c r="AK86" s="13" t="e">
        <f t="shared" si="58"/>
        <v>#DIV/0!</v>
      </c>
      <c r="AL86" s="10" t="e" cm="1">
        <f t="array" ref="AL86">_xlfn.IFS(AK86&gt;96%,9,AK86&gt;89%,8,AK86&gt;77%,7,AK86&gt;60%,6,AK86&gt;40%,5,AK86&gt;23%,4,AK86&gt;11%,3,AK86&gt;4%,2,TRUE,1)</f>
        <v>#DIV/0!</v>
      </c>
      <c r="AM86" s="2" t="e">
        <f t="shared" si="59"/>
        <v>#DIV/0!</v>
      </c>
      <c r="AN86" s="2">
        <f t="shared" si="60"/>
        <v>31</v>
      </c>
      <c r="AO86" s="3">
        <v>32</v>
      </c>
      <c r="AP86" s="2" t="str">
        <f t="shared" si="61"/>
        <v>-78</v>
      </c>
      <c r="AQ86" s="2">
        <f t="shared" si="86"/>
        <v>78</v>
      </c>
      <c r="AR86" s="26">
        <f t="shared" si="62"/>
        <v>1</v>
      </c>
      <c r="AS86" s="10" cm="1">
        <f t="array" ref="AS86">_xlfn.IFS(AR86&gt;96%,9,AR86&gt;89%,8,AR86&gt;77%,7,AR86&gt;60%,6,AR86&gt;40%,5,AR86&gt;23%,4,AR86&gt;11%,3,AR86&gt;4%,2,TRUE,1)</f>
        <v>9</v>
      </c>
      <c r="AT86" s="2">
        <f t="shared" si="63"/>
        <v>0</v>
      </c>
      <c r="AU86" s="2" t="e">
        <f>VLOOKUP(성적입력!$P86,건국대글로컬교과분류자료!$F:$G,2,0)</f>
        <v>#N/A</v>
      </c>
      <c r="AV86" s="26" t="e">
        <f t="shared" si="64"/>
        <v>#DIV/0!</v>
      </c>
      <c r="AW86" s="10" t="e" cm="1">
        <f t="array" ref="AW86">_xlfn.IFS(AV86&gt;96%,9,AV86&gt;89%,8,AV86&gt;77%,7,AV86&gt;60%,6,AV86&gt;40%,5,AV86&gt;23%,4,AV86&gt;11%,3,AV86&gt;4%,2,TRUE,1)</f>
        <v>#DIV/0!</v>
      </c>
      <c r="AX86" s="2" t="e">
        <f t="shared" si="65"/>
        <v>#DIV/0!</v>
      </c>
      <c r="BA86" s="2" t="e">
        <f>VLOOKUP(성적입력!$AC86,학교별등급점수!$B:$C,2,0)*$Q86</f>
        <v>#DIV/0!</v>
      </c>
      <c r="BB86" s="2" t="e">
        <f>VLOOKUP(성적입력!$AL86,학교별등급점수!$B:$C,2,0)*$Q86</f>
        <v>#DIV/0!</v>
      </c>
      <c r="BC86" s="2" t="e">
        <f>VLOOKUP($AC86,학교별등급점수!$E:$F,2,0)*성적입력!$Q86</f>
        <v>#DIV/0!</v>
      </c>
      <c r="BD86" s="2" t="e">
        <f>VLOOKUP($AL86,학교별등급점수!$E:$F,2,0)*성적입력!$Q86</f>
        <v>#DIV/0!</v>
      </c>
      <c r="BE86" s="2" t="e">
        <f>VLOOKUP($AC86,학교별등급점수!$H:$I,2,0)*$Q86</f>
        <v>#DIV/0!</v>
      </c>
      <c r="BF86" s="2" t="e">
        <f>VLOOKUP($AL86,학교별등급점수!$H:$I,2,0)*$Q86</f>
        <v>#DIV/0!</v>
      </c>
      <c r="BG86" s="2" t="e">
        <f>VLOOKUP(AC86,학교별등급점수!$K:$L,2,0)*성적입력!Q86</f>
        <v>#DIV/0!</v>
      </c>
      <c r="BH86" s="2" t="e">
        <f>VLOOKUP(AC86,학교별등급점수!$N:$O,2,0)*성적입력!Q86</f>
        <v>#DIV/0!</v>
      </c>
      <c r="BI86" s="2">
        <f>VLOOKUP(AS86,학교별등급점수!$Q:$R,2,0)*성적입력!Q86</f>
        <v>0</v>
      </c>
      <c r="BJ86" s="2">
        <f>VLOOKUP($AS86,학교별등급점수!$T:$U,2,0)*성적입력!$Q86</f>
        <v>0</v>
      </c>
      <c r="BK86" s="2" t="e">
        <f>VLOOKUP(AC86,학교별등급점수!$W:$X,2,0)*성적입력!Q86</f>
        <v>#DIV/0!</v>
      </c>
      <c r="BL86" s="2" t="e">
        <f>VLOOKUP($AC86,학교별등급점수!$Z:$AA,2,0)*성적입력!$Q86</f>
        <v>#DIV/0!</v>
      </c>
      <c r="BM86" s="2" t="e">
        <f>VLOOKUP($AC86,학교별등급점수!$AC:$AD,2,0)*성적입력!$Q86</f>
        <v>#DIV/0!</v>
      </c>
      <c r="BN86" s="2" t="e">
        <f>VLOOKUP($AC86,학교별등급점수!$AF:$AG,2,0)*성적입력!$Q86</f>
        <v>#DIV/0!</v>
      </c>
      <c r="BO86" s="2" t="e">
        <f>VLOOKUP($AC86,학교별등급점수!$AI:$AJ,2,0)*성적입력!$Q86</f>
        <v>#DIV/0!</v>
      </c>
      <c r="BP86" s="1" t="e">
        <f>VLOOKUP($AC86,학교별등급점수!$AL:$AM,2,0)*성적입력!$Q86</f>
        <v>#DIV/0!</v>
      </c>
      <c r="BQ86" s="1" t="e">
        <f>VLOOKUP($AC86,학교별등급점수!$AO:$AP,2,0)*성적입력!$Q86</f>
        <v>#DIV/0!</v>
      </c>
      <c r="BR86" s="1" t="e">
        <f>VLOOKUP($AC86,학교별등급점수!$AR:$AS,2,0)*성적입력!$Q86</f>
        <v>#DIV/0!</v>
      </c>
      <c r="BS86" s="1" t="e">
        <f>VLOOKUP($AC86,학교별등급점수!$AU:$AV,2,0)*성적입력!$Q86</f>
        <v>#DIV/0!</v>
      </c>
      <c r="BT86" s="1" t="e">
        <f>VLOOKUP($AC86,학교별등급점수!$AX:$AY,2,0)*성적입력!$Q86</f>
        <v>#DIV/0!</v>
      </c>
      <c r="BU86" s="1" t="e">
        <f>VLOOKUP($AC86,학교별등급점수!$BA:$BB,2,0)*성적입력!$Q86</f>
        <v>#DIV/0!</v>
      </c>
      <c r="BW86" s="1" t="e">
        <f t="shared" si="66"/>
        <v>#DIV/0!</v>
      </c>
      <c r="BX86" s="74" t="e" cm="1">
        <f t="array" ref="BX86">_xlfn.IFS(BW86&gt;96,9,BW86&gt;89,8,BW86&gt;77,7,BW86&gt;60,6,BW86&gt;40,5,BW86&gt;23,4,BW86&gt;11,3,BW86&gt;4,2,TRUE,1)</f>
        <v>#DIV/0!</v>
      </c>
      <c r="BY86" s="1" t="e">
        <f t="shared" si="67"/>
        <v>#DIV/0!</v>
      </c>
      <c r="BZ86" s="1" t="e">
        <f>VLOOKUP($BX86,학교별등급점수!$BD:$BE,2,0)</f>
        <v>#DIV/0!</v>
      </c>
      <c r="CA86" s="1" t="e">
        <f t="shared" si="68"/>
        <v>#DIV/0!</v>
      </c>
      <c r="CC86" s="1" t="e">
        <f>VLOOKUP($AC86,학교별등급점수!$BG:$BH,2,0)*성적입력!$Q86</f>
        <v>#DIV/0!</v>
      </c>
      <c r="CD86" s="1" t="e">
        <f>VLOOKUP($AC86,학교별등급점수!$BJ:$BK,2,0)*성적입력!$Q86</f>
        <v>#DIV/0!</v>
      </c>
      <c r="CE86" s="1" t="e">
        <f>VLOOKUP($AC86,학교별등급점수!$BM:$BN,2,0)*성적입력!$Q86</f>
        <v>#DIV/0!</v>
      </c>
      <c r="CF86" s="1" t="e">
        <f>VLOOKUP($AC86,학교별등급점수!$BP:$BQ,2,0)*성적입력!$Q86</f>
        <v>#DIV/0!</v>
      </c>
      <c r="CG86" s="1" t="e">
        <f>VLOOKUP($AC86,학교별등급점수!$BS:$BT,2,0)</f>
        <v>#DIV/0!</v>
      </c>
      <c r="CH86" s="1" t="e">
        <f>VLOOKUP($AC86,학교별등급점수!$BV:$BW,2,0)*성적입력!$Q86</f>
        <v>#DIV/0!</v>
      </c>
      <c r="CI86" s="1" t="e">
        <f>VLOOKUP($AC86,학교별등급점수!$BY:$BZ,2,0)*성적입력!$Q86</f>
        <v>#DIV/0!</v>
      </c>
      <c r="CJ86" s="1" t="e">
        <f>VLOOKUP($AC86,학교별등급점수!$CB:$CC,2,0)*성적입력!$Q86</f>
        <v>#DIV/0!</v>
      </c>
      <c r="CK86" s="1" t="e">
        <f>VLOOKUP($AC86,학교별등급점수!$CH:$CI,2,0)*성적입력!$Q86</f>
        <v>#DIV/0!</v>
      </c>
      <c r="CL86" s="1" t="e">
        <f>VLOOKUP($AC86,학교별등급점수!$CK:$CL,2,0)*성적입력!$Q86</f>
        <v>#DIV/0!</v>
      </c>
      <c r="CM86" s="1" t="e">
        <f>VLOOKUP($AC86,학교별등급점수!$CN:$CO,2,0)*성적입력!$Q86</f>
        <v>#DIV/0!</v>
      </c>
      <c r="CN86" s="1" t="e">
        <f>VLOOKUP($AW86,학교별등급점수!$CQ:$CR,2,0)*성적입력!$Q86</f>
        <v>#DIV/0!</v>
      </c>
      <c r="CO86" s="1" t="e">
        <f>VLOOKUP($AC86,학교별등급점수!$CT:$CU,2,0)*성적입력!$Q86</f>
        <v>#DIV/0!</v>
      </c>
      <c r="CP86" s="1" t="e">
        <f>VLOOKUP($AC86,학교별등급점수!$CW:$CX,2,0)*성적입력!$Q86</f>
        <v>#DIV/0!</v>
      </c>
      <c r="CQ86" s="1">
        <f>VLOOKUP($AS86,학교별등급점수!$CZ:$DA,2,0)*성적입력!$Q86</f>
        <v>0</v>
      </c>
      <c r="CR86" s="1" t="e">
        <f>VLOOKUP($AC86,학교별등급점수!$DC:$DD,2,0)*성적입력!$Q86</f>
        <v>#DIV/0!</v>
      </c>
      <c r="CS86" s="1" t="e">
        <f>VLOOKUP($AC86,학교별등급점수!$DF:$DG,2,0)*성적입력!$Q86</f>
        <v>#DIV/0!</v>
      </c>
      <c r="CT86" s="1" t="e">
        <f>VLOOKUP($AC86,학교별등급점수!$DI:$DJ,2,0)*성적입력!$Q86</f>
        <v>#DIV/0!</v>
      </c>
    </row>
    <row r="87" spans="7:98" x14ac:dyDescent="0.3">
      <c r="G87" s="18"/>
      <c r="H87" s="18" t="str">
        <f t="shared" si="75"/>
        <v>-0</v>
      </c>
      <c r="I87" s="18">
        <f t="shared" si="76"/>
        <v>0</v>
      </c>
      <c r="J87" s="72" t="str">
        <f t="shared" si="77"/>
        <v>-79</v>
      </c>
      <c r="K87" s="18">
        <f t="shared" si="55"/>
        <v>31</v>
      </c>
      <c r="O87" s="7"/>
      <c r="U87" s="36" t="str">
        <f t="shared" si="37"/>
        <v>X</v>
      </c>
      <c r="V87" s="36" t="str">
        <f t="shared" si="87"/>
        <v>X</v>
      </c>
      <c r="W87" s="36" t="str">
        <f t="shared" si="38"/>
        <v>X</v>
      </c>
      <c r="X87" s="36" t="str">
        <f t="shared" si="88"/>
        <v>X</v>
      </c>
      <c r="Y87" s="36" t="str">
        <f t="shared" si="39"/>
        <v>X</v>
      </c>
      <c r="Z87" s="36" t="str">
        <f t="shared" si="40"/>
        <v>X</v>
      </c>
      <c r="AA87" s="36">
        <f>COUNTIF($P$9:$P87,$P87)</f>
        <v>0</v>
      </c>
      <c r="AB87" s="13" t="e">
        <f t="shared" si="56"/>
        <v>#DIV/0!</v>
      </c>
      <c r="AC87" s="10" t="e" cm="1">
        <f t="array" ref="AC87">_xlfn.IFS(AB87&gt;96%,9,AB87&gt;89%,8,AB87&gt;77%,7,AB87&gt;60%,6,AB87&gt;40%,5,AB87&gt;23%,4,AB87&gt;11%,3,AB87&gt;4%,2,TRUE,1)</f>
        <v>#DIV/0!</v>
      </c>
      <c r="AD87" s="54" t="e">
        <f t="shared" si="57"/>
        <v>#DIV/0!</v>
      </c>
      <c r="AE87" s="54" t="str">
        <f t="shared" si="80"/>
        <v>O</v>
      </c>
      <c r="AF87" s="2" t="str">
        <f t="shared" si="81"/>
        <v>X</v>
      </c>
      <c r="AG87" s="2" t="str">
        <f t="shared" si="82"/>
        <v>X</v>
      </c>
      <c r="AH87" s="2" t="str">
        <f t="shared" si="83"/>
        <v>X</v>
      </c>
      <c r="AI87" s="2" t="str">
        <f t="shared" si="84"/>
        <v>X</v>
      </c>
      <c r="AJ87" s="2" t="str">
        <f t="shared" si="85"/>
        <v>X</v>
      </c>
      <c r="AK87" s="13" t="e">
        <f t="shared" si="58"/>
        <v>#DIV/0!</v>
      </c>
      <c r="AL87" s="10" t="e" cm="1">
        <f t="array" ref="AL87">_xlfn.IFS(AK87&gt;96%,9,AK87&gt;89%,8,AK87&gt;77%,7,AK87&gt;60%,6,AK87&gt;40%,5,AK87&gt;23%,4,AK87&gt;11%,3,AK87&gt;4%,2,TRUE,1)</f>
        <v>#DIV/0!</v>
      </c>
      <c r="AM87" s="2" t="e">
        <f t="shared" si="59"/>
        <v>#DIV/0!</v>
      </c>
      <c r="AN87" s="2">
        <f t="shared" si="60"/>
        <v>31</v>
      </c>
      <c r="AO87" s="3">
        <v>32</v>
      </c>
      <c r="AP87" s="2" t="str">
        <f t="shared" si="61"/>
        <v>-79</v>
      </c>
      <c r="AQ87" s="2">
        <f t="shared" si="86"/>
        <v>79</v>
      </c>
      <c r="AR87" s="26">
        <f t="shared" si="62"/>
        <v>1</v>
      </c>
      <c r="AS87" s="10" cm="1">
        <f t="array" ref="AS87">_xlfn.IFS(AR87&gt;96%,9,AR87&gt;89%,8,AR87&gt;77%,7,AR87&gt;60%,6,AR87&gt;40%,5,AR87&gt;23%,4,AR87&gt;11%,3,AR87&gt;4%,2,TRUE,1)</f>
        <v>9</v>
      </c>
      <c r="AT87" s="2">
        <f t="shared" si="63"/>
        <v>0</v>
      </c>
      <c r="AU87" s="2" t="e">
        <f>VLOOKUP(성적입력!$P87,건국대글로컬교과분류자료!$F:$G,2,0)</f>
        <v>#N/A</v>
      </c>
      <c r="AV87" s="26" t="e">
        <f t="shared" si="64"/>
        <v>#DIV/0!</v>
      </c>
      <c r="AW87" s="10" t="e" cm="1">
        <f t="array" ref="AW87">_xlfn.IFS(AV87&gt;96%,9,AV87&gt;89%,8,AV87&gt;77%,7,AV87&gt;60%,6,AV87&gt;40%,5,AV87&gt;23%,4,AV87&gt;11%,3,AV87&gt;4%,2,TRUE,1)</f>
        <v>#DIV/0!</v>
      </c>
      <c r="AX87" s="2" t="e">
        <f t="shared" si="65"/>
        <v>#DIV/0!</v>
      </c>
      <c r="BA87" s="2" t="e">
        <f>VLOOKUP(성적입력!$AC87,학교별등급점수!$B:$C,2,0)*$Q87</f>
        <v>#DIV/0!</v>
      </c>
      <c r="BB87" s="2" t="e">
        <f>VLOOKUP(성적입력!$AL87,학교별등급점수!$B:$C,2,0)*$Q87</f>
        <v>#DIV/0!</v>
      </c>
      <c r="BC87" s="2" t="e">
        <f>VLOOKUP($AC87,학교별등급점수!$E:$F,2,0)*성적입력!$Q87</f>
        <v>#DIV/0!</v>
      </c>
      <c r="BD87" s="2" t="e">
        <f>VLOOKUP($AL87,학교별등급점수!$E:$F,2,0)*성적입력!$Q87</f>
        <v>#DIV/0!</v>
      </c>
      <c r="BE87" s="2" t="e">
        <f>VLOOKUP($AC87,학교별등급점수!$H:$I,2,0)*$Q87</f>
        <v>#DIV/0!</v>
      </c>
      <c r="BF87" s="2" t="e">
        <f>VLOOKUP($AL87,학교별등급점수!$H:$I,2,0)*$Q87</f>
        <v>#DIV/0!</v>
      </c>
      <c r="BG87" s="2" t="e">
        <f>VLOOKUP(AC87,학교별등급점수!$K:$L,2,0)*성적입력!Q87</f>
        <v>#DIV/0!</v>
      </c>
      <c r="BH87" s="2" t="e">
        <f>VLOOKUP(AC87,학교별등급점수!$N:$O,2,0)*성적입력!Q87</f>
        <v>#DIV/0!</v>
      </c>
      <c r="BI87" s="2">
        <f>VLOOKUP(AS87,학교별등급점수!$Q:$R,2,0)*성적입력!Q87</f>
        <v>0</v>
      </c>
      <c r="BJ87" s="2">
        <f>VLOOKUP($AS87,학교별등급점수!$T:$U,2,0)*성적입력!$Q87</f>
        <v>0</v>
      </c>
      <c r="BK87" s="2" t="e">
        <f>VLOOKUP(AC87,학교별등급점수!$W:$X,2,0)*성적입력!Q87</f>
        <v>#DIV/0!</v>
      </c>
      <c r="BL87" s="2" t="e">
        <f>VLOOKUP($AC87,학교별등급점수!$Z:$AA,2,0)*성적입력!$Q87</f>
        <v>#DIV/0!</v>
      </c>
      <c r="BM87" s="2" t="e">
        <f>VLOOKUP($AC87,학교별등급점수!$AC:$AD,2,0)*성적입력!$Q87</f>
        <v>#DIV/0!</v>
      </c>
      <c r="BN87" s="2" t="e">
        <f>VLOOKUP($AC87,학교별등급점수!$AF:$AG,2,0)*성적입력!$Q87</f>
        <v>#DIV/0!</v>
      </c>
      <c r="BO87" s="2" t="e">
        <f>VLOOKUP($AC87,학교별등급점수!$AI:$AJ,2,0)*성적입력!$Q87</f>
        <v>#DIV/0!</v>
      </c>
      <c r="BP87" s="1" t="e">
        <f>VLOOKUP($AC87,학교별등급점수!$AL:$AM,2,0)*성적입력!$Q87</f>
        <v>#DIV/0!</v>
      </c>
      <c r="BQ87" s="1" t="e">
        <f>VLOOKUP($AC87,학교별등급점수!$AO:$AP,2,0)*성적입력!$Q87</f>
        <v>#DIV/0!</v>
      </c>
      <c r="BR87" s="1" t="e">
        <f>VLOOKUP($AC87,학교별등급점수!$AR:$AS,2,0)*성적입력!$Q87</f>
        <v>#DIV/0!</v>
      </c>
      <c r="BS87" s="1" t="e">
        <f>VLOOKUP($AC87,학교별등급점수!$AU:$AV,2,0)*성적입력!$Q87</f>
        <v>#DIV/0!</v>
      </c>
      <c r="BT87" s="1" t="e">
        <f>VLOOKUP($AC87,학교별등급점수!$AX:$AY,2,0)*성적입력!$Q87</f>
        <v>#DIV/0!</v>
      </c>
      <c r="BU87" s="1" t="e">
        <f>VLOOKUP($AC87,학교별등급점수!$BA:$BB,2,0)*성적입력!$Q87</f>
        <v>#DIV/0!</v>
      </c>
      <c r="BW87" s="1" t="e">
        <f t="shared" si="66"/>
        <v>#DIV/0!</v>
      </c>
      <c r="BX87" s="74" t="e" cm="1">
        <f t="array" ref="BX87">_xlfn.IFS(BW87&gt;96,9,BW87&gt;89,8,BW87&gt;77,7,BW87&gt;60,6,BW87&gt;40,5,BW87&gt;23,4,BW87&gt;11,3,BW87&gt;4,2,TRUE,1)</f>
        <v>#DIV/0!</v>
      </c>
      <c r="BY87" s="1" t="e">
        <f t="shared" si="67"/>
        <v>#DIV/0!</v>
      </c>
      <c r="BZ87" s="1" t="e">
        <f>VLOOKUP($BX87,학교별등급점수!$BD:$BE,2,0)</f>
        <v>#DIV/0!</v>
      </c>
      <c r="CA87" s="1" t="e">
        <f t="shared" si="68"/>
        <v>#DIV/0!</v>
      </c>
      <c r="CC87" s="1" t="e">
        <f>VLOOKUP($AC87,학교별등급점수!$BG:$BH,2,0)*성적입력!$Q87</f>
        <v>#DIV/0!</v>
      </c>
      <c r="CD87" s="1" t="e">
        <f>VLOOKUP($AC87,학교별등급점수!$BJ:$BK,2,0)*성적입력!$Q87</f>
        <v>#DIV/0!</v>
      </c>
      <c r="CE87" s="1" t="e">
        <f>VLOOKUP($AC87,학교별등급점수!$BM:$BN,2,0)*성적입력!$Q87</f>
        <v>#DIV/0!</v>
      </c>
      <c r="CF87" s="1" t="e">
        <f>VLOOKUP($AC87,학교별등급점수!$BP:$BQ,2,0)*성적입력!$Q87</f>
        <v>#DIV/0!</v>
      </c>
      <c r="CG87" s="1" t="e">
        <f>VLOOKUP($AC87,학교별등급점수!$BS:$BT,2,0)</f>
        <v>#DIV/0!</v>
      </c>
      <c r="CH87" s="1" t="e">
        <f>VLOOKUP($AC87,학교별등급점수!$BV:$BW,2,0)*성적입력!$Q87</f>
        <v>#DIV/0!</v>
      </c>
      <c r="CI87" s="1" t="e">
        <f>VLOOKUP($AC87,학교별등급점수!$BY:$BZ,2,0)*성적입력!$Q87</f>
        <v>#DIV/0!</v>
      </c>
      <c r="CJ87" s="1" t="e">
        <f>VLOOKUP($AC87,학교별등급점수!$CB:$CC,2,0)*성적입력!$Q87</f>
        <v>#DIV/0!</v>
      </c>
      <c r="CK87" s="1" t="e">
        <f>VLOOKUP($AC87,학교별등급점수!$CH:$CI,2,0)*성적입력!$Q87</f>
        <v>#DIV/0!</v>
      </c>
      <c r="CL87" s="1" t="e">
        <f>VLOOKUP($AC87,학교별등급점수!$CK:$CL,2,0)*성적입력!$Q87</f>
        <v>#DIV/0!</v>
      </c>
      <c r="CM87" s="1" t="e">
        <f>VLOOKUP($AC87,학교별등급점수!$CN:$CO,2,0)*성적입력!$Q87</f>
        <v>#DIV/0!</v>
      </c>
      <c r="CN87" s="1" t="e">
        <f>VLOOKUP($AW87,학교별등급점수!$CQ:$CR,2,0)*성적입력!$Q87</f>
        <v>#DIV/0!</v>
      </c>
      <c r="CO87" s="1" t="e">
        <f>VLOOKUP($AC87,학교별등급점수!$CT:$CU,2,0)*성적입력!$Q87</f>
        <v>#DIV/0!</v>
      </c>
      <c r="CP87" s="1" t="e">
        <f>VLOOKUP($AC87,학교별등급점수!$CW:$CX,2,0)*성적입력!$Q87</f>
        <v>#DIV/0!</v>
      </c>
      <c r="CQ87" s="1">
        <f>VLOOKUP($AS87,학교별등급점수!$CZ:$DA,2,0)*성적입력!$Q87</f>
        <v>0</v>
      </c>
      <c r="CR87" s="1" t="e">
        <f>VLOOKUP($AC87,학교별등급점수!$DC:$DD,2,0)*성적입력!$Q87</f>
        <v>#DIV/0!</v>
      </c>
      <c r="CS87" s="1" t="e">
        <f>VLOOKUP($AC87,학교별등급점수!$DF:$DG,2,0)*성적입력!$Q87</f>
        <v>#DIV/0!</v>
      </c>
      <c r="CT87" s="1" t="e">
        <f>VLOOKUP($AC87,학교별등급점수!$DI:$DJ,2,0)*성적입력!$Q87</f>
        <v>#DIV/0!</v>
      </c>
    </row>
    <row r="88" spans="7:98" x14ac:dyDescent="0.3">
      <c r="G88" s="18"/>
      <c r="H88" s="18" t="str">
        <f t="shared" si="75"/>
        <v>-0</v>
      </c>
      <c r="I88" s="18">
        <f t="shared" si="76"/>
        <v>0</v>
      </c>
      <c r="J88" s="72" t="str">
        <f t="shared" si="77"/>
        <v>-80</v>
      </c>
      <c r="K88" s="18">
        <f t="shared" si="55"/>
        <v>31</v>
      </c>
      <c r="O88" s="7"/>
      <c r="U88" s="36" t="str">
        <f t="shared" si="37"/>
        <v>X</v>
      </c>
      <c r="V88" s="36" t="str">
        <f t="shared" si="87"/>
        <v>X</v>
      </c>
      <c r="W88" s="36" t="str">
        <f t="shared" si="38"/>
        <v>X</v>
      </c>
      <c r="X88" s="36" t="str">
        <f t="shared" si="88"/>
        <v>X</v>
      </c>
      <c r="Y88" s="36" t="str">
        <f t="shared" si="39"/>
        <v>X</v>
      </c>
      <c r="Z88" s="36" t="str">
        <f t="shared" si="40"/>
        <v>X</v>
      </c>
      <c r="AA88" s="36">
        <f>COUNTIF($P$9:$P88,$P88)</f>
        <v>0</v>
      </c>
      <c r="AB88" s="13" t="e">
        <f t="shared" si="56"/>
        <v>#DIV/0!</v>
      </c>
      <c r="AC88" s="10" t="e" cm="1">
        <f t="array" ref="AC88">_xlfn.IFS(AB88&gt;96%,9,AB88&gt;89%,8,AB88&gt;77%,7,AB88&gt;60%,6,AB88&gt;40%,5,AB88&gt;23%,4,AB88&gt;11%,3,AB88&gt;4%,2,TRUE,1)</f>
        <v>#DIV/0!</v>
      </c>
      <c r="AD88" s="54" t="e">
        <f t="shared" si="57"/>
        <v>#DIV/0!</v>
      </c>
      <c r="AE88" s="54" t="str">
        <f t="shared" si="80"/>
        <v>O</v>
      </c>
      <c r="AF88" s="2" t="str">
        <f t="shared" si="81"/>
        <v>X</v>
      </c>
      <c r="AG88" s="2" t="str">
        <f t="shared" si="82"/>
        <v>X</v>
      </c>
      <c r="AH88" s="2" t="str">
        <f t="shared" si="83"/>
        <v>X</v>
      </c>
      <c r="AI88" s="2" t="str">
        <f t="shared" si="84"/>
        <v>X</v>
      </c>
      <c r="AJ88" s="2" t="str">
        <f t="shared" si="85"/>
        <v>X</v>
      </c>
      <c r="AK88" s="13" t="e">
        <f t="shared" si="58"/>
        <v>#DIV/0!</v>
      </c>
      <c r="AL88" s="10" t="e" cm="1">
        <f t="array" ref="AL88">_xlfn.IFS(AK88&gt;96%,9,AK88&gt;89%,8,AK88&gt;77%,7,AK88&gt;60%,6,AK88&gt;40%,5,AK88&gt;23%,4,AK88&gt;11%,3,AK88&gt;4%,2,TRUE,1)</f>
        <v>#DIV/0!</v>
      </c>
      <c r="AM88" s="2" t="e">
        <f t="shared" si="59"/>
        <v>#DIV/0!</v>
      </c>
      <c r="AN88" s="2">
        <f t="shared" si="60"/>
        <v>31</v>
      </c>
      <c r="AO88" s="3">
        <v>32</v>
      </c>
      <c r="AP88" s="2" t="str">
        <f t="shared" si="61"/>
        <v>-80</v>
      </c>
      <c r="AQ88" s="2">
        <f t="shared" si="86"/>
        <v>80</v>
      </c>
      <c r="AR88" s="26">
        <f t="shared" si="62"/>
        <v>1</v>
      </c>
      <c r="AS88" s="10" cm="1">
        <f t="array" ref="AS88">_xlfn.IFS(AR88&gt;96%,9,AR88&gt;89%,8,AR88&gt;77%,7,AR88&gt;60%,6,AR88&gt;40%,5,AR88&gt;23%,4,AR88&gt;11%,3,AR88&gt;4%,2,TRUE,1)</f>
        <v>9</v>
      </c>
      <c r="AT88" s="2">
        <f t="shared" si="63"/>
        <v>0</v>
      </c>
      <c r="AU88" s="2" t="e">
        <f>VLOOKUP(성적입력!$P88,건국대글로컬교과분류자료!$F:$G,2,0)</f>
        <v>#N/A</v>
      </c>
      <c r="AV88" s="26" t="e">
        <f t="shared" si="64"/>
        <v>#DIV/0!</v>
      </c>
      <c r="AW88" s="10" t="e" cm="1">
        <f t="array" ref="AW88">_xlfn.IFS(AV88&gt;96%,9,AV88&gt;89%,8,AV88&gt;77%,7,AV88&gt;60%,6,AV88&gt;40%,5,AV88&gt;23%,4,AV88&gt;11%,3,AV88&gt;4%,2,TRUE,1)</f>
        <v>#DIV/0!</v>
      </c>
      <c r="AX88" s="2" t="e">
        <f t="shared" si="65"/>
        <v>#DIV/0!</v>
      </c>
      <c r="BA88" s="2" t="e">
        <f>VLOOKUP(성적입력!$AC88,학교별등급점수!$B:$C,2,0)*$Q88</f>
        <v>#DIV/0!</v>
      </c>
      <c r="BB88" s="2" t="e">
        <f>VLOOKUP(성적입력!$AL88,학교별등급점수!$B:$C,2,0)*$Q88</f>
        <v>#DIV/0!</v>
      </c>
      <c r="BC88" s="2" t="e">
        <f>VLOOKUP($AC88,학교별등급점수!$E:$F,2,0)*성적입력!$Q88</f>
        <v>#DIV/0!</v>
      </c>
      <c r="BD88" s="2" t="e">
        <f>VLOOKUP($AL88,학교별등급점수!$E:$F,2,0)*성적입력!$Q88</f>
        <v>#DIV/0!</v>
      </c>
      <c r="BE88" s="2" t="e">
        <f>VLOOKUP($AC88,학교별등급점수!$H:$I,2,0)*$Q88</f>
        <v>#DIV/0!</v>
      </c>
      <c r="BF88" s="2" t="e">
        <f>VLOOKUP($AL88,학교별등급점수!$H:$I,2,0)*$Q88</f>
        <v>#DIV/0!</v>
      </c>
      <c r="BG88" s="2" t="e">
        <f>VLOOKUP(AC88,학교별등급점수!$K:$L,2,0)*성적입력!Q88</f>
        <v>#DIV/0!</v>
      </c>
      <c r="BH88" s="2" t="e">
        <f>VLOOKUP(AC88,학교별등급점수!$N:$O,2,0)*성적입력!Q88</f>
        <v>#DIV/0!</v>
      </c>
      <c r="BI88" s="2">
        <f>VLOOKUP(AS88,학교별등급점수!$Q:$R,2,0)*성적입력!Q88</f>
        <v>0</v>
      </c>
      <c r="BJ88" s="2">
        <f>VLOOKUP($AS88,학교별등급점수!$T:$U,2,0)*성적입력!$Q88</f>
        <v>0</v>
      </c>
      <c r="BK88" s="2" t="e">
        <f>VLOOKUP(AC88,학교별등급점수!$W:$X,2,0)*성적입력!Q88</f>
        <v>#DIV/0!</v>
      </c>
      <c r="BL88" s="2" t="e">
        <f>VLOOKUP($AC88,학교별등급점수!$Z:$AA,2,0)*성적입력!$Q88</f>
        <v>#DIV/0!</v>
      </c>
      <c r="BM88" s="2" t="e">
        <f>VLOOKUP($AC88,학교별등급점수!$AC:$AD,2,0)*성적입력!$Q88</f>
        <v>#DIV/0!</v>
      </c>
      <c r="BN88" s="2" t="e">
        <f>VLOOKUP($AC88,학교별등급점수!$AF:$AG,2,0)*성적입력!$Q88</f>
        <v>#DIV/0!</v>
      </c>
      <c r="BO88" s="2" t="e">
        <f>VLOOKUP($AC88,학교별등급점수!$AI:$AJ,2,0)*성적입력!$Q88</f>
        <v>#DIV/0!</v>
      </c>
      <c r="BP88" s="1" t="e">
        <f>VLOOKUP($AC88,학교별등급점수!$AL:$AM,2,0)*성적입력!$Q88</f>
        <v>#DIV/0!</v>
      </c>
      <c r="BQ88" s="1" t="e">
        <f>VLOOKUP($AC88,학교별등급점수!$AO:$AP,2,0)*성적입력!$Q88</f>
        <v>#DIV/0!</v>
      </c>
      <c r="BR88" s="1" t="e">
        <f>VLOOKUP($AC88,학교별등급점수!$AR:$AS,2,0)*성적입력!$Q88</f>
        <v>#DIV/0!</v>
      </c>
      <c r="BS88" s="1" t="e">
        <f>VLOOKUP($AC88,학교별등급점수!$AU:$AV,2,0)*성적입력!$Q88</f>
        <v>#DIV/0!</v>
      </c>
      <c r="BT88" s="1" t="e">
        <f>VLOOKUP($AC88,학교별등급점수!$AX:$AY,2,0)*성적입력!$Q88</f>
        <v>#DIV/0!</v>
      </c>
      <c r="BU88" s="1" t="e">
        <f>VLOOKUP($AC88,학교별등급점수!$BA:$BB,2,0)*성적입력!$Q88</f>
        <v>#DIV/0!</v>
      </c>
      <c r="BW88" s="1" t="e">
        <f t="shared" si="66"/>
        <v>#DIV/0!</v>
      </c>
      <c r="BX88" s="74" t="e" cm="1">
        <f t="array" ref="BX88">_xlfn.IFS(BW88&gt;96,9,BW88&gt;89,8,BW88&gt;77,7,BW88&gt;60,6,BW88&gt;40,5,BW88&gt;23,4,BW88&gt;11,3,BW88&gt;4,2,TRUE,1)</f>
        <v>#DIV/0!</v>
      </c>
      <c r="BY88" s="1" t="e">
        <f t="shared" si="67"/>
        <v>#DIV/0!</v>
      </c>
      <c r="BZ88" s="1" t="e">
        <f>VLOOKUP($BX88,학교별등급점수!$BD:$BE,2,0)</f>
        <v>#DIV/0!</v>
      </c>
      <c r="CA88" s="1" t="e">
        <f t="shared" si="68"/>
        <v>#DIV/0!</v>
      </c>
      <c r="CC88" s="1" t="e">
        <f>VLOOKUP($AC88,학교별등급점수!$BG:$BH,2,0)*성적입력!$Q88</f>
        <v>#DIV/0!</v>
      </c>
      <c r="CD88" s="1" t="e">
        <f>VLOOKUP($AC88,학교별등급점수!$BJ:$BK,2,0)*성적입력!$Q88</f>
        <v>#DIV/0!</v>
      </c>
      <c r="CE88" s="1" t="e">
        <f>VLOOKUP($AC88,학교별등급점수!$BM:$BN,2,0)*성적입력!$Q88</f>
        <v>#DIV/0!</v>
      </c>
      <c r="CF88" s="1" t="e">
        <f>VLOOKUP($AC88,학교별등급점수!$BP:$BQ,2,0)*성적입력!$Q88</f>
        <v>#DIV/0!</v>
      </c>
      <c r="CG88" s="1" t="e">
        <f>VLOOKUP($AC88,학교별등급점수!$BS:$BT,2,0)</f>
        <v>#DIV/0!</v>
      </c>
      <c r="CH88" s="1" t="e">
        <f>VLOOKUP($AC88,학교별등급점수!$BV:$BW,2,0)*성적입력!$Q88</f>
        <v>#DIV/0!</v>
      </c>
      <c r="CI88" s="1" t="e">
        <f>VLOOKUP($AC88,학교별등급점수!$BY:$BZ,2,0)*성적입력!$Q88</f>
        <v>#DIV/0!</v>
      </c>
      <c r="CJ88" s="1" t="e">
        <f>VLOOKUP($AC88,학교별등급점수!$CB:$CC,2,0)*성적입력!$Q88</f>
        <v>#DIV/0!</v>
      </c>
      <c r="CK88" s="1" t="e">
        <f>VLOOKUP($AC88,학교별등급점수!$CH:$CI,2,0)*성적입력!$Q88</f>
        <v>#DIV/0!</v>
      </c>
      <c r="CL88" s="1" t="e">
        <f>VLOOKUP($AC88,학교별등급점수!$CK:$CL,2,0)*성적입력!$Q88</f>
        <v>#DIV/0!</v>
      </c>
      <c r="CM88" s="1" t="e">
        <f>VLOOKUP($AC88,학교별등급점수!$CN:$CO,2,0)*성적입력!$Q88</f>
        <v>#DIV/0!</v>
      </c>
      <c r="CN88" s="1" t="e">
        <f>VLOOKUP($AW88,학교별등급점수!$CQ:$CR,2,0)*성적입력!$Q88</f>
        <v>#DIV/0!</v>
      </c>
      <c r="CO88" s="1" t="e">
        <f>VLOOKUP($AC88,학교별등급점수!$CT:$CU,2,0)*성적입력!$Q88</f>
        <v>#DIV/0!</v>
      </c>
      <c r="CP88" s="1" t="e">
        <f>VLOOKUP($AC88,학교별등급점수!$CW:$CX,2,0)*성적입력!$Q88</f>
        <v>#DIV/0!</v>
      </c>
      <c r="CQ88" s="1">
        <f>VLOOKUP($AS88,학교별등급점수!$CZ:$DA,2,0)*성적입력!$Q88</f>
        <v>0</v>
      </c>
      <c r="CR88" s="1" t="e">
        <f>VLOOKUP($AC88,학교별등급점수!$DC:$DD,2,0)*성적입력!$Q88</f>
        <v>#DIV/0!</v>
      </c>
      <c r="CS88" s="1" t="e">
        <f>VLOOKUP($AC88,학교별등급점수!$DF:$DG,2,0)*성적입력!$Q88</f>
        <v>#DIV/0!</v>
      </c>
      <c r="CT88" s="1" t="e">
        <f>VLOOKUP($AC88,학교별등급점수!$DI:$DJ,2,0)*성적입력!$Q88</f>
        <v>#DIV/0!</v>
      </c>
    </row>
    <row r="89" spans="7:98" x14ac:dyDescent="0.3">
      <c r="G89" s="18"/>
      <c r="H89" s="18" t="str">
        <f t="shared" si="75"/>
        <v>-0</v>
      </c>
      <c r="I89" s="18">
        <f t="shared" si="76"/>
        <v>0</v>
      </c>
      <c r="J89" s="72" t="str">
        <f t="shared" si="77"/>
        <v>-81</v>
      </c>
      <c r="K89" s="18">
        <f t="shared" si="55"/>
        <v>31</v>
      </c>
      <c r="O89" s="7"/>
      <c r="U89" s="36" t="str">
        <f t="shared" si="37"/>
        <v>X</v>
      </c>
      <c r="V89" s="36" t="str">
        <f t="shared" si="87"/>
        <v>X</v>
      </c>
      <c r="W89" s="36" t="str">
        <f t="shared" si="38"/>
        <v>X</v>
      </c>
      <c r="X89" s="36" t="str">
        <f t="shared" si="88"/>
        <v>X</v>
      </c>
      <c r="Y89" s="36" t="str">
        <f t="shared" si="39"/>
        <v>X</v>
      </c>
      <c r="Z89" s="36" t="str">
        <f t="shared" si="40"/>
        <v>X</v>
      </c>
      <c r="AA89" s="36">
        <f>COUNTIF($P$9:$P89,$P89)</f>
        <v>0</v>
      </c>
      <c r="AB89" s="13" t="e">
        <f t="shared" si="56"/>
        <v>#DIV/0!</v>
      </c>
      <c r="AC89" s="10" t="e" cm="1">
        <f t="array" ref="AC89">_xlfn.IFS(AB89&gt;96%,9,AB89&gt;89%,8,AB89&gt;77%,7,AB89&gt;60%,6,AB89&gt;40%,5,AB89&gt;23%,4,AB89&gt;11%,3,AB89&gt;4%,2,TRUE,1)</f>
        <v>#DIV/0!</v>
      </c>
      <c r="AD89" s="54" t="e">
        <f t="shared" si="57"/>
        <v>#DIV/0!</v>
      </c>
      <c r="AE89" s="54" t="str">
        <f t="shared" si="80"/>
        <v>O</v>
      </c>
      <c r="AF89" s="2" t="str">
        <f t="shared" si="81"/>
        <v>X</v>
      </c>
      <c r="AG89" s="2" t="str">
        <f t="shared" si="82"/>
        <v>X</v>
      </c>
      <c r="AH89" s="2" t="str">
        <f t="shared" si="83"/>
        <v>X</v>
      </c>
      <c r="AI89" s="2" t="str">
        <f t="shared" si="84"/>
        <v>X</v>
      </c>
      <c r="AJ89" s="2" t="str">
        <f t="shared" si="85"/>
        <v>X</v>
      </c>
      <c r="AK89" s="13" t="e">
        <f t="shared" si="58"/>
        <v>#DIV/0!</v>
      </c>
      <c r="AL89" s="10" t="e" cm="1">
        <f t="array" ref="AL89">_xlfn.IFS(AK89&gt;96%,9,AK89&gt;89%,8,AK89&gt;77%,7,AK89&gt;60%,6,AK89&gt;40%,5,AK89&gt;23%,4,AK89&gt;11%,3,AK89&gt;4%,2,TRUE,1)</f>
        <v>#DIV/0!</v>
      </c>
      <c r="AM89" s="2" t="e">
        <f t="shared" si="59"/>
        <v>#DIV/0!</v>
      </c>
      <c r="AN89" s="2">
        <f t="shared" si="60"/>
        <v>31</v>
      </c>
      <c r="AO89" s="3">
        <v>32</v>
      </c>
      <c r="AP89" s="2" t="str">
        <f t="shared" si="61"/>
        <v>-81</v>
      </c>
      <c r="AQ89" s="2">
        <f t="shared" si="86"/>
        <v>81</v>
      </c>
      <c r="AR89" s="26">
        <f t="shared" si="62"/>
        <v>1</v>
      </c>
      <c r="AS89" s="10" cm="1">
        <f t="array" ref="AS89">_xlfn.IFS(AR89&gt;96%,9,AR89&gt;89%,8,AR89&gt;77%,7,AR89&gt;60%,6,AR89&gt;40%,5,AR89&gt;23%,4,AR89&gt;11%,3,AR89&gt;4%,2,TRUE,1)</f>
        <v>9</v>
      </c>
      <c r="AT89" s="2">
        <f t="shared" si="63"/>
        <v>0</v>
      </c>
      <c r="AU89" s="2" t="e">
        <f>VLOOKUP(성적입력!$P89,건국대글로컬교과분류자료!$F:$G,2,0)</f>
        <v>#N/A</v>
      </c>
      <c r="AV89" s="26" t="e">
        <f t="shared" si="64"/>
        <v>#DIV/0!</v>
      </c>
      <c r="AW89" s="10" t="e" cm="1">
        <f t="array" ref="AW89">_xlfn.IFS(AV89&gt;96%,9,AV89&gt;89%,8,AV89&gt;77%,7,AV89&gt;60%,6,AV89&gt;40%,5,AV89&gt;23%,4,AV89&gt;11%,3,AV89&gt;4%,2,TRUE,1)</f>
        <v>#DIV/0!</v>
      </c>
      <c r="AX89" s="2" t="e">
        <f t="shared" si="65"/>
        <v>#DIV/0!</v>
      </c>
      <c r="BA89" s="2" t="e">
        <f>VLOOKUP(성적입력!$AC89,학교별등급점수!$B:$C,2,0)*$Q89</f>
        <v>#DIV/0!</v>
      </c>
      <c r="BB89" s="2" t="e">
        <f>VLOOKUP(성적입력!$AL89,학교별등급점수!$B:$C,2,0)*$Q89</f>
        <v>#DIV/0!</v>
      </c>
      <c r="BC89" s="2" t="e">
        <f>VLOOKUP($AC89,학교별등급점수!$E:$F,2,0)*성적입력!$Q89</f>
        <v>#DIV/0!</v>
      </c>
      <c r="BD89" s="2" t="e">
        <f>VLOOKUP($AL89,학교별등급점수!$E:$F,2,0)*성적입력!$Q89</f>
        <v>#DIV/0!</v>
      </c>
      <c r="BE89" s="2" t="e">
        <f>VLOOKUP($AC89,학교별등급점수!$H:$I,2,0)*$Q89</f>
        <v>#DIV/0!</v>
      </c>
      <c r="BF89" s="2" t="e">
        <f>VLOOKUP($AL89,학교별등급점수!$H:$I,2,0)*$Q89</f>
        <v>#DIV/0!</v>
      </c>
      <c r="BG89" s="2" t="e">
        <f>VLOOKUP(AC89,학교별등급점수!$K:$L,2,0)*성적입력!Q89</f>
        <v>#DIV/0!</v>
      </c>
      <c r="BH89" s="2" t="e">
        <f>VLOOKUP(AC89,학교별등급점수!$N:$O,2,0)*성적입력!Q89</f>
        <v>#DIV/0!</v>
      </c>
      <c r="BI89" s="2">
        <f>VLOOKUP(AS89,학교별등급점수!$Q:$R,2,0)*성적입력!Q89</f>
        <v>0</v>
      </c>
      <c r="BJ89" s="2">
        <f>VLOOKUP($AS89,학교별등급점수!$T:$U,2,0)*성적입력!$Q89</f>
        <v>0</v>
      </c>
      <c r="BK89" s="2" t="e">
        <f>VLOOKUP(AC89,학교별등급점수!$W:$X,2,0)*성적입력!Q89</f>
        <v>#DIV/0!</v>
      </c>
      <c r="BL89" s="2" t="e">
        <f>VLOOKUP($AC89,학교별등급점수!$Z:$AA,2,0)*성적입력!$Q89</f>
        <v>#DIV/0!</v>
      </c>
      <c r="BM89" s="2" t="e">
        <f>VLOOKUP($AC89,학교별등급점수!$AC:$AD,2,0)*성적입력!$Q89</f>
        <v>#DIV/0!</v>
      </c>
      <c r="BN89" s="2" t="e">
        <f>VLOOKUP($AC89,학교별등급점수!$AF:$AG,2,0)*성적입력!$Q89</f>
        <v>#DIV/0!</v>
      </c>
      <c r="BO89" s="2" t="e">
        <f>VLOOKUP($AC89,학교별등급점수!$AI:$AJ,2,0)*성적입력!$Q89</f>
        <v>#DIV/0!</v>
      </c>
      <c r="BP89" s="1" t="e">
        <f>VLOOKUP($AC89,학교별등급점수!$AL:$AM,2,0)*성적입력!$Q89</f>
        <v>#DIV/0!</v>
      </c>
      <c r="BQ89" s="1" t="e">
        <f>VLOOKUP($AC89,학교별등급점수!$AO:$AP,2,0)*성적입력!$Q89</f>
        <v>#DIV/0!</v>
      </c>
      <c r="BR89" s="1" t="e">
        <f>VLOOKUP($AC89,학교별등급점수!$AR:$AS,2,0)*성적입력!$Q89</f>
        <v>#DIV/0!</v>
      </c>
      <c r="BS89" s="1" t="e">
        <f>VLOOKUP($AC89,학교별등급점수!$AU:$AV,2,0)*성적입력!$Q89</f>
        <v>#DIV/0!</v>
      </c>
      <c r="BT89" s="1" t="e">
        <f>VLOOKUP($AC89,학교별등급점수!$AX:$AY,2,0)*성적입력!$Q89</f>
        <v>#DIV/0!</v>
      </c>
      <c r="BU89" s="1" t="e">
        <f>VLOOKUP($AC89,학교별등급점수!$BA:$BB,2,0)*성적입력!$Q89</f>
        <v>#DIV/0!</v>
      </c>
      <c r="BW89" s="1" t="e">
        <f t="shared" si="66"/>
        <v>#DIV/0!</v>
      </c>
      <c r="BX89" s="74" t="e" cm="1">
        <f t="array" ref="BX89">_xlfn.IFS(BW89&gt;96,9,BW89&gt;89,8,BW89&gt;77,7,BW89&gt;60,6,BW89&gt;40,5,BW89&gt;23,4,BW89&gt;11,3,BW89&gt;4,2,TRUE,1)</f>
        <v>#DIV/0!</v>
      </c>
      <c r="BY89" s="1" t="e">
        <f t="shared" si="67"/>
        <v>#DIV/0!</v>
      </c>
      <c r="BZ89" s="1" t="e">
        <f>VLOOKUP($BX89,학교별등급점수!$BD:$BE,2,0)</f>
        <v>#DIV/0!</v>
      </c>
      <c r="CA89" s="1" t="e">
        <f t="shared" si="68"/>
        <v>#DIV/0!</v>
      </c>
      <c r="CC89" s="1" t="e">
        <f>VLOOKUP($AC89,학교별등급점수!$BG:$BH,2,0)*성적입력!$Q89</f>
        <v>#DIV/0!</v>
      </c>
      <c r="CD89" s="1" t="e">
        <f>VLOOKUP($AC89,학교별등급점수!$BJ:$BK,2,0)*성적입력!$Q89</f>
        <v>#DIV/0!</v>
      </c>
      <c r="CE89" s="1" t="e">
        <f>VLOOKUP($AC89,학교별등급점수!$BM:$BN,2,0)*성적입력!$Q89</f>
        <v>#DIV/0!</v>
      </c>
      <c r="CF89" s="1" t="e">
        <f>VLOOKUP($AC89,학교별등급점수!$BP:$BQ,2,0)*성적입력!$Q89</f>
        <v>#DIV/0!</v>
      </c>
      <c r="CG89" s="1" t="e">
        <f>VLOOKUP($AC89,학교별등급점수!$BS:$BT,2,0)</f>
        <v>#DIV/0!</v>
      </c>
      <c r="CH89" s="1" t="e">
        <f>VLOOKUP($AC89,학교별등급점수!$BV:$BW,2,0)*성적입력!$Q89</f>
        <v>#DIV/0!</v>
      </c>
      <c r="CI89" s="1" t="e">
        <f>VLOOKUP($AC89,학교별등급점수!$BY:$BZ,2,0)*성적입력!$Q89</f>
        <v>#DIV/0!</v>
      </c>
      <c r="CJ89" s="1" t="e">
        <f>VLOOKUP($AC89,학교별등급점수!$CB:$CC,2,0)*성적입력!$Q89</f>
        <v>#DIV/0!</v>
      </c>
      <c r="CK89" s="1" t="e">
        <f>VLOOKUP($AC89,학교별등급점수!$CH:$CI,2,0)*성적입력!$Q89</f>
        <v>#DIV/0!</v>
      </c>
      <c r="CL89" s="1" t="e">
        <f>VLOOKUP($AC89,학교별등급점수!$CK:$CL,2,0)*성적입력!$Q89</f>
        <v>#DIV/0!</v>
      </c>
      <c r="CM89" s="1" t="e">
        <f>VLOOKUP($AC89,학교별등급점수!$CN:$CO,2,0)*성적입력!$Q89</f>
        <v>#DIV/0!</v>
      </c>
      <c r="CN89" s="1" t="e">
        <f>VLOOKUP($AW89,학교별등급점수!$CQ:$CR,2,0)*성적입력!$Q89</f>
        <v>#DIV/0!</v>
      </c>
      <c r="CO89" s="1" t="e">
        <f>VLOOKUP($AC89,학교별등급점수!$CT:$CU,2,0)*성적입력!$Q89</f>
        <v>#DIV/0!</v>
      </c>
      <c r="CP89" s="1" t="e">
        <f>VLOOKUP($AC89,학교별등급점수!$CW:$CX,2,0)*성적입력!$Q89</f>
        <v>#DIV/0!</v>
      </c>
      <c r="CQ89" s="1">
        <f>VLOOKUP($AS89,학교별등급점수!$CZ:$DA,2,0)*성적입력!$Q89</f>
        <v>0</v>
      </c>
      <c r="CR89" s="1" t="e">
        <f>VLOOKUP($AC89,학교별등급점수!$DC:$DD,2,0)*성적입력!$Q89</f>
        <v>#DIV/0!</v>
      </c>
      <c r="CS89" s="1" t="e">
        <f>VLOOKUP($AC89,학교별등급점수!$DF:$DG,2,0)*성적입력!$Q89</f>
        <v>#DIV/0!</v>
      </c>
      <c r="CT89" s="1" t="e">
        <f>VLOOKUP($AC89,학교별등급점수!$DI:$DJ,2,0)*성적입력!$Q89</f>
        <v>#DIV/0!</v>
      </c>
    </row>
    <row r="90" spans="7:98" x14ac:dyDescent="0.3">
      <c r="G90" s="18"/>
      <c r="H90" s="18" t="str">
        <f t="shared" si="75"/>
        <v>-0</v>
      </c>
      <c r="I90" s="18">
        <f t="shared" si="76"/>
        <v>0</v>
      </c>
      <c r="J90" s="72" t="str">
        <f t="shared" si="77"/>
        <v>-82</v>
      </c>
      <c r="K90" s="18">
        <f t="shared" si="55"/>
        <v>31</v>
      </c>
      <c r="O90" s="7"/>
      <c r="U90" s="36" t="str">
        <f t="shared" si="37"/>
        <v>X</v>
      </c>
      <c r="V90" s="36" t="str">
        <f t="shared" si="87"/>
        <v>X</v>
      </c>
      <c r="W90" s="36" t="str">
        <f t="shared" si="38"/>
        <v>X</v>
      </c>
      <c r="X90" s="36" t="str">
        <f t="shared" si="88"/>
        <v>X</v>
      </c>
      <c r="Y90" s="36" t="str">
        <f t="shared" si="39"/>
        <v>X</v>
      </c>
      <c r="Z90" s="36" t="str">
        <f t="shared" si="40"/>
        <v>X</v>
      </c>
      <c r="AA90" s="36">
        <f>COUNTIF($P$9:$P90,$P90)</f>
        <v>0</v>
      </c>
      <c r="AB90" s="13" t="e">
        <f t="shared" si="56"/>
        <v>#DIV/0!</v>
      </c>
      <c r="AC90" s="10" t="e" cm="1">
        <f t="array" ref="AC90">_xlfn.IFS(AB90&gt;96%,9,AB90&gt;89%,8,AB90&gt;77%,7,AB90&gt;60%,6,AB90&gt;40%,5,AB90&gt;23%,4,AB90&gt;11%,3,AB90&gt;4%,2,TRUE,1)</f>
        <v>#DIV/0!</v>
      </c>
      <c r="AD90" s="54" t="e">
        <f t="shared" si="57"/>
        <v>#DIV/0!</v>
      </c>
      <c r="AE90" s="54" t="str">
        <f t="shared" si="80"/>
        <v>O</v>
      </c>
      <c r="AF90" s="2" t="str">
        <f t="shared" si="81"/>
        <v>X</v>
      </c>
      <c r="AG90" s="2" t="str">
        <f t="shared" si="82"/>
        <v>X</v>
      </c>
      <c r="AH90" s="2" t="str">
        <f t="shared" si="83"/>
        <v>X</v>
      </c>
      <c r="AI90" s="2" t="str">
        <f t="shared" si="84"/>
        <v>X</v>
      </c>
      <c r="AJ90" s="2" t="str">
        <f t="shared" si="85"/>
        <v>X</v>
      </c>
      <c r="AK90" s="13" t="e">
        <f t="shared" si="58"/>
        <v>#DIV/0!</v>
      </c>
      <c r="AL90" s="10" t="e" cm="1">
        <f t="array" ref="AL90">_xlfn.IFS(AK90&gt;96%,9,AK90&gt;89%,8,AK90&gt;77%,7,AK90&gt;60%,6,AK90&gt;40%,5,AK90&gt;23%,4,AK90&gt;11%,3,AK90&gt;4%,2,TRUE,1)</f>
        <v>#DIV/0!</v>
      </c>
      <c r="AM90" s="2" t="e">
        <f t="shared" si="59"/>
        <v>#DIV/0!</v>
      </c>
      <c r="AN90" s="2">
        <f t="shared" si="60"/>
        <v>31</v>
      </c>
      <c r="AO90" s="3">
        <v>32</v>
      </c>
      <c r="AP90" s="2" t="str">
        <f t="shared" si="61"/>
        <v>-82</v>
      </c>
      <c r="AQ90" s="2">
        <f t="shared" si="86"/>
        <v>82</v>
      </c>
      <c r="AR90" s="26">
        <f t="shared" si="62"/>
        <v>1</v>
      </c>
      <c r="AS90" s="10" cm="1">
        <f t="array" ref="AS90">_xlfn.IFS(AR90&gt;96%,9,AR90&gt;89%,8,AR90&gt;77%,7,AR90&gt;60%,6,AR90&gt;40%,5,AR90&gt;23%,4,AR90&gt;11%,3,AR90&gt;4%,2,TRUE,1)</f>
        <v>9</v>
      </c>
      <c r="AT90" s="2">
        <f t="shared" si="63"/>
        <v>0</v>
      </c>
      <c r="AU90" s="2" t="e">
        <f>VLOOKUP(성적입력!$P90,건국대글로컬교과분류자료!$F:$G,2,0)</f>
        <v>#N/A</v>
      </c>
      <c r="AV90" s="26" t="e">
        <f t="shared" si="64"/>
        <v>#DIV/0!</v>
      </c>
      <c r="AW90" s="10" t="e" cm="1">
        <f t="array" ref="AW90">_xlfn.IFS(AV90&gt;96%,9,AV90&gt;89%,8,AV90&gt;77%,7,AV90&gt;60%,6,AV90&gt;40%,5,AV90&gt;23%,4,AV90&gt;11%,3,AV90&gt;4%,2,TRUE,1)</f>
        <v>#DIV/0!</v>
      </c>
      <c r="AX90" s="2" t="e">
        <f t="shared" si="65"/>
        <v>#DIV/0!</v>
      </c>
      <c r="BA90" s="2" t="e">
        <f>VLOOKUP(성적입력!$AC90,학교별등급점수!$B:$C,2,0)*$Q90</f>
        <v>#DIV/0!</v>
      </c>
      <c r="BB90" s="2" t="e">
        <f>VLOOKUP(성적입력!$AL90,학교별등급점수!$B:$C,2,0)*$Q90</f>
        <v>#DIV/0!</v>
      </c>
      <c r="BC90" s="2" t="e">
        <f>VLOOKUP($AC90,학교별등급점수!$E:$F,2,0)*성적입력!$Q90</f>
        <v>#DIV/0!</v>
      </c>
      <c r="BD90" s="2" t="e">
        <f>VLOOKUP($AL90,학교별등급점수!$E:$F,2,0)*성적입력!$Q90</f>
        <v>#DIV/0!</v>
      </c>
      <c r="BE90" s="2" t="e">
        <f>VLOOKUP($AC90,학교별등급점수!$H:$I,2,0)*$Q90</f>
        <v>#DIV/0!</v>
      </c>
      <c r="BF90" s="2" t="e">
        <f>VLOOKUP($AL90,학교별등급점수!$H:$I,2,0)*$Q90</f>
        <v>#DIV/0!</v>
      </c>
      <c r="BG90" s="2" t="e">
        <f>VLOOKUP(AC90,학교별등급점수!$K:$L,2,0)*성적입력!Q90</f>
        <v>#DIV/0!</v>
      </c>
      <c r="BH90" s="2" t="e">
        <f>VLOOKUP(AC90,학교별등급점수!$N:$O,2,0)*성적입력!Q90</f>
        <v>#DIV/0!</v>
      </c>
      <c r="BI90" s="2">
        <f>VLOOKUP(AS90,학교별등급점수!$Q:$R,2,0)*성적입력!Q90</f>
        <v>0</v>
      </c>
      <c r="BJ90" s="2">
        <f>VLOOKUP($AS90,학교별등급점수!$T:$U,2,0)*성적입력!$Q90</f>
        <v>0</v>
      </c>
      <c r="BK90" s="2" t="e">
        <f>VLOOKUP(AC90,학교별등급점수!$W:$X,2,0)*성적입력!Q90</f>
        <v>#DIV/0!</v>
      </c>
      <c r="BL90" s="2" t="e">
        <f>VLOOKUP($AC90,학교별등급점수!$Z:$AA,2,0)*성적입력!$Q90</f>
        <v>#DIV/0!</v>
      </c>
      <c r="BM90" s="2" t="e">
        <f>VLOOKUP($AC90,학교별등급점수!$AC:$AD,2,0)*성적입력!$Q90</f>
        <v>#DIV/0!</v>
      </c>
      <c r="BN90" s="2" t="e">
        <f>VLOOKUP($AC90,학교별등급점수!$AF:$AG,2,0)*성적입력!$Q90</f>
        <v>#DIV/0!</v>
      </c>
      <c r="BO90" s="2" t="e">
        <f>VLOOKUP($AC90,학교별등급점수!$AI:$AJ,2,0)*성적입력!$Q90</f>
        <v>#DIV/0!</v>
      </c>
      <c r="BP90" s="1" t="e">
        <f>VLOOKUP($AC90,학교별등급점수!$AL:$AM,2,0)*성적입력!$Q90</f>
        <v>#DIV/0!</v>
      </c>
      <c r="BQ90" s="1" t="e">
        <f>VLOOKUP($AC90,학교별등급점수!$AO:$AP,2,0)*성적입력!$Q90</f>
        <v>#DIV/0!</v>
      </c>
      <c r="BR90" s="1" t="e">
        <f>VLOOKUP($AC90,학교별등급점수!$AR:$AS,2,0)*성적입력!$Q90</f>
        <v>#DIV/0!</v>
      </c>
      <c r="BS90" s="1" t="e">
        <f>VLOOKUP($AC90,학교별등급점수!$AU:$AV,2,0)*성적입력!$Q90</f>
        <v>#DIV/0!</v>
      </c>
      <c r="BT90" s="1" t="e">
        <f>VLOOKUP($AC90,학교별등급점수!$AX:$AY,2,0)*성적입력!$Q90</f>
        <v>#DIV/0!</v>
      </c>
      <c r="BU90" s="1" t="e">
        <f>VLOOKUP($AC90,학교별등급점수!$BA:$BB,2,0)*성적입력!$Q90</f>
        <v>#DIV/0!</v>
      </c>
      <c r="BW90" s="1" t="e">
        <f t="shared" si="66"/>
        <v>#DIV/0!</v>
      </c>
      <c r="BX90" s="74" t="e" cm="1">
        <f t="array" ref="BX90">_xlfn.IFS(BW90&gt;96,9,BW90&gt;89,8,BW90&gt;77,7,BW90&gt;60,6,BW90&gt;40,5,BW90&gt;23,4,BW90&gt;11,3,BW90&gt;4,2,TRUE,1)</f>
        <v>#DIV/0!</v>
      </c>
      <c r="BY90" s="1" t="e">
        <f t="shared" si="67"/>
        <v>#DIV/0!</v>
      </c>
      <c r="BZ90" s="1" t="e">
        <f>VLOOKUP($BX90,학교별등급점수!$BD:$BE,2,0)</f>
        <v>#DIV/0!</v>
      </c>
      <c r="CA90" s="1" t="e">
        <f t="shared" si="68"/>
        <v>#DIV/0!</v>
      </c>
      <c r="CC90" s="1" t="e">
        <f>VLOOKUP($AC90,학교별등급점수!$BG:$BH,2,0)*성적입력!$Q90</f>
        <v>#DIV/0!</v>
      </c>
      <c r="CD90" s="1" t="e">
        <f>VLOOKUP($AC90,학교별등급점수!$BJ:$BK,2,0)*성적입력!$Q90</f>
        <v>#DIV/0!</v>
      </c>
      <c r="CE90" s="1" t="e">
        <f>VLOOKUP($AC90,학교별등급점수!$BM:$BN,2,0)*성적입력!$Q90</f>
        <v>#DIV/0!</v>
      </c>
      <c r="CF90" s="1" t="e">
        <f>VLOOKUP($AC90,학교별등급점수!$BP:$BQ,2,0)*성적입력!$Q90</f>
        <v>#DIV/0!</v>
      </c>
      <c r="CG90" s="1" t="e">
        <f>VLOOKUP($AC90,학교별등급점수!$BS:$BT,2,0)</f>
        <v>#DIV/0!</v>
      </c>
      <c r="CH90" s="1" t="e">
        <f>VLOOKUP($AC90,학교별등급점수!$BV:$BW,2,0)*성적입력!$Q90</f>
        <v>#DIV/0!</v>
      </c>
      <c r="CI90" s="1" t="e">
        <f>VLOOKUP($AC90,학교별등급점수!$BY:$BZ,2,0)*성적입력!$Q90</f>
        <v>#DIV/0!</v>
      </c>
      <c r="CJ90" s="1" t="e">
        <f>VLOOKUP($AC90,학교별등급점수!$CB:$CC,2,0)*성적입력!$Q90</f>
        <v>#DIV/0!</v>
      </c>
      <c r="CK90" s="1" t="e">
        <f>VLOOKUP($AC90,학교별등급점수!$CH:$CI,2,0)*성적입력!$Q90</f>
        <v>#DIV/0!</v>
      </c>
      <c r="CL90" s="1" t="e">
        <f>VLOOKUP($AC90,학교별등급점수!$CK:$CL,2,0)*성적입력!$Q90</f>
        <v>#DIV/0!</v>
      </c>
      <c r="CM90" s="1" t="e">
        <f>VLOOKUP($AC90,학교별등급점수!$CN:$CO,2,0)*성적입력!$Q90</f>
        <v>#DIV/0!</v>
      </c>
      <c r="CN90" s="1" t="e">
        <f>VLOOKUP($AW90,학교별등급점수!$CQ:$CR,2,0)*성적입력!$Q90</f>
        <v>#DIV/0!</v>
      </c>
      <c r="CO90" s="1" t="e">
        <f>VLOOKUP($AC90,학교별등급점수!$CT:$CU,2,0)*성적입력!$Q90</f>
        <v>#DIV/0!</v>
      </c>
      <c r="CP90" s="1" t="e">
        <f>VLOOKUP($AC90,학교별등급점수!$CW:$CX,2,0)*성적입력!$Q90</f>
        <v>#DIV/0!</v>
      </c>
      <c r="CQ90" s="1">
        <f>VLOOKUP($AS90,학교별등급점수!$CZ:$DA,2,0)*성적입력!$Q90</f>
        <v>0</v>
      </c>
      <c r="CR90" s="1" t="e">
        <f>VLOOKUP($AC90,학교별등급점수!$DC:$DD,2,0)*성적입력!$Q90</f>
        <v>#DIV/0!</v>
      </c>
      <c r="CS90" s="1" t="e">
        <f>VLOOKUP($AC90,학교별등급점수!$DF:$DG,2,0)*성적입력!$Q90</f>
        <v>#DIV/0!</v>
      </c>
      <c r="CT90" s="1" t="e">
        <f>VLOOKUP($AC90,학교별등급점수!$DI:$DJ,2,0)*성적입력!$Q90</f>
        <v>#DIV/0!</v>
      </c>
    </row>
    <row r="91" spans="7:98" x14ac:dyDescent="0.3">
      <c r="G91" s="18"/>
      <c r="H91" s="18" t="str">
        <f t="shared" si="75"/>
        <v>-0</v>
      </c>
      <c r="I91" s="18">
        <f t="shared" si="76"/>
        <v>0</v>
      </c>
      <c r="J91" s="72" t="str">
        <f t="shared" si="77"/>
        <v>-83</v>
      </c>
      <c r="K91" s="18">
        <f t="shared" si="55"/>
        <v>31</v>
      </c>
      <c r="O91" s="7"/>
      <c r="U91" s="36" t="str">
        <f t="shared" si="37"/>
        <v>X</v>
      </c>
      <c r="V91" s="36" t="str">
        <f t="shared" si="87"/>
        <v>X</v>
      </c>
      <c r="W91" s="36" t="str">
        <f t="shared" si="38"/>
        <v>X</v>
      </c>
      <c r="X91" s="36" t="str">
        <f t="shared" si="88"/>
        <v>X</v>
      </c>
      <c r="Y91" s="36" t="str">
        <f t="shared" si="39"/>
        <v>X</v>
      </c>
      <c r="Z91" s="36" t="str">
        <f t="shared" si="40"/>
        <v>X</v>
      </c>
      <c r="AA91" s="36">
        <f>COUNTIF($P$9:$P91,$P91)</f>
        <v>0</v>
      </c>
      <c r="AB91" s="13" t="e">
        <f t="shared" si="56"/>
        <v>#DIV/0!</v>
      </c>
      <c r="AC91" s="10" t="e" cm="1">
        <f t="array" ref="AC91">_xlfn.IFS(AB91&gt;96%,9,AB91&gt;89%,8,AB91&gt;77%,7,AB91&gt;60%,6,AB91&gt;40%,5,AB91&gt;23%,4,AB91&gt;11%,3,AB91&gt;4%,2,TRUE,1)</f>
        <v>#DIV/0!</v>
      </c>
      <c r="AD91" s="54" t="e">
        <f t="shared" si="57"/>
        <v>#DIV/0!</v>
      </c>
      <c r="AE91" s="54" t="str">
        <f t="shared" si="80"/>
        <v>O</v>
      </c>
      <c r="AF91" s="2" t="str">
        <f t="shared" si="81"/>
        <v>X</v>
      </c>
      <c r="AG91" s="2" t="str">
        <f t="shared" si="82"/>
        <v>X</v>
      </c>
      <c r="AH91" s="2" t="str">
        <f t="shared" si="83"/>
        <v>X</v>
      </c>
      <c r="AI91" s="2" t="str">
        <f t="shared" si="84"/>
        <v>X</v>
      </c>
      <c r="AJ91" s="2" t="str">
        <f t="shared" si="85"/>
        <v>X</v>
      </c>
      <c r="AK91" s="13" t="e">
        <f t="shared" si="58"/>
        <v>#DIV/0!</v>
      </c>
      <c r="AL91" s="10" t="e" cm="1">
        <f t="array" ref="AL91">_xlfn.IFS(AK91&gt;96%,9,AK91&gt;89%,8,AK91&gt;77%,7,AK91&gt;60%,6,AK91&gt;40%,5,AK91&gt;23%,4,AK91&gt;11%,3,AK91&gt;4%,2,TRUE,1)</f>
        <v>#DIV/0!</v>
      </c>
      <c r="AM91" s="2" t="e">
        <f t="shared" si="59"/>
        <v>#DIV/0!</v>
      </c>
      <c r="AN91" s="2">
        <f t="shared" si="60"/>
        <v>31</v>
      </c>
      <c r="AO91" s="3">
        <v>32</v>
      </c>
      <c r="AP91" s="2" t="str">
        <f t="shared" si="61"/>
        <v>-83</v>
      </c>
      <c r="AQ91" s="2">
        <f t="shared" si="86"/>
        <v>83</v>
      </c>
      <c r="AR91" s="26">
        <f t="shared" si="62"/>
        <v>1</v>
      </c>
      <c r="AS91" s="10" cm="1">
        <f t="array" ref="AS91">_xlfn.IFS(AR91&gt;96%,9,AR91&gt;89%,8,AR91&gt;77%,7,AR91&gt;60%,6,AR91&gt;40%,5,AR91&gt;23%,4,AR91&gt;11%,3,AR91&gt;4%,2,TRUE,1)</f>
        <v>9</v>
      </c>
      <c r="AT91" s="2">
        <f t="shared" si="63"/>
        <v>0</v>
      </c>
      <c r="AU91" s="2" t="e">
        <f>VLOOKUP(성적입력!$P91,건국대글로컬교과분류자료!$F:$G,2,0)</f>
        <v>#N/A</v>
      </c>
      <c r="AV91" s="26" t="e">
        <f t="shared" si="64"/>
        <v>#DIV/0!</v>
      </c>
      <c r="AW91" s="10" t="e" cm="1">
        <f t="array" ref="AW91">_xlfn.IFS(AV91&gt;96%,9,AV91&gt;89%,8,AV91&gt;77%,7,AV91&gt;60%,6,AV91&gt;40%,5,AV91&gt;23%,4,AV91&gt;11%,3,AV91&gt;4%,2,TRUE,1)</f>
        <v>#DIV/0!</v>
      </c>
      <c r="AX91" s="2" t="e">
        <f t="shared" si="65"/>
        <v>#DIV/0!</v>
      </c>
      <c r="BA91" s="2" t="e">
        <f>VLOOKUP(성적입력!$AC91,학교별등급점수!$B:$C,2,0)*$Q91</f>
        <v>#DIV/0!</v>
      </c>
      <c r="BB91" s="2" t="e">
        <f>VLOOKUP(성적입력!$AL91,학교별등급점수!$B:$C,2,0)*$Q91</f>
        <v>#DIV/0!</v>
      </c>
      <c r="BC91" s="2" t="e">
        <f>VLOOKUP($AC91,학교별등급점수!$E:$F,2,0)*성적입력!$Q91</f>
        <v>#DIV/0!</v>
      </c>
      <c r="BD91" s="2" t="e">
        <f>VLOOKUP($AL91,학교별등급점수!$E:$F,2,0)*성적입력!$Q91</f>
        <v>#DIV/0!</v>
      </c>
      <c r="BE91" s="2" t="e">
        <f>VLOOKUP($AC91,학교별등급점수!$H:$I,2,0)*$Q91</f>
        <v>#DIV/0!</v>
      </c>
      <c r="BF91" s="2" t="e">
        <f>VLOOKUP($AL91,학교별등급점수!$H:$I,2,0)*$Q91</f>
        <v>#DIV/0!</v>
      </c>
      <c r="BG91" s="2" t="e">
        <f>VLOOKUP(AC91,학교별등급점수!$K:$L,2,0)*성적입력!Q91</f>
        <v>#DIV/0!</v>
      </c>
      <c r="BH91" s="2" t="e">
        <f>VLOOKUP(AC91,학교별등급점수!$N:$O,2,0)*성적입력!Q91</f>
        <v>#DIV/0!</v>
      </c>
      <c r="BI91" s="2">
        <f>VLOOKUP(AS91,학교별등급점수!$Q:$R,2,0)*성적입력!Q91</f>
        <v>0</v>
      </c>
      <c r="BJ91" s="2">
        <f>VLOOKUP($AS91,학교별등급점수!$T:$U,2,0)*성적입력!$Q91</f>
        <v>0</v>
      </c>
      <c r="BK91" s="2" t="e">
        <f>VLOOKUP(AC91,학교별등급점수!$W:$X,2,0)*성적입력!Q91</f>
        <v>#DIV/0!</v>
      </c>
      <c r="BL91" s="2" t="e">
        <f>VLOOKUP($AC91,학교별등급점수!$Z:$AA,2,0)*성적입력!$Q91</f>
        <v>#DIV/0!</v>
      </c>
      <c r="BM91" s="2" t="e">
        <f>VLOOKUP($AC91,학교별등급점수!$AC:$AD,2,0)*성적입력!$Q91</f>
        <v>#DIV/0!</v>
      </c>
      <c r="BN91" s="2" t="e">
        <f>VLOOKUP($AC91,학교별등급점수!$AF:$AG,2,0)*성적입력!$Q91</f>
        <v>#DIV/0!</v>
      </c>
      <c r="BO91" s="2" t="e">
        <f>VLOOKUP($AC91,학교별등급점수!$AI:$AJ,2,0)*성적입력!$Q91</f>
        <v>#DIV/0!</v>
      </c>
      <c r="BP91" s="1" t="e">
        <f>VLOOKUP($AC91,학교별등급점수!$AL:$AM,2,0)*성적입력!$Q91</f>
        <v>#DIV/0!</v>
      </c>
      <c r="BQ91" s="1" t="e">
        <f>VLOOKUP($AC91,학교별등급점수!$AO:$AP,2,0)*성적입력!$Q91</f>
        <v>#DIV/0!</v>
      </c>
      <c r="BR91" s="1" t="e">
        <f>VLOOKUP($AC91,학교별등급점수!$AR:$AS,2,0)*성적입력!$Q91</f>
        <v>#DIV/0!</v>
      </c>
      <c r="BS91" s="1" t="e">
        <f>VLOOKUP($AC91,학교별등급점수!$AU:$AV,2,0)*성적입력!$Q91</f>
        <v>#DIV/0!</v>
      </c>
      <c r="BT91" s="1" t="e">
        <f>VLOOKUP($AC91,학교별등급점수!$AX:$AY,2,0)*성적입력!$Q91</f>
        <v>#DIV/0!</v>
      </c>
      <c r="BU91" s="1" t="e">
        <f>VLOOKUP($AC91,학교별등급점수!$BA:$BB,2,0)*성적입력!$Q91</f>
        <v>#DIV/0!</v>
      </c>
      <c r="BW91" s="1" t="e">
        <f t="shared" si="66"/>
        <v>#DIV/0!</v>
      </c>
      <c r="BX91" s="74" t="e" cm="1">
        <f t="array" ref="BX91">_xlfn.IFS(BW91&gt;96,9,BW91&gt;89,8,BW91&gt;77,7,BW91&gt;60,6,BW91&gt;40,5,BW91&gt;23,4,BW91&gt;11,3,BW91&gt;4,2,TRUE,1)</f>
        <v>#DIV/0!</v>
      </c>
      <c r="BY91" s="1" t="e">
        <f t="shared" si="67"/>
        <v>#DIV/0!</v>
      </c>
      <c r="BZ91" s="1" t="e">
        <f>VLOOKUP($BX91,학교별등급점수!$BD:$BE,2,0)</f>
        <v>#DIV/0!</v>
      </c>
      <c r="CA91" s="1" t="e">
        <f t="shared" si="68"/>
        <v>#DIV/0!</v>
      </c>
      <c r="CC91" s="1" t="e">
        <f>VLOOKUP($AC91,학교별등급점수!$BG:$BH,2,0)*성적입력!$Q91</f>
        <v>#DIV/0!</v>
      </c>
      <c r="CD91" s="1" t="e">
        <f>VLOOKUP($AC91,학교별등급점수!$BJ:$BK,2,0)*성적입력!$Q91</f>
        <v>#DIV/0!</v>
      </c>
      <c r="CE91" s="1" t="e">
        <f>VLOOKUP($AC91,학교별등급점수!$BM:$BN,2,0)*성적입력!$Q91</f>
        <v>#DIV/0!</v>
      </c>
      <c r="CF91" s="1" t="e">
        <f>VLOOKUP($AC91,학교별등급점수!$BP:$BQ,2,0)*성적입력!$Q91</f>
        <v>#DIV/0!</v>
      </c>
      <c r="CG91" s="1" t="e">
        <f>VLOOKUP($AC91,학교별등급점수!$BS:$BT,2,0)</f>
        <v>#DIV/0!</v>
      </c>
      <c r="CH91" s="1" t="e">
        <f>VLOOKUP($AC91,학교별등급점수!$BV:$BW,2,0)*성적입력!$Q91</f>
        <v>#DIV/0!</v>
      </c>
      <c r="CI91" s="1" t="e">
        <f>VLOOKUP($AC91,학교별등급점수!$BY:$BZ,2,0)*성적입력!$Q91</f>
        <v>#DIV/0!</v>
      </c>
      <c r="CJ91" s="1" t="e">
        <f>VLOOKUP($AC91,학교별등급점수!$CB:$CC,2,0)*성적입력!$Q91</f>
        <v>#DIV/0!</v>
      </c>
      <c r="CK91" s="1" t="e">
        <f>VLOOKUP($AC91,학교별등급점수!$CH:$CI,2,0)*성적입력!$Q91</f>
        <v>#DIV/0!</v>
      </c>
      <c r="CL91" s="1" t="e">
        <f>VLOOKUP($AC91,학교별등급점수!$CK:$CL,2,0)*성적입력!$Q91</f>
        <v>#DIV/0!</v>
      </c>
      <c r="CM91" s="1" t="e">
        <f>VLOOKUP($AC91,학교별등급점수!$CN:$CO,2,0)*성적입력!$Q91</f>
        <v>#DIV/0!</v>
      </c>
      <c r="CN91" s="1" t="e">
        <f>VLOOKUP($AW91,학교별등급점수!$CQ:$CR,2,0)*성적입력!$Q91</f>
        <v>#DIV/0!</v>
      </c>
      <c r="CO91" s="1" t="e">
        <f>VLOOKUP($AC91,학교별등급점수!$CT:$CU,2,0)*성적입력!$Q91</f>
        <v>#DIV/0!</v>
      </c>
      <c r="CP91" s="1" t="e">
        <f>VLOOKUP($AC91,학교별등급점수!$CW:$CX,2,0)*성적입력!$Q91</f>
        <v>#DIV/0!</v>
      </c>
      <c r="CQ91" s="1">
        <f>VLOOKUP($AS91,학교별등급점수!$CZ:$DA,2,0)*성적입력!$Q91</f>
        <v>0</v>
      </c>
      <c r="CR91" s="1" t="e">
        <f>VLOOKUP($AC91,학교별등급점수!$DC:$DD,2,0)*성적입력!$Q91</f>
        <v>#DIV/0!</v>
      </c>
      <c r="CS91" s="1" t="e">
        <f>VLOOKUP($AC91,학교별등급점수!$DF:$DG,2,0)*성적입력!$Q91</f>
        <v>#DIV/0!</v>
      </c>
      <c r="CT91" s="1" t="e">
        <f>VLOOKUP($AC91,학교별등급점수!$DI:$DJ,2,0)*성적입력!$Q91</f>
        <v>#DIV/0!</v>
      </c>
    </row>
    <row r="92" spans="7:98" x14ac:dyDescent="0.3">
      <c r="G92" s="18"/>
      <c r="H92" s="18" t="str">
        <f t="shared" si="75"/>
        <v>-0</v>
      </c>
      <c r="I92" s="18">
        <f t="shared" si="76"/>
        <v>0</v>
      </c>
      <c r="J92" s="72" t="str">
        <f t="shared" si="77"/>
        <v>-84</v>
      </c>
      <c r="K92" s="18">
        <f t="shared" si="55"/>
        <v>31</v>
      </c>
      <c r="O92" s="7"/>
      <c r="U92" s="36" t="str">
        <f t="shared" si="37"/>
        <v>X</v>
      </c>
      <c r="V92" s="36" t="str">
        <f t="shared" si="87"/>
        <v>X</v>
      </c>
      <c r="W92" s="36" t="str">
        <f t="shared" si="38"/>
        <v>X</v>
      </c>
      <c r="X92" s="36" t="str">
        <f t="shared" si="88"/>
        <v>X</v>
      </c>
      <c r="Y92" s="36" t="str">
        <f t="shared" si="39"/>
        <v>X</v>
      </c>
      <c r="Z92" s="36" t="str">
        <f t="shared" si="40"/>
        <v>X</v>
      </c>
      <c r="AA92" s="36">
        <f>COUNTIF($P$9:$P92,$P92)</f>
        <v>0</v>
      </c>
      <c r="AB92" s="13" t="e">
        <f t="shared" si="56"/>
        <v>#DIV/0!</v>
      </c>
      <c r="AC92" s="10" t="e" cm="1">
        <f t="array" ref="AC92">_xlfn.IFS(AB92&gt;96%,9,AB92&gt;89%,8,AB92&gt;77%,7,AB92&gt;60%,6,AB92&gt;40%,5,AB92&gt;23%,4,AB92&gt;11%,3,AB92&gt;4%,2,TRUE,1)</f>
        <v>#DIV/0!</v>
      </c>
      <c r="AD92" s="54" t="e">
        <f t="shared" si="57"/>
        <v>#DIV/0!</v>
      </c>
      <c r="AE92" s="54" t="str">
        <f t="shared" si="80"/>
        <v>O</v>
      </c>
      <c r="AF92" s="2" t="str">
        <f t="shared" si="81"/>
        <v>X</v>
      </c>
      <c r="AG92" s="2" t="str">
        <f t="shared" si="82"/>
        <v>X</v>
      </c>
      <c r="AH92" s="2" t="str">
        <f t="shared" si="83"/>
        <v>X</v>
      </c>
      <c r="AI92" s="2" t="str">
        <f t="shared" si="84"/>
        <v>X</v>
      </c>
      <c r="AJ92" s="2" t="str">
        <f t="shared" si="85"/>
        <v>X</v>
      </c>
      <c r="AK92" s="13" t="e">
        <f t="shared" si="58"/>
        <v>#DIV/0!</v>
      </c>
      <c r="AL92" s="10" t="e" cm="1">
        <f t="array" ref="AL92">_xlfn.IFS(AK92&gt;96%,9,AK92&gt;89%,8,AK92&gt;77%,7,AK92&gt;60%,6,AK92&gt;40%,5,AK92&gt;23%,4,AK92&gt;11%,3,AK92&gt;4%,2,TRUE,1)</f>
        <v>#DIV/0!</v>
      </c>
      <c r="AM92" s="2" t="e">
        <f t="shared" si="59"/>
        <v>#DIV/0!</v>
      </c>
      <c r="AN92" s="2">
        <f t="shared" si="60"/>
        <v>31</v>
      </c>
      <c r="AO92" s="3">
        <v>32</v>
      </c>
      <c r="AP92" s="2" t="str">
        <f t="shared" si="61"/>
        <v>-84</v>
      </c>
      <c r="AQ92" s="2">
        <f t="shared" si="86"/>
        <v>84</v>
      </c>
      <c r="AR92" s="26">
        <f t="shared" si="62"/>
        <v>1</v>
      </c>
      <c r="AS92" s="10" cm="1">
        <f t="array" ref="AS92">_xlfn.IFS(AR92&gt;96%,9,AR92&gt;89%,8,AR92&gt;77%,7,AR92&gt;60%,6,AR92&gt;40%,5,AR92&gt;23%,4,AR92&gt;11%,3,AR92&gt;4%,2,TRUE,1)</f>
        <v>9</v>
      </c>
      <c r="AT92" s="2">
        <f t="shared" si="63"/>
        <v>0</v>
      </c>
      <c r="AU92" s="2" t="e">
        <f>VLOOKUP(성적입력!$P92,건국대글로컬교과분류자료!$F:$G,2,0)</f>
        <v>#N/A</v>
      </c>
      <c r="AV92" s="26" t="e">
        <f t="shared" si="64"/>
        <v>#DIV/0!</v>
      </c>
      <c r="AW92" s="10" t="e" cm="1">
        <f t="array" ref="AW92">_xlfn.IFS(AV92&gt;96%,9,AV92&gt;89%,8,AV92&gt;77%,7,AV92&gt;60%,6,AV92&gt;40%,5,AV92&gt;23%,4,AV92&gt;11%,3,AV92&gt;4%,2,TRUE,1)</f>
        <v>#DIV/0!</v>
      </c>
      <c r="AX92" s="2" t="e">
        <f t="shared" si="65"/>
        <v>#DIV/0!</v>
      </c>
      <c r="BA92" s="2" t="e">
        <f>VLOOKUP(성적입력!$AC92,학교별등급점수!$B:$C,2,0)*$Q92</f>
        <v>#DIV/0!</v>
      </c>
      <c r="BB92" s="2" t="e">
        <f>VLOOKUP(성적입력!$AL92,학교별등급점수!$B:$C,2,0)*$Q92</f>
        <v>#DIV/0!</v>
      </c>
      <c r="BC92" s="2" t="e">
        <f>VLOOKUP($AC92,학교별등급점수!$E:$F,2,0)*성적입력!$Q92</f>
        <v>#DIV/0!</v>
      </c>
      <c r="BD92" s="2" t="e">
        <f>VLOOKUP($AL92,학교별등급점수!$E:$F,2,0)*성적입력!$Q92</f>
        <v>#DIV/0!</v>
      </c>
      <c r="BE92" s="2" t="e">
        <f>VLOOKUP($AC92,학교별등급점수!$H:$I,2,0)*$Q92</f>
        <v>#DIV/0!</v>
      </c>
      <c r="BF92" s="2" t="e">
        <f>VLOOKUP($AL92,학교별등급점수!$H:$I,2,0)*$Q92</f>
        <v>#DIV/0!</v>
      </c>
      <c r="BG92" s="2" t="e">
        <f>VLOOKUP(AC92,학교별등급점수!$K:$L,2,0)*성적입력!Q92</f>
        <v>#DIV/0!</v>
      </c>
      <c r="BH92" s="2" t="e">
        <f>VLOOKUP(AC92,학교별등급점수!$N:$O,2,0)*성적입력!Q92</f>
        <v>#DIV/0!</v>
      </c>
      <c r="BI92" s="2">
        <f>VLOOKUP(AS92,학교별등급점수!$Q:$R,2,0)*성적입력!Q92</f>
        <v>0</v>
      </c>
      <c r="BJ92" s="2">
        <f>VLOOKUP($AS92,학교별등급점수!$T:$U,2,0)*성적입력!$Q92</f>
        <v>0</v>
      </c>
      <c r="BK92" s="2" t="e">
        <f>VLOOKUP(AC92,학교별등급점수!$W:$X,2,0)*성적입력!Q92</f>
        <v>#DIV/0!</v>
      </c>
      <c r="BL92" s="2" t="e">
        <f>VLOOKUP($AC92,학교별등급점수!$Z:$AA,2,0)*성적입력!$Q92</f>
        <v>#DIV/0!</v>
      </c>
      <c r="BM92" s="2" t="e">
        <f>VLOOKUP($AC92,학교별등급점수!$AC:$AD,2,0)*성적입력!$Q92</f>
        <v>#DIV/0!</v>
      </c>
      <c r="BN92" s="2" t="e">
        <f>VLOOKUP($AC92,학교별등급점수!$AF:$AG,2,0)*성적입력!$Q92</f>
        <v>#DIV/0!</v>
      </c>
      <c r="BO92" s="2" t="e">
        <f>VLOOKUP($AC92,학교별등급점수!$AI:$AJ,2,0)*성적입력!$Q92</f>
        <v>#DIV/0!</v>
      </c>
      <c r="BP92" s="1" t="e">
        <f>VLOOKUP($AC92,학교별등급점수!$AL:$AM,2,0)*성적입력!$Q92</f>
        <v>#DIV/0!</v>
      </c>
      <c r="BQ92" s="1" t="e">
        <f>VLOOKUP($AC92,학교별등급점수!$AO:$AP,2,0)*성적입력!$Q92</f>
        <v>#DIV/0!</v>
      </c>
      <c r="BR92" s="1" t="e">
        <f>VLOOKUP($AC92,학교별등급점수!$AR:$AS,2,0)*성적입력!$Q92</f>
        <v>#DIV/0!</v>
      </c>
      <c r="BS92" s="1" t="e">
        <f>VLOOKUP($AC92,학교별등급점수!$AU:$AV,2,0)*성적입력!$Q92</f>
        <v>#DIV/0!</v>
      </c>
      <c r="BT92" s="1" t="e">
        <f>VLOOKUP($AC92,학교별등급점수!$AX:$AY,2,0)*성적입력!$Q92</f>
        <v>#DIV/0!</v>
      </c>
      <c r="BU92" s="1" t="e">
        <f>VLOOKUP($AC92,학교별등급점수!$BA:$BB,2,0)*성적입력!$Q92</f>
        <v>#DIV/0!</v>
      </c>
      <c r="BW92" s="1" t="e">
        <f t="shared" si="66"/>
        <v>#DIV/0!</v>
      </c>
      <c r="BX92" s="74" t="e" cm="1">
        <f t="array" ref="BX92">_xlfn.IFS(BW92&gt;96,9,BW92&gt;89,8,BW92&gt;77,7,BW92&gt;60,6,BW92&gt;40,5,BW92&gt;23,4,BW92&gt;11,3,BW92&gt;4,2,TRUE,1)</f>
        <v>#DIV/0!</v>
      </c>
      <c r="BY92" s="1" t="e">
        <f t="shared" si="67"/>
        <v>#DIV/0!</v>
      </c>
      <c r="BZ92" s="1" t="e">
        <f>VLOOKUP($BX92,학교별등급점수!$BD:$BE,2,0)</f>
        <v>#DIV/0!</v>
      </c>
      <c r="CA92" s="1" t="e">
        <f t="shared" si="68"/>
        <v>#DIV/0!</v>
      </c>
      <c r="CC92" s="1" t="e">
        <f>VLOOKUP($AC92,학교별등급점수!$BG:$BH,2,0)*성적입력!$Q92</f>
        <v>#DIV/0!</v>
      </c>
      <c r="CD92" s="1" t="e">
        <f>VLOOKUP($AC92,학교별등급점수!$BJ:$BK,2,0)*성적입력!$Q92</f>
        <v>#DIV/0!</v>
      </c>
      <c r="CE92" s="1" t="e">
        <f>VLOOKUP($AC92,학교별등급점수!$BM:$BN,2,0)*성적입력!$Q92</f>
        <v>#DIV/0!</v>
      </c>
      <c r="CF92" s="1" t="e">
        <f>VLOOKUP($AC92,학교별등급점수!$BP:$BQ,2,0)*성적입력!$Q92</f>
        <v>#DIV/0!</v>
      </c>
      <c r="CG92" s="1" t="e">
        <f>VLOOKUP($AC92,학교별등급점수!$BS:$BT,2,0)</f>
        <v>#DIV/0!</v>
      </c>
      <c r="CH92" s="1" t="e">
        <f>VLOOKUP($AC92,학교별등급점수!$BV:$BW,2,0)*성적입력!$Q92</f>
        <v>#DIV/0!</v>
      </c>
      <c r="CI92" s="1" t="e">
        <f>VLOOKUP($AC92,학교별등급점수!$BY:$BZ,2,0)*성적입력!$Q92</f>
        <v>#DIV/0!</v>
      </c>
      <c r="CJ92" s="1" t="e">
        <f>VLOOKUP($AC92,학교별등급점수!$CB:$CC,2,0)*성적입력!$Q92</f>
        <v>#DIV/0!</v>
      </c>
      <c r="CK92" s="1" t="e">
        <f>VLOOKUP($AC92,학교별등급점수!$CH:$CI,2,0)*성적입력!$Q92</f>
        <v>#DIV/0!</v>
      </c>
      <c r="CL92" s="1" t="e">
        <f>VLOOKUP($AC92,학교별등급점수!$CK:$CL,2,0)*성적입력!$Q92</f>
        <v>#DIV/0!</v>
      </c>
      <c r="CM92" s="1" t="e">
        <f>VLOOKUP($AC92,학교별등급점수!$CN:$CO,2,0)*성적입력!$Q92</f>
        <v>#DIV/0!</v>
      </c>
      <c r="CN92" s="1" t="e">
        <f>VLOOKUP($AW92,학교별등급점수!$CQ:$CR,2,0)*성적입력!$Q92</f>
        <v>#DIV/0!</v>
      </c>
      <c r="CO92" s="1" t="e">
        <f>VLOOKUP($AC92,학교별등급점수!$CT:$CU,2,0)*성적입력!$Q92</f>
        <v>#DIV/0!</v>
      </c>
      <c r="CP92" s="1" t="e">
        <f>VLOOKUP($AC92,학교별등급점수!$CW:$CX,2,0)*성적입력!$Q92</f>
        <v>#DIV/0!</v>
      </c>
      <c r="CQ92" s="1">
        <f>VLOOKUP($AS92,학교별등급점수!$CZ:$DA,2,0)*성적입력!$Q92</f>
        <v>0</v>
      </c>
      <c r="CR92" s="1" t="e">
        <f>VLOOKUP($AC92,학교별등급점수!$DC:$DD,2,0)*성적입력!$Q92</f>
        <v>#DIV/0!</v>
      </c>
      <c r="CS92" s="1" t="e">
        <f>VLOOKUP($AC92,학교별등급점수!$DF:$DG,2,0)*성적입력!$Q92</f>
        <v>#DIV/0!</v>
      </c>
      <c r="CT92" s="1" t="e">
        <f>VLOOKUP($AC92,학교별등급점수!$DI:$DJ,2,0)*성적입력!$Q92</f>
        <v>#DIV/0!</v>
      </c>
    </row>
    <row r="93" spans="7:98" x14ac:dyDescent="0.3">
      <c r="G93" s="18"/>
      <c r="H93" s="18" t="str">
        <f t="shared" si="75"/>
        <v>-0</v>
      </c>
      <c r="I93" s="18">
        <f t="shared" si="76"/>
        <v>0</v>
      </c>
      <c r="J93" s="72" t="str">
        <f t="shared" si="77"/>
        <v>-85</v>
      </c>
      <c r="K93" s="18">
        <f t="shared" si="55"/>
        <v>31</v>
      </c>
      <c r="O93" s="7"/>
      <c r="U93" s="36" t="str">
        <f t="shared" si="37"/>
        <v>X</v>
      </c>
      <c r="V93" s="36" t="str">
        <f t="shared" si="87"/>
        <v>X</v>
      </c>
      <c r="W93" s="36" t="str">
        <f t="shared" si="38"/>
        <v>X</v>
      </c>
      <c r="X93" s="36" t="str">
        <f t="shared" si="88"/>
        <v>X</v>
      </c>
      <c r="Y93" s="36" t="str">
        <f t="shared" si="39"/>
        <v>X</v>
      </c>
      <c r="Z93" s="36" t="str">
        <f t="shared" si="40"/>
        <v>X</v>
      </c>
      <c r="AA93" s="36">
        <f>COUNTIF($P$9:$P93,$P93)</f>
        <v>0</v>
      </c>
      <c r="AB93" s="13" t="e">
        <f t="shared" si="56"/>
        <v>#DIV/0!</v>
      </c>
      <c r="AC93" s="10" t="e" cm="1">
        <f t="array" ref="AC93">_xlfn.IFS(AB93&gt;96%,9,AB93&gt;89%,8,AB93&gt;77%,7,AB93&gt;60%,6,AB93&gt;40%,5,AB93&gt;23%,4,AB93&gt;11%,3,AB93&gt;4%,2,TRUE,1)</f>
        <v>#DIV/0!</v>
      </c>
      <c r="AD93" s="54" t="e">
        <f t="shared" si="57"/>
        <v>#DIV/0!</v>
      </c>
      <c r="AE93" s="54" t="str">
        <f t="shared" si="80"/>
        <v>O</v>
      </c>
      <c r="AF93" s="2" t="str">
        <f t="shared" si="81"/>
        <v>X</v>
      </c>
      <c r="AG93" s="2" t="str">
        <f t="shared" si="82"/>
        <v>X</v>
      </c>
      <c r="AH93" s="2" t="str">
        <f t="shared" si="83"/>
        <v>X</v>
      </c>
      <c r="AI93" s="2" t="str">
        <f t="shared" si="84"/>
        <v>X</v>
      </c>
      <c r="AJ93" s="2" t="str">
        <f t="shared" si="85"/>
        <v>X</v>
      </c>
      <c r="AK93" s="13" t="e">
        <f t="shared" si="58"/>
        <v>#DIV/0!</v>
      </c>
      <c r="AL93" s="10" t="e" cm="1">
        <f t="array" ref="AL93">_xlfn.IFS(AK93&gt;96%,9,AK93&gt;89%,8,AK93&gt;77%,7,AK93&gt;60%,6,AK93&gt;40%,5,AK93&gt;23%,4,AK93&gt;11%,3,AK93&gt;4%,2,TRUE,1)</f>
        <v>#DIV/0!</v>
      </c>
      <c r="AM93" s="2" t="e">
        <f t="shared" si="59"/>
        <v>#DIV/0!</v>
      </c>
      <c r="AN93" s="2">
        <f t="shared" si="60"/>
        <v>31</v>
      </c>
      <c r="AO93" s="3">
        <v>32</v>
      </c>
      <c r="AP93" s="2" t="str">
        <f t="shared" si="61"/>
        <v>-85</v>
      </c>
      <c r="AQ93" s="2">
        <f t="shared" si="86"/>
        <v>85</v>
      </c>
      <c r="AR93" s="26">
        <f t="shared" si="62"/>
        <v>1</v>
      </c>
      <c r="AS93" s="10" cm="1">
        <f t="array" ref="AS93">_xlfn.IFS(AR93&gt;96%,9,AR93&gt;89%,8,AR93&gt;77%,7,AR93&gt;60%,6,AR93&gt;40%,5,AR93&gt;23%,4,AR93&gt;11%,3,AR93&gt;4%,2,TRUE,1)</f>
        <v>9</v>
      </c>
      <c r="AT93" s="2">
        <f t="shared" si="63"/>
        <v>0</v>
      </c>
      <c r="AU93" s="2" t="e">
        <f>VLOOKUP(성적입력!$P93,건국대글로컬교과분류자료!$F:$G,2,0)</f>
        <v>#N/A</v>
      </c>
      <c r="AV93" s="26" t="e">
        <f t="shared" si="64"/>
        <v>#DIV/0!</v>
      </c>
      <c r="AW93" s="10" t="e" cm="1">
        <f t="array" ref="AW93">_xlfn.IFS(AV93&gt;96%,9,AV93&gt;89%,8,AV93&gt;77%,7,AV93&gt;60%,6,AV93&gt;40%,5,AV93&gt;23%,4,AV93&gt;11%,3,AV93&gt;4%,2,TRUE,1)</f>
        <v>#DIV/0!</v>
      </c>
      <c r="AX93" s="2" t="e">
        <f t="shared" si="65"/>
        <v>#DIV/0!</v>
      </c>
      <c r="BA93" s="2" t="e">
        <f>VLOOKUP(성적입력!$AC93,학교별등급점수!$B:$C,2,0)*$Q93</f>
        <v>#DIV/0!</v>
      </c>
      <c r="BB93" s="2" t="e">
        <f>VLOOKUP(성적입력!$AL93,학교별등급점수!$B:$C,2,0)*$Q93</f>
        <v>#DIV/0!</v>
      </c>
      <c r="BC93" s="2" t="e">
        <f>VLOOKUP($AC93,학교별등급점수!$E:$F,2,0)*성적입력!$Q93</f>
        <v>#DIV/0!</v>
      </c>
      <c r="BD93" s="2" t="e">
        <f>VLOOKUP($AL93,학교별등급점수!$E:$F,2,0)*성적입력!$Q93</f>
        <v>#DIV/0!</v>
      </c>
      <c r="BE93" s="2" t="e">
        <f>VLOOKUP($AC93,학교별등급점수!$H:$I,2,0)*$Q93</f>
        <v>#DIV/0!</v>
      </c>
      <c r="BF93" s="2" t="e">
        <f>VLOOKUP($AL93,학교별등급점수!$H:$I,2,0)*$Q93</f>
        <v>#DIV/0!</v>
      </c>
      <c r="BG93" s="2" t="e">
        <f>VLOOKUP(AC93,학교별등급점수!$K:$L,2,0)*성적입력!Q93</f>
        <v>#DIV/0!</v>
      </c>
      <c r="BH93" s="2" t="e">
        <f>VLOOKUP(AC93,학교별등급점수!$N:$O,2,0)*성적입력!Q93</f>
        <v>#DIV/0!</v>
      </c>
      <c r="BI93" s="2">
        <f>VLOOKUP(AS93,학교별등급점수!$Q:$R,2,0)*성적입력!Q93</f>
        <v>0</v>
      </c>
      <c r="BJ93" s="2">
        <f>VLOOKUP($AS93,학교별등급점수!$T:$U,2,0)*성적입력!$Q93</f>
        <v>0</v>
      </c>
      <c r="BK93" s="2" t="e">
        <f>VLOOKUP(AC93,학교별등급점수!$W:$X,2,0)*성적입력!Q93</f>
        <v>#DIV/0!</v>
      </c>
      <c r="BL93" s="2" t="e">
        <f>VLOOKUP($AC93,학교별등급점수!$Z:$AA,2,0)*성적입력!$Q93</f>
        <v>#DIV/0!</v>
      </c>
      <c r="BM93" s="2" t="e">
        <f>VLOOKUP($AC93,학교별등급점수!$AC:$AD,2,0)*성적입력!$Q93</f>
        <v>#DIV/0!</v>
      </c>
      <c r="BN93" s="2" t="e">
        <f>VLOOKUP($AC93,학교별등급점수!$AF:$AG,2,0)*성적입력!$Q93</f>
        <v>#DIV/0!</v>
      </c>
      <c r="BO93" s="2" t="e">
        <f>VLOOKUP($AC93,학교별등급점수!$AI:$AJ,2,0)*성적입력!$Q93</f>
        <v>#DIV/0!</v>
      </c>
      <c r="BP93" s="1" t="e">
        <f>VLOOKUP($AC93,학교별등급점수!$AL:$AM,2,0)*성적입력!$Q93</f>
        <v>#DIV/0!</v>
      </c>
      <c r="BQ93" s="1" t="e">
        <f>VLOOKUP($AC93,학교별등급점수!$AO:$AP,2,0)*성적입력!$Q93</f>
        <v>#DIV/0!</v>
      </c>
      <c r="BR93" s="1" t="e">
        <f>VLOOKUP($AC93,학교별등급점수!$AR:$AS,2,0)*성적입력!$Q93</f>
        <v>#DIV/0!</v>
      </c>
      <c r="BS93" s="1" t="e">
        <f>VLOOKUP($AC93,학교별등급점수!$AU:$AV,2,0)*성적입력!$Q93</f>
        <v>#DIV/0!</v>
      </c>
      <c r="BT93" s="1" t="e">
        <f>VLOOKUP($AC93,학교별등급점수!$AX:$AY,2,0)*성적입력!$Q93</f>
        <v>#DIV/0!</v>
      </c>
      <c r="BU93" s="1" t="e">
        <f>VLOOKUP($AC93,학교별등급점수!$BA:$BB,2,0)*성적입력!$Q93</f>
        <v>#DIV/0!</v>
      </c>
      <c r="BW93" s="1" t="e">
        <f t="shared" si="66"/>
        <v>#DIV/0!</v>
      </c>
      <c r="BX93" s="74" t="e" cm="1">
        <f t="array" ref="BX93">_xlfn.IFS(BW93&gt;96,9,BW93&gt;89,8,BW93&gt;77,7,BW93&gt;60,6,BW93&gt;40,5,BW93&gt;23,4,BW93&gt;11,3,BW93&gt;4,2,TRUE,1)</f>
        <v>#DIV/0!</v>
      </c>
      <c r="BY93" s="1" t="e">
        <f t="shared" si="67"/>
        <v>#DIV/0!</v>
      </c>
      <c r="BZ93" s="1" t="e">
        <f>VLOOKUP($BX93,학교별등급점수!$BD:$BE,2,0)</f>
        <v>#DIV/0!</v>
      </c>
      <c r="CA93" s="1" t="e">
        <f t="shared" si="68"/>
        <v>#DIV/0!</v>
      </c>
      <c r="CC93" s="1" t="e">
        <f>VLOOKUP($AC93,학교별등급점수!$BG:$BH,2,0)*성적입력!$Q93</f>
        <v>#DIV/0!</v>
      </c>
      <c r="CD93" s="1" t="e">
        <f>VLOOKUP($AC93,학교별등급점수!$BJ:$BK,2,0)*성적입력!$Q93</f>
        <v>#DIV/0!</v>
      </c>
      <c r="CE93" s="1" t="e">
        <f>VLOOKUP($AC93,학교별등급점수!$BM:$BN,2,0)*성적입력!$Q93</f>
        <v>#DIV/0!</v>
      </c>
      <c r="CF93" s="1" t="e">
        <f>VLOOKUP($AC93,학교별등급점수!$BP:$BQ,2,0)*성적입력!$Q93</f>
        <v>#DIV/0!</v>
      </c>
      <c r="CG93" s="1" t="e">
        <f>VLOOKUP($AC93,학교별등급점수!$BS:$BT,2,0)</f>
        <v>#DIV/0!</v>
      </c>
      <c r="CH93" s="1" t="e">
        <f>VLOOKUP($AC93,학교별등급점수!$BV:$BW,2,0)*성적입력!$Q93</f>
        <v>#DIV/0!</v>
      </c>
      <c r="CI93" s="1" t="e">
        <f>VLOOKUP($AC93,학교별등급점수!$BY:$BZ,2,0)*성적입력!$Q93</f>
        <v>#DIV/0!</v>
      </c>
      <c r="CJ93" s="1" t="e">
        <f>VLOOKUP($AC93,학교별등급점수!$CB:$CC,2,0)*성적입력!$Q93</f>
        <v>#DIV/0!</v>
      </c>
      <c r="CK93" s="1" t="e">
        <f>VLOOKUP($AC93,학교별등급점수!$CH:$CI,2,0)*성적입력!$Q93</f>
        <v>#DIV/0!</v>
      </c>
      <c r="CL93" s="1" t="e">
        <f>VLOOKUP($AC93,학교별등급점수!$CK:$CL,2,0)*성적입력!$Q93</f>
        <v>#DIV/0!</v>
      </c>
      <c r="CM93" s="1" t="e">
        <f>VLOOKUP($AC93,학교별등급점수!$CN:$CO,2,0)*성적입력!$Q93</f>
        <v>#DIV/0!</v>
      </c>
      <c r="CN93" s="1" t="e">
        <f>VLOOKUP($AW93,학교별등급점수!$CQ:$CR,2,0)*성적입력!$Q93</f>
        <v>#DIV/0!</v>
      </c>
      <c r="CO93" s="1" t="e">
        <f>VLOOKUP($AC93,학교별등급점수!$CT:$CU,2,0)*성적입력!$Q93</f>
        <v>#DIV/0!</v>
      </c>
      <c r="CP93" s="1" t="e">
        <f>VLOOKUP($AC93,학교별등급점수!$CW:$CX,2,0)*성적입력!$Q93</f>
        <v>#DIV/0!</v>
      </c>
      <c r="CQ93" s="1">
        <f>VLOOKUP($AS93,학교별등급점수!$CZ:$DA,2,0)*성적입력!$Q93</f>
        <v>0</v>
      </c>
      <c r="CR93" s="1" t="e">
        <f>VLOOKUP($AC93,학교별등급점수!$DC:$DD,2,0)*성적입력!$Q93</f>
        <v>#DIV/0!</v>
      </c>
      <c r="CS93" s="1" t="e">
        <f>VLOOKUP($AC93,학교별등급점수!$DF:$DG,2,0)*성적입력!$Q93</f>
        <v>#DIV/0!</v>
      </c>
      <c r="CT93" s="1" t="e">
        <f>VLOOKUP($AC93,학교별등급점수!$DI:$DJ,2,0)*성적입력!$Q93</f>
        <v>#DIV/0!</v>
      </c>
    </row>
    <row r="94" spans="7:98" x14ac:dyDescent="0.3">
      <c r="G94" s="18"/>
      <c r="H94" s="18" t="str">
        <f t="shared" si="75"/>
        <v>-0</v>
      </c>
      <c r="I94" s="18">
        <f t="shared" si="76"/>
        <v>0</v>
      </c>
      <c r="J94" s="72" t="str">
        <f t="shared" si="77"/>
        <v>-86</v>
      </c>
      <c r="K94" s="18">
        <f t="shared" si="55"/>
        <v>31</v>
      </c>
      <c r="O94" s="7"/>
      <c r="U94" s="36" t="str">
        <f t="shared" si="37"/>
        <v>X</v>
      </c>
      <c r="V94" s="36" t="str">
        <f t="shared" si="87"/>
        <v>X</v>
      </c>
      <c r="W94" s="36" t="str">
        <f t="shared" si="38"/>
        <v>X</v>
      </c>
      <c r="X94" s="36" t="str">
        <f t="shared" si="88"/>
        <v>X</v>
      </c>
      <c r="Y94" s="36" t="str">
        <f t="shared" si="39"/>
        <v>X</v>
      </c>
      <c r="Z94" s="36" t="str">
        <f t="shared" si="40"/>
        <v>X</v>
      </c>
      <c r="AA94" s="36">
        <f>COUNTIF($P$9:$P94,$P94)</f>
        <v>0</v>
      </c>
      <c r="AB94" s="13" t="e">
        <f t="shared" si="56"/>
        <v>#DIV/0!</v>
      </c>
      <c r="AC94" s="10" t="e" cm="1">
        <f t="array" ref="AC94">_xlfn.IFS(AB94&gt;96%,9,AB94&gt;89%,8,AB94&gt;77%,7,AB94&gt;60%,6,AB94&gt;40%,5,AB94&gt;23%,4,AB94&gt;11%,3,AB94&gt;4%,2,TRUE,1)</f>
        <v>#DIV/0!</v>
      </c>
      <c r="AD94" s="54" t="e">
        <f t="shared" si="57"/>
        <v>#DIV/0!</v>
      </c>
      <c r="AE94" s="54" t="str">
        <f t="shared" si="80"/>
        <v>O</v>
      </c>
      <c r="AF94" s="2" t="str">
        <f t="shared" si="81"/>
        <v>X</v>
      </c>
      <c r="AG94" s="2" t="str">
        <f t="shared" si="82"/>
        <v>X</v>
      </c>
      <c r="AH94" s="2" t="str">
        <f t="shared" si="83"/>
        <v>X</v>
      </c>
      <c r="AI94" s="2" t="str">
        <f t="shared" si="84"/>
        <v>X</v>
      </c>
      <c r="AJ94" s="2" t="str">
        <f t="shared" si="85"/>
        <v>X</v>
      </c>
      <c r="AK94" s="13" t="e">
        <f t="shared" si="58"/>
        <v>#DIV/0!</v>
      </c>
      <c r="AL94" s="10" t="e" cm="1">
        <f t="array" ref="AL94">_xlfn.IFS(AK94&gt;96%,9,AK94&gt;89%,8,AK94&gt;77%,7,AK94&gt;60%,6,AK94&gt;40%,5,AK94&gt;23%,4,AK94&gt;11%,3,AK94&gt;4%,2,TRUE,1)</f>
        <v>#DIV/0!</v>
      </c>
      <c r="AM94" s="2" t="e">
        <f t="shared" si="59"/>
        <v>#DIV/0!</v>
      </c>
      <c r="AN94" s="2">
        <f t="shared" si="60"/>
        <v>31</v>
      </c>
      <c r="AO94" s="3">
        <v>32</v>
      </c>
      <c r="AP94" s="2" t="str">
        <f t="shared" si="61"/>
        <v>-86</v>
      </c>
      <c r="AQ94" s="2">
        <f t="shared" si="86"/>
        <v>86</v>
      </c>
      <c r="AR94" s="26">
        <f t="shared" si="62"/>
        <v>1</v>
      </c>
      <c r="AS94" s="10" cm="1">
        <f t="array" ref="AS94">_xlfn.IFS(AR94&gt;96%,9,AR94&gt;89%,8,AR94&gt;77%,7,AR94&gt;60%,6,AR94&gt;40%,5,AR94&gt;23%,4,AR94&gt;11%,3,AR94&gt;4%,2,TRUE,1)</f>
        <v>9</v>
      </c>
      <c r="AT94" s="2">
        <f t="shared" si="63"/>
        <v>0</v>
      </c>
      <c r="AU94" s="2" t="e">
        <f>VLOOKUP(성적입력!$P94,건국대글로컬교과분류자료!$F:$G,2,0)</f>
        <v>#N/A</v>
      </c>
      <c r="AV94" s="26" t="e">
        <f t="shared" si="64"/>
        <v>#DIV/0!</v>
      </c>
      <c r="AW94" s="10" t="e" cm="1">
        <f t="array" ref="AW94">_xlfn.IFS(AV94&gt;96%,9,AV94&gt;89%,8,AV94&gt;77%,7,AV94&gt;60%,6,AV94&gt;40%,5,AV94&gt;23%,4,AV94&gt;11%,3,AV94&gt;4%,2,TRUE,1)</f>
        <v>#DIV/0!</v>
      </c>
      <c r="AX94" s="2" t="e">
        <f t="shared" si="65"/>
        <v>#DIV/0!</v>
      </c>
      <c r="BA94" s="2" t="e">
        <f>VLOOKUP(성적입력!$AC94,학교별등급점수!$B:$C,2,0)*$Q94</f>
        <v>#DIV/0!</v>
      </c>
      <c r="BB94" s="2" t="e">
        <f>VLOOKUP(성적입력!$AL94,학교별등급점수!$B:$C,2,0)*$Q94</f>
        <v>#DIV/0!</v>
      </c>
      <c r="BC94" s="2" t="e">
        <f>VLOOKUP($AC94,학교별등급점수!$E:$F,2,0)*성적입력!$Q94</f>
        <v>#DIV/0!</v>
      </c>
      <c r="BD94" s="2" t="e">
        <f>VLOOKUP($AL94,학교별등급점수!$E:$F,2,0)*성적입력!$Q94</f>
        <v>#DIV/0!</v>
      </c>
      <c r="BE94" s="2" t="e">
        <f>VLOOKUP($AC94,학교별등급점수!$H:$I,2,0)*$Q94</f>
        <v>#DIV/0!</v>
      </c>
      <c r="BF94" s="2" t="e">
        <f>VLOOKUP($AL94,학교별등급점수!$H:$I,2,0)*$Q94</f>
        <v>#DIV/0!</v>
      </c>
      <c r="BG94" s="2" t="e">
        <f>VLOOKUP(AC94,학교별등급점수!$K:$L,2,0)*성적입력!Q94</f>
        <v>#DIV/0!</v>
      </c>
      <c r="BH94" s="2" t="e">
        <f>VLOOKUP(AC94,학교별등급점수!$N:$O,2,0)*성적입력!Q94</f>
        <v>#DIV/0!</v>
      </c>
      <c r="BI94" s="2">
        <f>VLOOKUP(AS94,학교별등급점수!$Q:$R,2,0)*성적입력!Q94</f>
        <v>0</v>
      </c>
      <c r="BJ94" s="2">
        <f>VLOOKUP($AS94,학교별등급점수!$T:$U,2,0)*성적입력!$Q94</f>
        <v>0</v>
      </c>
      <c r="BK94" s="2" t="e">
        <f>VLOOKUP(AC94,학교별등급점수!$W:$X,2,0)*성적입력!Q94</f>
        <v>#DIV/0!</v>
      </c>
      <c r="BL94" s="2" t="e">
        <f>VLOOKUP($AC94,학교별등급점수!$Z:$AA,2,0)*성적입력!$Q94</f>
        <v>#DIV/0!</v>
      </c>
      <c r="BM94" s="2" t="e">
        <f>VLOOKUP($AC94,학교별등급점수!$AC:$AD,2,0)*성적입력!$Q94</f>
        <v>#DIV/0!</v>
      </c>
      <c r="BN94" s="2" t="e">
        <f>VLOOKUP($AC94,학교별등급점수!$AF:$AG,2,0)*성적입력!$Q94</f>
        <v>#DIV/0!</v>
      </c>
      <c r="BO94" s="2" t="e">
        <f>VLOOKUP($AC94,학교별등급점수!$AI:$AJ,2,0)*성적입력!$Q94</f>
        <v>#DIV/0!</v>
      </c>
      <c r="BP94" s="1" t="e">
        <f>VLOOKUP($AC94,학교별등급점수!$AL:$AM,2,0)*성적입력!$Q94</f>
        <v>#DIV/0!</v>
      </c>
      <c r="BQ94" s="1" t="e">
        <f>VLOOKUP($AC94,학교별등급점수!$AO:$AP,2,0)*성적입력!$Q94</f>
        <v>#DIV/0!</v>
      </c>
      <c r="BR94" s="1" t="e">
        <f>VLOOKUP($AC94,학교별등급점수!$AR:$AS,2,0)*성적입력!$Q94</f>
        <v>#DIV/0!</v>
      </c>
      <c r="BS94" s="1" t="e">
        <f>VLOOKUP($AC94,학교별등급점수!$AU:$AV,2,0)*성적입력!$Q94</f>
        <v>#DIV/0!</v>
      </c>
      <c r="BT94" s="1" t="e">
        <f>VLOOKUP($AC94,학교별등급점수!$AX:$AY,2,0)*성적입력!$Q94</f>
        <v>#DIV/0!</v>
      </c>
      <c r="BU94" s="1" t="e">
        <f>VLOOKUP($AC94,학교별등급점수!$BA:$BB,2,0)*성적입력!$Q94</f>
        <v>#DIV/0!</v>
      </c>
      <c r="BW94" s="1" t="e">
        <f t="shared" si="66"/>
        <v>#DIV/0!</v>
      </c>
      <c r="BX94" s="74" t="e" cm="1">
        <f t="array" ref="BX94">_xlfn.IFS(BW94&gt;96,9,BW94&gt;89,8,BW94&gt;77,7,BW94&gt;60,6,BW94&gt;40,5,BW94&gt;23,4,BW94&gt;11,3,BW94&gt;4,2,TRUE,1)</f>
        <v>#DIV/0!</v>
      </c>
      <c r="BY94" s="1" t="e">
        <f t="shared" si="67"/>
        <v>#DIV/0!</v>
      </c>
      <c r="BZ94" s="1" t="e">
        <f>VLOOKUP($BX94,학교별등급점수!$BD:$BE,2,0)</f>
        <v>#DIV/0!</v>
      </c>
      <c r="CA94" s="1" t="e">
        <f t="shared" si="68"/>
        <v>#DIV/0!</v>
      </c>
      <c r="CC94" s="1" t="e">
        <f>VLOOKUP($AC94,학교별등급점수!$BG:$BH,2,0)*성적입력!$Q94</f>
        <v>#DIV/0!</v>
      </c>
      <c r="CD94" s="1" t="e">
        <f>VLOOKUP($AC94,학교별등급점수!$BJ:$BK,2,0)*성적입력!$Q94</f>
        <v>#DIV/0!</v>
      </c>
      <c r="CE94" s="1" t="e">
        <f>VLOOKUP($AC94,학교별등급점수!$BM:$BN,2,0)*성적입력!$Q94</f>
        <v>#DIV/0!</v>
      </c>
      <c r="CF94" s="1" t="e">
        <f>VLOOKUP($AC94,학교별등급점수!$BP:$BQ,2,0)*성적입력!$Q94</f>
        <v>#DIV/0!</v>
      </c>
      <c r="CG94" s="1" t="e">
        <f>VLOOKUP($AC94,학교별등급점수!$BS:$BT,2,0)</f>
        <v>#DIV/0!</v>
      </c>
      <c r="CH94" s="1" t="e">
        <f>VLOOKUP($AC94,학교별등급점수!$BV:$BW,2,0)*성적입력!$Q94</f>
        <v>#DIV/0!</v>
      </c>
      <c r="CI94" s="1" t="e">
        <f>VLOOKUP($AC94,학교별등급점수!$BY:$BZ,2,0)*성적입력!$Q94</f>
        <v>#DIV/0!</v>
      </c>
      <c r="CJ94" s="1" t="e">
        <f>VLOOKUP($AC94,학교별등급점수!$CB:$CC,2,0)*성적입력!$Q94</f>
        <v>#DIV/0!</v>
      </c>
      <c r="CK94" s="1" t="e">
        <f>VLOOKUP($AC94,학교별등급점수!$CH:$CI,2,0)*성적입력!$Q94</f>
        <v>#DIV/0!</v>
      </c>
      <c r="CL94" s="1" t="e">
        <f>VLOOKUP($AC94,학교별등급점수!$CK:$CL,2,0)*성적입력!$Q94</f>
        <v>#DIV/0!</v>
      </c>
      <c r="CM94" s="1" t="e">
        <f>VLOOKUP($AC94,학교별등급점수!$CN:$CO,2,0)*성적입력!$Q94</f>
        <v>#DIV/0!</v>
      </c>
      <c r="CN94" s="1" t="e">
        <f>VLOOKUP($AW94,학교별등급점수!$CQ:$CR,2,0)*성적입력!$Q94</f>
        <v>#DIV/0!</v>
      </c>
      <c r="CO94" s="1" t="e">
        <f>VLOOKUP($AC94,학교별등급점수!$CT:$CU,2,0)*성적입력!$Q94</f>
        <v>#DIV/0!</v>
      </c>
      <c r="CP94" s="1" t="e">
        <f>VLOOKUP($AC94,학교별등급점수!$CW:$CX,2,0)*성적입력!$Q94</f>
        <v>#DIV/0!</v>
      </c>
      <c r="CQ94" s="1">
        <f>VLOOKUP($AS94,학교별등급점수!$CZ:$DA,2,0)*성적입력!$Q94</f>
        <v>0</v>
      </c>
      <c r="CR94" s="1" t="e">
        <f>VLOOKUP($AC94,학교별등급점수!$DC:$DD,2,0)*성적입력!$Q94</f>
        <v>#DIV/0!</v>
      </c>
      <c r="CS94" s="1" t="e">
        <f>VLOOKUP($AC94,학교별등급점수!$DF:$DG,2,0)*성적입력!$Q94</f>
        <v>#DIV/0!</v>
      </c>
      <c r="CT94" s="1" t="e">
        <f>VLOOKUP($AC94,학교별등급점수!$DI:$DJ,2,0)*성적입력!$Q94</f>
        <v>#DIV/0!</v>
      </c>
    </row>
    <row r="95" spans="7:98" x14ac:dyDescent="0.3">
      <c r="G95" s="18"/>
      <c r="H95" s="18" t="str">
        <f t="shared" si="75"/>
        <v>-0</v>
      </c>
      <c r="I95" s="18">
        <f t="shared" si="76"/>
        <v>0</v>
      </c>
      <c r="J95" s="72" t="str">
        <f t="shared" si="77"/>
        <v>-87</v>
      </c>
      <c r="K95" s="18">
        <f t="shared" si="55"/>
        <v>31</v>
      </c>
      <c r="O95" s="7"/>
      <c r="U95" s="36" t="str">
        <f t="shared" si="37"/>
        <v>X</v>
      </c>
      <c r="V95" s="36" t="str">
        <f t="shared" si="87"/>
        <v>X</v>
      </c>
      <c r="W95" s="36" t="str">
        <f t="shared" si="38"/>
        <v>X</v>
      </c>
      <c r="X95" s="36" t="str">
        <f t="shared" si="88"/>
        <v>X</v>
      </c>
      <c r="Y95" s="36" t="str">
        <f t="shared" si="39"/>
        <v>X</v>
      </c>
      <c r="Z95" s="36" t="str">
        <f t="shared" si="40"/>
        <v>X</v>
      </c>
      <c r="AA95" s="36">
        <f>COUNTIF($P$9:$P95,$P95)</f>
        <v>0</v>
      </c>
      <c r="AB95" s="13" t="e">
        <f t="shared" si="56"/>
        <v>#DIV/0!</v>
      </c>
      <c r="AC95" s="10" t="e" cm="1">
        <f t="array" ref="AC95">_xlfn.IFS(AB95&gt;96%,9,AB95&gt;89%,8,AB95&gt;77%,7,AB95&gt;60%,6,AB95&gt;40%,5,AB95&gt;23%,4,AB95&gt;11%,3,AB95&gt;4%,2,TRUE,1)</f>
        <v>#DIV/0!</v>
      </c>
      <c r="AD95" s="54" t="e">
        <f t="shared" si="57"/>
        <v>#DIV/0!</v>
      </c>
      <c r="AE95" s="54" t="str">
        <f t="shared" si="80"/>
        <v>O</v>
      </c>
      <c r="AF95" s="2" t="str">
        <f t="shared" si="81"/>
        <v>X</v>
      </c>
      <c r="AG95" s="2" t="str">
        <f t="shared" si="82"/>
        <v>X</v>
      </c>
      <c r="AH95" s="2" t="str">
        <f t="shared" si="83"/>
        <v>X</v>
      </c>
      <c r="AI95" s="2" t="str">
        <f t="shared" si="84"/>
        <v>X</v>
      </c>
      <c r="AJ95" s="2" t="str">
        <f t="shared" si="85"/>
        <v>X</v>
      </c>
      <c r="AK95" s="13" t="e">
        <f t="shared" si="58"/>
        <v>#DIV/0!</v>
      </c>
      <c r="AL95" s="10" t="e" cm="1">
        <f t="array" ref="AL95">_xlfn.IFS(AK95&gt;96%,9,AK95&gt;89%,8,AK95&gt;77%,7,AK95&gt;60%,6,AK95&gt;40%,5,AK95&gt;23%,4,AK95&gt;11%,3,AK95&gt;4%,2,TRUE,1)</f>
        <v>#DIV/0!</v>
      </c>
      <c r="AM95" s="2" t="e">
        <f t="shared" si="59"/>
        <v>#DIV/0!</v>
      </c>
      <c r="AN95" s="2">
        <f t="shared" si="60"/>
        <v>31</v>
      </c>
      <c r="AO95" s="3">
        <v>32</v>
      </c>
      <c r="AP95" s="2" t="str">
        <f t="shared" si="61"/>
        <v>-87</v>
      </c>
      <c r="AQ95" s="2">
        <f t="shared" si="86"/>
        <v>87</v>
      </c>
      <c r="AR95" s="26">
        <f t="shared" si="62"/>
        <v>1</v>
      </c>
      <c r="AS95" s="10" cm="1">
        <f t="array" ref="AS95">_xlfn.IFS(AR95&gt;96%,9,AR95&gt;89%,8,AR95&gt;77%,7,AR95&gt;60%,6,AR95&gt;40%,5,AR95&gt;23%,4,AR95&gt;11%,3,AR95&gt;4%,2,TRUE,1)</f>
        <v>9</v>
      </c>
      <c r="AT95" s="2">
        <f t="shared" si="63"/>
        <v>0</v>
      </c>
      <c r="AU95" s="2" t="e">
        <f>VLOOKUP(성적입력!$P95,건국대글로컬교과분류자료!$F:$G,2,0)</f>
        <v>#N/A</v>
      </c>
      <c r="AV95" s="26" t="e">
        <f t="shared" si="64"/>
        <v>#DIV/0!</v>
      </c>
      <c r="AW95" s="10" t="e" cm="1">
        <f t="array" ref="AW95">_xlfn.IFS(AV95&gt;96%,9,AV95&gt;89%,8,AV95&gt;77%,7,AV95&gt;60%,6,AV95&gt;40%,5,AV95&gt;23%,4,AV95&gt;11%,3,AV95&gt;4%,2,TRUE,1)</f>
        <v>#DIV/0!</v>
      </c>
      <c r="AX95" s="2" t="e">
        <f t="shared" si="65"/>
        <v>#DIV/0!</v>
      </c>
      <c r="BA95" s="2" t="e">
        <f>VLOOKUP(성적입력!$AC95,학교별등급점수!$B:$C,2,0)*$Q95</f>
        <v>#DIV/0!</v>
      </c>
      <c r="BB95" s="2" t="e">
        <f>VLOOKUP(성적입력!$AL95,학교별등급점수!$B:$C,2,0)*$Q95</f>
        <v>#DIV/0!</v>
      </c>
      <c r="BC95" s="2" t="e">
        <f>VLOOKUP($AC95,학교별등급점수!$E:$F,2,0)*성적입력!$Q95</f>
        <v>#DIV/0!</v>
      </c>
      <c r="BD95" s="2" t="e">
        <f>VLOOKUP($AL95,학교별등급점수!$E:$F,2,0)*성적입력!$Q95</f>
        <v>#DIV/0!</v>
      </c>
      <c r="BE95" s="2" t="e">
        <f>VLOOKUP($AC95,학교별등급점수!$H:$I,2,0)*$Q95</f>
        <v>#DIV/0!</v>
      </c>
      <c r="BF95" s="2" t="e">
        <f>VLOOKUP($AL95,학교별등급점수!$H:$I,2,0)*$Q95</f>
        <v>#DIV/0!</v>
      </c>
      <c r="BG95" s="2" t="e">
        <f>VLOOKUP(AC95,학교별등급점수!$K:$L,2,0)*성적입력!Q95</f>
        <v>#DIV/0!</v>
      </c>
      <c r="BH95" s="2" t="e">
        <f>VLOOKUP(AC95,학교별등급점수!$N:$O,2,0)*성적입력!Q95</f>
        <v>#DIV/0!</v>
      </c>
      <c r="BI95" s="2">
        <f>VLOOKUP(AS95,학교별등급점수!$Q:$R,2,0)*성적입력!Q95</f>
        <v>0</v>
      </c>
      <c r="BJ95" s="2">
        <f>VLOOKUP($AS95,학교별등급점수!$T:$U,2,0)*성적입력!$Q95</f>
        <v>0</v>
      </c>
      <c r="BK95" s="2" t="e">
        <f>VLOOKUP(AC95,학교별등급점수!$W:$X,2,0)*성적입력!Q95</f>
        <v>#DIV/0!</v>
      </c>
      <c r="BL95" s="2" t="e">
        <f>VLOOKUP($AC95,학교별등급점수!$Z:$AA,2,0)*성적입력!$Q95</f>
        <v>#DIV/0!</v>
      </c>
      <c r="BM95" s="2" t="e">
        <f>VLOOKUP($AC95,학교별등급점수!$AC:$AD,2,0)*성적입력!$Q95</f>
        <v>#DIV/0!</v>
      </c>
      <c r="BN95" s="2" t="e">
        <f>VLOOKUP($AC95,학교별등급점수!$AF:$AG,2,0)*성적입력!$Q95</f>
        <v>#DIV/0!</v>
      </c>
      <c r="BO95" s="2" t="e">
        <f>VLOOKUP($AC95,학교별등급점수!$AI:$AJ,2,0)*성적입력!$Q95</f>
        <v>#DIV/0!</v>
      </c>
      <c r="BP95" s="1" t="e">
        <f>VLOOKUP($AC95,학교별등급점수!$AL:$AM,2,0)*성적입력!$Q95</f>
        <v>#DIV/0!</v>
      </c>
      <c r="BQ95" s="1" t="e">
        <f>VLOOKUP($AC95,학교별등급점수!$AO:$AP,2,0)*성적입력!$Q95</f>
        <v>#DIV/0!</v>
      </c>
      <c r="BR95" s="1" t="e">
        <f>VLOOKUP($AC95,학교별등급점수!$AR:$AS,2,0)*성적입력!$Q95</f>
        <v>#DIV/0!</v>
      </c>
      <c r="BS95" s="1" t="e">
        <f>VLOOKUP($AC95,학교별등급점수!$AU:$AV,2,0)*성적입력!$Q95</f>
        <v>#DIV/0!</v>
      </c>
      <c r="BT95" s="1" t="e">
        <f>VLOOKUP($AC95,학교별등급점수!$AX:$AY,2,0)*성적입력!$Q95</f>
        <v>#DIV/0!</v>
      </c>
      <c r="BU95" s="1" t="e">
        <f>VLOOKUP($AC95,학교별등급점수!$BA:$BB,2,0)*성적입력!$Q95</f>
        <v>#DIV/0!</v>
      </c>
      <c r="BW95" s="1" t="e">
        <f t="shared" si="66"/>
        <v>#DIV/0!</v>
      </c>
      <c r="BX95" s="74" t="e" cm="1">
        <f t="array" ref="BX95">_xlfn.IFS(BW95&gt;96,9,BW95&gt;89,8,BW95&gt;77,7,BW95&gt;60,6,BW95&gt;40,5,BW95&gt;23,4,BW95&gt;11,3,BW95&gt;4,2,TRUE,1)</f>
        <v>#DIV/0!</v>
      </c>
      <c r="BY95" s="1" t="e">
        <f t="shared" si="67"/>
        <v>#DIV/0!</v>
      </c>
      <c r="BZ95" s="1" t="e">
        <f>VLOOKUP($BX95,학교별등급점수!$BD:$BE,2,0)</f>
        <v>#DIV/0!</v>
      </c>
      <c r="CA95" s="1" t="e">
        <f t="shared" si="68"/>
        <v>#DIV/0!</v>
      </c>
      <c r="CC95" s="1" t="e">
        <f>VLOOKUP($AC95,학교별등급점수!$BG:$BH,2,0)*성적입력!$Q95</f>
        <v>#DIV/0!</v>
      </c>
      <c r="CD95" s="1" t="e">
        <f>VLOOKUP($AC95,학교별등급점수!$BJ:$BK,2,0)*성적입력!$Q95</f>
        <v>#DIV/0!</v>
      </c>
      <c r="CE95" s="1" t="e">
        <f>VLOOKUP($AC95,학교별등급점수!$BM:$BN,2,0)*성적입력!$Q95</f>
        <v>#DIV/0!</v>
      </c>
      <c r="CF95" s="1" t="e">
        <f>VLOOKUP($AC95,학교별등급점수!$BP:$BQ,2,0)*성적입력!$Q95</f>
        <v>#DIV/0!</v>
      </c>
      <c r="CG95" s="1" t="e">
        <f>VLOOKUP($AC95,학교별등급점수!$BS:$BT,2,0)</f>
        <v>#DIV/0!</v>
      </c>
      <c r="CH95" s="1" t="e">
        <f>VLOOKUP($AC95,학교별등급점수!$BV:$BW,2,0)*성적입력!$Q95</f>
        <v>#DIV/0!</v>
      </c>
      <c r="CI95" s="1" t="e">
        <f>VLOOKUP($AC95,학교별등급점수!$BY:$BZ,2,0)*성적입력!$Q95</f>
        <v>#DIV/0!</v>
      </c>
      <c r="CJ95" s="1" t="e">
        <f>VLOOKUP($AC95,학교별등급점수!$CB:$CC,2,0)*성적입력!$Q95</f>
        <v>#DIV/0!</v>
      </c>
      <c r="CK95" s="1" t="e">
        <f>VLOOKUP($AC95,학교별등급점수!$CH:$CI,2,0)*성적입력!$Q95</f>
        <v>#DIV/0!</v>
      </c>
      <c r="CL95" s="1" t="e">
        <f>VLOOKUP($AC95,학교별등급점수!$CK:$CL,2,0)*성적입력!$Q95</f>
        <v>#DIV/0!</v>
      </c>
      <c r="CM95" s="1" t="e">
        <f>VLOOKUP($AC95,학교별등급점수!$CN:$CO,2,0)*성적입력!$Q95</f>
        <v>#DIV/0!</v>
      </c>
      <c r="CN95" s="1" t="e">
        <f>VLOOKUP($AW95,학교별등급점수!$CQ:$CR,2,0)*성적입력!$Q95</f>
        <v>#DIV/0!</v>
      </c>
      <c r="CO95" s="1" t="e">
        <f>VLOOKUP($AC95,학교별등급점수!$CT:$CU,2,0)*성적입력!$Q95</f>
        <v>#DIV/0!</v>
      </c>
      <c r="CP95" s="1" t="e">
        <f>VLOOKUP($AC95,학교별등급점수!$CW:$CX,2,0)*성적입력!$Q95</f>
        <v>#DIV/0!</v>
      </c>
      <c r="CQ95" s="1">
        <f>VLOOKUP($AS95,학교별등급점수!$CZ:$DA,2,0)*성적입력!$Q95</f>
        <v>0</v>
      </c>
      <c r="CR95" s="1" t="e">
        <f>VLOOKUP($AC95,학교별등급점수!$DC:$DD,2,0)*성적입력!$Q95</f>
        <v>#DIV/0!</v>
      </c>
      <c r="CS95" s="1" t="e">
        <f>VLOOKUP($AC95,학교별등급점수!$DF:$DG,2,0)*성적입력!$Q95</f>
        <v>#DIV/0!</v>
      </c>
      <c r="CT95" s="1" t="e">
        <f>VLOOKUP($AC95,학교별등급점수!$DI:$DJ,2,0)*성적입력!$Q95</f>
        <v>#DIV/0!</v>
      </c>
    </row>
    <row r="96" spans="7:98" x14ac:dyDescent="0.3">
      <c r="G96" s="18"/>
      <c r="H96" s="18" t="str">
        <f t="shared" si="75"/>
        <v>-0</v>
      </c>
      <c r="I96" s="18">
        <f t="shared" si="76"/>
        <v>0</v>
      </c>
      <c r="J96" s="72" t="str">
        <f t="shared" si="77"/>
        <v>-88</v>
      </c>
      <c r="K96" s="18">
        <f t="shared" si="55"/>
        <v>31</v>
      </c>
      <c r="O96" s="7"/>
      <c r="U96" s="36" t="str">
        <f t="shared" si="37"/>
        <v>X</v>
      </c>
      <c r="V96" s="36" t="str">
        <f t="shared" si="87"/>
        <v>X</v>
      </c>
      <c r="W96" s="36" t="str">
        <f t="shared" si="38"/>
        <v>X</v>
      </c>
      <c r="X96" s="36" t="str">
        <f t="shared" si="88"/>
        <v>X</v>
      </c>
      <c r="Y96" s="36" t="str">
        <f t="shared" si="39"/>
        <v>X</v>
      </c>
      <c r="Z96" s="36" t="str">
        <f t="shared" si="40"/>
        <v>X</v>
      </c>
      <c r="AA96" s="36">
        <f>COUNTIF($P$9:$P96,$P96)</f>
        <v>0</v>
      </c>
      <c r="AB96" s="13" t="e">
        <f t="shared" si="56"/>
        <v>#DIV/0!</v>
      </c>
      <c r="AC96" s="10" t="e" cm="1">
        <f t="array" ref="AC96">_xlfn.IFS(AB96&gt;96%,9,AB96&gt;89%,8,AB96&gt;77%,7,AB96&gt;60%,6,AB96&gt;40%,5,AB96&gt;23%,4,AB96&gt;11%,3,AB96&gt;4%,2,TRUE,1)</f>
        <v>#DIV/0!</v>
      </c>
      <c r="AD96" s="54" t="e">
        <f t="shared" si="57"/>
        <v>#DIV/0!</v>
      </c>
      <c r="AE96" s="54" t="str">
        <f t="shared" si="80"/>
        <v>O</v>
      </c>
      <c r="AF96" s="2" t="str">
        <f t="shared" si="81"/>
        <v>X</v>
      </c>
      <c r="AG96" s="2" t="str">
        <f t="shared" si="82"/>
        <v>X</v>
      </c>
      <c r="AH96" s="2" t="str">
        <f t="shared" si="83"/>
        <v>X</v>
      </c>
      <c r="AI96" s="2" t="str">
        <f t="shared" si="84"/>
        <v>X</v>
      </c>
      <c r="AJ96" s="2" t="str">
        <f t="shared" si="85"/>
        <v>X</v>
      </c>
      <c r="AK96" s="13" t="e">
        <f t="shared" si="58"/>
        <v>#DIV/0!</v>
      </c>
      <c r="AL96" s="10" t="e" cm="1">
        <f t="array" ref="AL96">_xlfn.IFS(AK96&gt;96%,9,AK96&gt;89%,8,AK96&gt;77%,7,AK96&gt;60%,6,AK96&gt;40%,5,AK96&gt;23%,4,AK96&gt;11%,3,AK96&gt;4%,2,TRUE,1)</f>
        <v>#DIV/0!</v>
      </c>
      <c r="AM96" s="2" t="e">
        <f t="shared" si="59"/>
        <v>#DIV/0!</v>
      </c>
      <c r="AN96" s="2">
        <f t="shared" si="60"/>
        <v>31</v>
      </c>
      <c r="AO96" s="3">
        <v>32</v>
      </c>
      <c r="AP96" s="2" t="str">
        <f t="shared" si="61"/>
        <v>-88</v>
      </c>
      <c r="AQ96" s="2">
        <f t="shared" si="86"/>
        <v>88</v>
      </c>
      <c r="AR96" s="26">
        <f t="shared" si="62"/>
        <v>1</v>
      </c>
      <c r="AS96" s="10" cm="1">
        <f t="array" ref="AS96">_xlfn.IFS(AR96&gt;96%,9,AR96&gt;89%,8,AR96&gt;77%,7,AR96&gt;60%,6,AR96&gt;40%,5,AR96&gt;23%,4,AR96&gt;11%,3,AR96&gt;4%,2,TRUE,1)</f>
        <v>9</v>
      </c>
      <c r="AT96" s="2">
        <f t="shared" si="63"/>
        <v>0</v>
      </c>
      <c r="AU96" s="2" t="e">
        <f>VLOOKUP(성적입력!$P96,건국대글로컬교과분류자료!$F:$G,2,0)</f>
        <v>#N/A</v>
      </c>
      <c r="AV96" s="26" t="e">
        <f t="shared" si="64"/>
        <v>#DIV/0!</v>
      </c>
      <c r="AW96" s="10" t="e" cm="1">
        <f t="array" ref="AW96">_xlfn.IFS(AV96&gt;96%,9,AV96&gt;89%,8,AV96&gt;77%,7,AV96&gt;60%,6,AV96&gt;40%,5,AV96&gt;23%,4,AV96&gt;11%,3,AV96&gt;4%,2,TRUE,1)</f>
        <v>#DIV/0!</v>
      </c>
      <c r="AX96" s="2" t="e">
        <f t="shared" si="65"/>
        <v>#DIV/0!</v>
      </c>
      <c r="BA96" s="2" t="e">
        <f>VLOOKUP(성적입력!$AC96,학교별등급점수!$B:$C,2,0)*$Q96</f>
        <v>#DIV/0!</v>
      </c>
      <c r="BB96" s="2" t="e">
        <f>VLOOKUP(성적입력!$AL96,학교별등급점수!$B:$C,2,0)*$Q96</f>
        <v>#DIV/0!</v>
      </c>
      <c r="BC96" s="2" t="e">
        <f>VLOOKUP($AC96,학교별등급점수!$E:$F,2,0)*성적입력!$Q96</f>
        <v>#DIV/0!</v>
      </c>
      <c r="BD96" s="2" t="e">
        <f>VLOOKUP($AL96,학교별등급점수!$E:$F,2,0)*성적입력!$Q96</f>
        <v>#DIV/0!</v>
      </c>
      <c r="BE96" s="2" t="e">
        <f>VLOOKUP($AC96,학교별등급점수!$H:$I,2,0)*$Q96</f>
        <v>#DIV/0!</v>
      </c>
      <c r="BF96" s="2" t="e">
        <f>VLOOKUP($AL96,학교별등급점수!$H:$I,2,0)*$Q96</f>
        <v>#DIV/0!</v>
      </c>
      <c r="BG96" s="2" t="e">
        <f>VLOOKUP(AC96,학교별등급점수!$K:$L,2,0)*성적입력!Q96</f>
        <v>#DIV/0!</v>
      </c>
      <c r="BH96" s="2" t="e">
        <f>VLOOKUP(AC96,학교별등급점수!$N:$O,2,0)*성적입력!Q96</f>
        <v>#DIV/0!</v>
      </c>
      <c r="BI96" s="2">
        <f>VLOOKUP(AS96,학교별등급점수!$Q:$R,2,0)*성적입력!Q96</f>
        <v>0</v>
      </c>
      <c r="BJ96" s="2">
        <f>VLOOKUP($AS96,학교별등급점수!$T:$U,2,0)*성적입력!$Q96</f>
        <v>0</v>
      </c>
      <c r="BK96" s="2" t="e">
        <f>VLOOKUP(AC96,학교별등급점수!$W:$X,2,0)*성적입력!Q96</f>
        <v>#DIV/0!</v>
      </c>
      <c r="BL96" s="2" t="e">
        <f>VLOOKUP($AC96,학교별등급점수!$Z:$AA,2,0)*성적입력!$Q96</f>
        <v>#DIV/0!</v>
      </c>
      <c r="BM96" s="2" t="e">
        <f>VLOOKUP($AC96,학교별등급점수!$AC:$AD,2,0)*성적입력!$Q96</f>
        <v>#DIV/0!</v>
      </c>
      <c r="BN96" s="2" t="e">
        <f>VLOOKUP($AC96,학교별등급점수!$AF:$AG,2,0)*성적입력!$Q96</f>
        <v>#DIV/0!</v>
      </c>
      <c r="BO96" s="2" t="e">
        <f>VLOOKUP($AC96,학교별등급점수!$AI:$AJ,2,0)*성적입력!$Q96</f>
        <v>#DIV/0!</v>
      </c>
      <c r="BP96" s="1" t="e">
        <f>VLOOKUP($AC96,학교별등급점수!$AL:$AM,2,0)*성적입력!$Q96</f>
        <v>#DIV/0!</v>
      </c>
      <c r="BQ96" s="1" t="e">
        <f>VLOOKUP($AC96,학교별등급점수!$AO:$AP,2,0)*성적입력!$Q96</f>
        <v>#DIV/0!</v>
      </c>
      <c r="BR96" s="1" t="e">
        <f>VLOOKUP($AC96,학교별등급점수!$AR:$AS,2,0)*성적입력!$Q96</f>
        <v>#DIV/0!</v>
      </c>
      <c r="BS96" s="1" t="e">
        <f>VLOOKUP($AC96,학교별등급점수!$AU:$AV,2,0)*성적입력!$Q96</f>
        <v>#DIV/0!</v>
      </c>
      <c r="BT96" s="1" t="e">
        <f>VLOOKUP($AC96,학교별등급점수!$AX:$AY,2,0)*성적입력!$Q96</f>
        <v>#DIV/0!</v>
      </c>
      <c r="BU96" s="1" t="e">
        <f>VLOOKUP($AC96,학교별등급점수!$BA:$BB,2,0)*성적입력!$Q96</f>
        <v>#DIV/0!</v>
      </c>
      <c r="BW96" s="1" t="e">
        <f t="shared" si="66"/>
        <v>#DIV/0!</v>
      </c>
      <c r="BX96" s="74" t="e" cm="1">
        <f t="array" ref="BX96">_xlfn.IFS(BW96&gt;96,9,BW96&gt;89,8,BW96&gt;77,7,BW96&gt;60,6,BW96&gt;40,5,BW96&gt;23,4,BW96&gt;11,3,BW96&gt;4,2,TRUE,1)</f>
        <v>#DIV/0!</v>
      </c>
      <c r="BY96" s="1" t="e">
        <f t="shared" si="67"/>
        <v>#DIV/0!</v>
      </c>
      <c r="BZ96" s="1" t="e">
        <f>VLOOKUP($BX96,학교별등급점수!$BD:$BE,2,0)</f>
        <v>#DIV/0!</v>
      </c>
      <c r="CA96" s="1" t="e">
        <f t="shared" si="68"/>
        <v>#DIV/0!</v>
      </c>
      <c r="CC96" s="1" t="e">
        <f>VLOOKUP($AC96,학교별등급점수!$BG:$BH,2,0)*성적입력!$Q96</f>
        <v>#DIV/0!</v>
      </c>
      <c r="CD96" s="1" t="e">
        <f>VLOOKUP($AC96,학교별등급점수!$BJ:$BK,2,0)*성적입력!$Q96</f>
        <v>#DIV/0!</v>
      </c>
      <c r="CE96" s="1" t="e">
        <f>VLOOKUP($AC96,학교별등급점수!$BM:$BN,2,0)*성적입력!$Q96</f>
        <v>#DIV/0!</v>
      </c>
      <c r="CF96" s="1" t="e">
        <f>VLOOKUP($AC96,학교별등급점수!$BP:$BQ,2,0)*성적입력!$Q96</f>
        <v>#DIV/0!</v>
      </c>
      <c r="CG96" s="1" t="e">
        <f>VLOOKUP($AC96,학교별등급점수!$BS:$BT,2,0)</f>
        <v>#DIV/0!</v>
      </c>
      <c r="CH96" s="1" t="e">
        <f>VLOOKUP($AC96,학교별등급점수!$BV:$BW,2,0)*성적입력!$Q96</f>
        <v>#DIV/0!</v>
      </c>
      <c r="CI96" s="1" t="e">
        <f>VLOOKUP($AC96,학교별등급점수!$BY:$BZ,2,0)*성적입력!$Q96</f>
        <v>#DIV/0!</v>
      </c>
      <c r="CJ96" s="1" t="e">
        <f>VLOOKUP($AC96,학교별등급점수!$CB:$CC,2,0)*성적입력!$Q96</f>
        <v>#DIV/0!</v>
      </c>
      <c r="CK96" s="1" t="e">
        <f>VLOOKUP($AC96,학교별등급점수!$CH:$CI,2,0)*성적입력!$Q96</f>
        <v>#DIV/0!</v>
      </c>
      <c r="CL96" s="1" t="e">
        <f>VLOOKUP($AC96,학교별등급점수!$CK:$CL,2,0)*성적입력!$Q96</f>
        <v>#DIV/0!</v>
      </c>
      <c r="CM96" s="1" t="e">
        <f>VLOOKUP($AC96,학교별등급점수!$CN:$CO,2,0)*성적입력!$Q96</f>
        <v>#DIV/0!</v>
      </c>
      <c r="CN96" s="1" t="e">
        <f>VLOOKUP($AW96,학교별등급점수!$CQ:$CR,2,0)*성적입력!$Q96</f>
        <v>#DIV/0!</v>
      </c>
      <c r="CO96" s="1" t="e">
        <f>VLOOKUP($AC96,학교별등급점수!$CT:$CU,2,0)*성적입력!$Q96</f>
        <v>#DIV/0!</v>
      </c>
      <c r="CP96" s="1" t="e">
        <f>VLOOKUP($AC96,학교별등급점수!$CW:$CX,2,0)*성적입력!$Q96</f>
        <v>#DIV/0!</v>
      </c>
      <c r="CQ96" s="1">
        <f>VLOOKUP($AS96,학교별등급점수!$CZ:$DA,2,0)*성적입력!$Q96</f>
        <v>0</v>
      </c>
      <c r="CR96" s="1" t="e">
        <f>VLOOKUP($AC96,학교별등급점수!$DC:$DD,2,0)*성적입력!$Q96</f>
        <v>#DIV/0!</v>
      </c>
      <c r="CS96" s="1" t="e">
        <f>VLOOKUP($AC96,학교별등급점수!$DF:$DG,2,0)*성적입력!$Q96</f>
        <v>#DIV/0!</v>
      </c>
      <c r="CT96" s="1" t="e">
        <f>VLOOKUP($AC96,학교별등급점수!$DI:$DJ,2,0)*성적입력!$Q96</f>
        <v>#DIV/0!</v>
      </c>
    </row>
    <row r="97" spans="6:98" x14ac:dyDescent="0.3">
      <c r="G97" s="18"/>
      <c r="H97" s="18" t="str">
        <f t="shared" si="75"/>
        <v>-0</v>
      </c>
      <c r="I97" s="18">
        <f t="shared" si="76"/>
        <v>0</v>
      </c>
      <c r="J97" s="72" t="str">
        <f t="shared" si="77"/>
        <v>-89</v>
      </c>
      <c r="K97" s="18">
        <f t="shared" si="55"/>
        <v>31</v>
      </c>
      <c r="O97" s="7"/>
      <c r="U97" s="36" t="str">
        <f t="shared" si="37"/>
        <v>X</v>
      </c>
      <c r="V97" s="36" t="str">
        <f t="shared" si="87"/>
        <v>X</v>
      </c>
      <c r="W97" s="36" t="str">
        <f t="shared" si="38"/>
        <v>X</v>
      </c>
      <c r="X97" s="36" t="str">
        <f t="shared" si="88"/>
        <v>X</v>
      </c>
      <c r="Y97" s="36" t="str">
        <f t="shared" si="39"/>
        <v>X</v>
      </c>
      <c r="Z97" s="36" t="str">
        <f t="shared" si="40"/>
        <v>X</v>
      </c>
      <c r="AA97" s="36">
        <f>COUNTIF($P$9:$P97,$P97)</f>
        <v>0</v>
      </c>
      <c r="AB97" s="13" t="e">
        <f t="shared" si="56"/>
        <v>#DIV/0!</v>
      </c>
      <c r="AC97" s="10" t="e" cm="1">
        <f t="array" ref="AC97">_xlfn.IFS(AB97&gt;96%,9,AB97&gt;89%,8,AB97&gt;77%,7,AB97&gt;60%,6,AB97&gt;40%,5,AB97&gt;23%,4,AB97&gt;11%,3,AB97&gt;4%,2,TRUE,1)</f>
        <v>#DIV/0!</v>
      </c>
      <c r="AD97" s="54" t="e">
        <f t="shared" si="57"/>
        <v>#DIV/0!</v>
      </c>
      <c r="AE97" s="54" t="str">
        <f t="shared" si="80"/>
        <v>O</v>
      </c>
      <c r="AF97" s="2" t="str">
        <f t="shared" si="81"/>
        <v>X</v>
      </c>
      <c r="AG97" s="2" t="str">
        <f t="shared" si="82"/>
        <v>X</v>
      </c>
      <c r="AH97" s="2" t="str">
        <f t="shared" si="83"/>
        <v>X</v>
      </c>
      <c r="AI97" s="2" t="str">
        <f t="shared" si="84"/>
        <v>X</v>
      </c>
      <c r="AJ97" s="2" t="str">
        <f t="shared" si="85"/>
        <v>X</v>
      </c>
      <c r="AK97" s="13" t="e">
        <f t="shared" si="58"/>
        <v>#DIV/0!</v>
      </c>
      <c r="AL97" s="10" t="e" cm="1">
        <f t="array" ref="AL97">_xlfn.IFS(AK97&gt;96%,9,AK97&gt;89%,8,AK97&gt;77%,7,AK97&gt;60%,6,AK97&gt;40%,5,AK97&gt;23%,4,AK97&gt;11%,3,AK97&gt;4%,2,TRUE,1)</f>
        <v>#DIV/0!</v>
      </c>
      <c r="AM97" s="2" t="e">
        <f t="shared" si="59"/>
        <v>#DIV/0!</v>
      </c>
      <c r="AN97" s="2">
        <f t="shared" si="60"/>
        <v>31</v>
      </c>
      <c r="AO97" s="3">
        <v>32</v>
      </c>
      <c r="AP97" s="2" t="str">
        <f t="shared" si="61"/>
        <v>-89</v>
      </c>
      <c r="AQ97" s="2">
        <f t="shared" si="86"/>
        <v>89</v>
      </c>
      <c r="AR97" s="26">
        <f t="shared" si="62"/>
        <v>1</v>
      </c>
      <c r="AS97" s="10" cm="1">
        <f t="array" ref="AS97">_xlfn.IFS(AR97&gt;96%,9,AR97&gt;89%,8,AR97&gt;77%,7,AR97&gt;60%,6,AR97&gt;40%,5,AR97&gt;23%,4,AR97&gt;11%,3,AR97&gt;4%,2,TRUE,1)</f>
        <v>9</v>
      </c>
      <c r="AT97" s="2">
        <f t="shared" si="63"/>
        <v>0</v>
      </c>
      <c r="AU97" s="2" t="e">
        <f>VLOOKUP(성적입력!$P97,건국대글로컬교과분류자료!$F:$G,2,0)</f>
        <v>#N/A</v>
      </c>
      <c r="AV97" s="26" t="e">
        <f t="shared" si="64"/>
        <v>#DIV/0!</v>
      </c>
      <c r="AW97" s="10" t="e" cm="1">
        <f t="array" ref="AW97">_xlfn.IFS(AV97&gt;96%,9,AV97&gt;89%,8,AV97&gt;77%,7,AV97&gt;60%,6,AV97&gt;40%,5,AV97&gt;23%,4,AV97&gt;11%,3,AV97&gt;4%,2,TRUE,1)</f>
        <v>#DIV/0!</v>
      </c>
      <c r="AX97" s="2" t="e">
        <f t="shared" si="65"/>
        <v>#DIV/0!</v>
      </c>
      <c r="BA97" s="2" t="e">
        <f>VLOOKUP(성적입력!$AC97,학교별등급점수!$B:$C,2,0)*$Q97</f>
        <v>#DIV/0!</v>
      </c>
      <c r="BB97" s="2" t="e">
        <f>VLOOKUP(성적입력!$AL97,학교별등급점수!$B:$C,2,0)*$Q97</f>
        <v>#DIV/0!</v>
      </c>
      <c r="BC97" s="2" t="e">
        <f>VLOOKUP($AC97,학교별등급점수!$E:$F,2,0)*성적입력!$Q97</f>
        <v>#DIV/0!</v>
      </c>
      <c r="BD97" s="2" t="e">
        <f>VLOOKUP($AL97,학교별등급점수!$E:$F,2,0)*성적입력!$Q97</f>
        <v>#DIV/0!</v>
      </c>
      <c r="BE97" s="2" t="e">
        <f>VLOOKUP($AC97,학교별등급점수!$H:$I,2,0)*$Q97</f>
        <v>#DIV/0!</v>
      </c>
      <c r="BF97" s="2" t="e">
        <f>VLOOKUP($AL97,학교별등급점수!$H:$I,2,0)*$Q97</f>
        <v>#DIV/0!</v>
      </c>
      <c r="BG97" s="2" t="e">
        <f>VLOOKUP(AC97,학교별등급점수!$K:$L,2,0)*성적입력!Q97</f>
        <v>#DIV/0!</v>
      </c>
      <c r="BH97" s="2" t="e">
        <f>VLOOKUP(AC97,학교별등급점수!$N:$O,2,0)*성적입력!Q97</f>
        <v>#DIV/0!</v>
      </c>
      <c r="BI97" s="2">
        <f>VLOOKUP(AS97,학교별등급점수!$Q:$R,2,0)*성적입력!Q97</f>
        <v>0</v>
      </c>
      <c r="BJ97" s="2">
        <f>VLOOKUP($AS97,학교별등급점수!$T:$U,2,0)*성적입력!$Q97</f>
        <v>0</v>
      </c>
      <c r="BK97" s="2" t="e">
        <f>VLOOKUP(AC97,학교별등급점수!$W:$X,2,0)*성적입력!Q97</f>
        <v>#DIV/0!</v>
      </c>
      <c r="BL97" s="2" t="e">
        <f>VLOOKUP($AC97,학교별등급점수!$Z:$AA,2,0)*성적입력!$Q97</f>
        <v>#DIV/0!</v>
      </c>
      <c r="BM97" s="2" t="e">
        <f>VLOOKUP($AC97,학교별등급점수!$AC:$AD,2,0)*성적입력!$Q97</f>
        <v>#DIV/0!</v>
      </c>
      <c r="BN97" s="2" t="e">
        <f>VLOOKUP($AC97,학교별등급점수!$AF:$AG,2,0)*성적입력!$Q97</f>
        <v>#DIV/0!</v>
      </c>
      <c r="BO97" s="2" t="e">
        <f>VLOOKUP($AC97,학교별등급점수!$AI:$AJ,2,0)*성적입력!$Q97</f>
        <v>#DIV/0!</v>
      </c>
      <c r="BP97" s="1" t="e">
        <f>VLOOKUP($AC97,학교별등급점수!$AL:$AM,2,0)*성적입력!$Q97</f>
        <v>#DIV/0!</v>
      </c>
      <c r="BQ97" s="1" t="e">
        <f>VLOOKUP($AC97,학교별등급점수!$AO:$AP,2,0)*성적입력!$Q97</f>
        <v>#DIV/0!</v>
      </c>
      <c r="BR97" s="1" t="e">
        <f>VLOOKUP($AC97,학교별등급점수!$AR:$AS,2,0)*성적입력!$Q97</f>
        <v>#DIV/0!</v>
      </c>
      <c r="BS97" s="1" t="e">
        <f>VLOOKUP($AC97,학교별등급점수!$AU:$AV,2,0)*성적입력!$Q97</f>
        <v>#DIV/0!</v>
      </c>
      <c r="BT97" s="1" t="e">
        <f>VLOOKUP($AC97,학교별등급점수!$AX:$AY,2,0)*성적입력!$Q97</f>
        <v>#DIV/0!</v>
      </c>
      <c r="BU97" s="1" t="e">
        <f>VLOOKUP($AC97,학교별등급점수!$BA:$BB,2,0)*성적입력!$Q97</f>
        <v>#DIV/0!</v>
      </c>
      <c r="BW97" s="1" t="e">
        <f t="shared" si="66"/>
        <v>#DIV/0!</v>
      </c>
      <c r="BX97" s="74" t="e" cm="1">
        <f t="array" ref="BX97">_xlfn.IFS(BW97&gt;96,9,BW97&gt;89,8,BW97&gt;77,7,BW97&gt;60,6,BW97&gt;40,5,BW97&gt;23,4,BW97&gt;11,3,BW97&gt;4,2,TRUE,1)</f>
        <v>#DIV/0!</v>
      </c>
      <c r="BY97" s="1" t="e">
        <f t="shared" si="67"/>
        <v>#DIV/0!</v>
      </c>
      <c r="BZ97" s="1" t="e">
        <f>VLOOKUP($BX97,학교별등급점수!$BD:$BE,2,0)</f>
        <v>#DIV/0!</v>
      </c>
      <c r="CA97" s="1" t="e">
        <f t="shared" si="68"/>
        <v>#DIV/0!</v>
      </c>
      <c r="CC97" s="1" t="e">
        <f>VLOOKUP($AC97,학교별등급점수!$BG:$BH,2,0)*성적입력!$Q97</f>
        <v>#DIV/0!</v>
      </c>
      <c r="CD97" s="1" t="e">
        <f>VLOOKUP($AC97,학교별등급점수!$BJ:$BK,2,0)*성적입력!$Q97</f>
        <v>#DIV/0!</v>
      </c>
      <c r="CE97" s="1" t="e">
        <f>VLOOKUP($AC97,학교별등급점수!$BM:$BN,2,0)*성적입력!$Q97</f>
        <v>#DIV/0!</v>
      </c>
      <c r="CF97" s="1" t="e">
        <f>VLOOKUP($AC97,학교별등급점수!$BP:$BQ,2,0)*성적입력!$Q97</f>
        <v>#DIV/0!</v>
      </c>
      <c r="CG97" s="1" t="e">
        <f>VLOOKUP($AC97,학교별등급점수!$BS:$BT,2,0)</f>
        <v>#DIV/0!</v>
      </c>
      <c r="CH97" s="1" t="e">
        <f>VLOOKUP($AC97,학교별등급점수!$BV:$BW,2,0)*성적입력!$Q97</f>
        <v>#DIV/0!</v>
      </c>
      <c r="CI97" s="1" t="e">
        <f>VLOOKUP($AC97,학교별등급점수!$BY:$BZ,2,0)*성적입력!$Q97</f>
        <v>#DIV/0!</v>
      </c>
      <c r="CJ97" s="1" t="e">
        <f>VLOOKUP($AC97,학교별등급점수!$CB:$CC,2,0)*성적입력!$Q97</f>
        <v>#DIV/0!</v>
      </c>
      <c r="CK97" s="1" t="e">
        <f>VLOOKUP($AC97,학교별등급점수!$CH:$CI,2,0)*성적입력!$Q97</f>
        <v>#DIV/0!</v>
      </c>
      <c r="CL97" s="1" t="e">
        <f>VLOOKUP($AC97,학교별등급점수!$CK:$CL,2,0)*성적입력!$Q97</f>
        <v>#DIV/0!</v>
      </c>
      <c r="CM97" s="1" t="e">
        <f>VLOOKUP($AC97,학교별등급점수!$CN:$CO,2,0)*성적입력!$Q97</f>
        <v>#DIV/0!</v>
      </c>
      <c r="CN97" s="1" t="e">
        <f>VLOOKUP($AW97,학교별등급점수!$CQ:$CR,2,0)*성적입력!$Q97</f>
        <v>#DIV/0!</v>
      </c>
      <c r="CO97" s="1" t="e">
        <f>VLOOKUP($AC97,학교별등급점수!$CT:$CU,2,0)*성적입력!$Q97</f>
        <v>#DIV/0!</v>
      </c>
      <c r="CP97" s="1" t="e">
        <f>VLOOKUP($AC97,학교별등급점수!$CW:$CX,2,0)*성적입력!$Q97</f>
        <v>#DIV/0!</v>
      </c>
      <c r="CQ97" s="1">
        <f>VLOOKUP($AS97,학교별등급점수!$CZ:$DA,2,0)*성적입력!$Q97</f>
        <v>0</v>
      </c>
      <c r="CR97" s="1" t="e">
        <f>VLOOKUP($AC97,학교별등급점수!$DC:$DD,2,0)*성적입력!$Q97</f>
        <v>#DIV/0!</v>
      </c>
      <c r="CS97" s="1" t="e">
        <f>VLOOKUP($AC97,학교별등급점수!$DF:$DG,2,0)*성적입력!$Q97</f>
        <v>#DIV/0!</v>
      </c>
      <c r="CT97" s="1" t="e">
        <f>VLOOKUP($AC97,학교별등급점수!$DI:$DJ,2,0)*성적입력!$Q97</f>
        <v>#DIV/0!</v>
      </c>
    </row>
    <row r="98" spans="6:98" x14ac:dyDescent="0.3">
      <c r="G98" s="18"/>
      <c r="H98" s="18" t="str">
        <f t="shared" si="75"/>
        <v>-0</v>
      </c>
      <c r="I98" s="18">
        <f t="shared" si="76"/>
        <v>0</v>
      </c>
      <c r="J98" s="72" t="str">
        <f t="shared" si="77"/>
        <v>-90</v>
      </c>
      <c r="K98" s="18">
        <f t="shared" si="55"/>
        <v>31</v>
      </c>
      <c r="O98" s="7"/>
      <c r="U98" s="36" t="str">
        <f t="shared" si="37"/>
        <v>X</v>
      </c>
      <c r="V98" s="36" t="str">
        <f t="shared" si="87"/>
        <v>X</v>
      </c>
      <c r="W98" s="36" t="str">
        <f t="shared" si="38"/>
        <v>X</v>
      </c>
      <c r="X98" s="36" t="str">
        <f t="shared" si="88"/>
        <v>X</v>
      </c>
      <c r="Y98" s="36" t="str">
        <f t="shared" si="39"/>
        <v>X</v>
      </c>
      <c r="Z98" s="36" t="str">
        <f t="shared" si="40"/>
        <v>X</v>
      </c>
      <c r="AA98" s="36">
        <f>COUNTIF($P$9:$P98,$P98)</f>
        <v>0</v>
      </c>
      <c r="AB98" s="13" t="e">
        <f t="shared" si="56"/>
        <v>#DIV/0!</v>
      </c>
      <c r="AC98" s="10" t="e" cm="1">
        <f t="array" ref="AC98">_xlfn.IFS(AB98&gt;96%,9,AB98&gt;89%,8,AB98&gt;77%,7,AB98&gt;60%,6,AB98&gt;40%,5,AB98&gt;23%,4,AB98&gt;11%,3,AB98&gt;4%,2,TRUE,1)</f>
        <v>#DIV/0!</v>
      </c>
      <c r="AD98" s="54" t="e">
        <f t="shared" si="57"/>
        <v>#DIV/0!</v>
      </c>
      <c r="AE98" s="54" t="str">
        <f t="shared" si="80"/>
        <v>O</v>
      </c>
      <c r="AF98" s="2" t="str">
        <f t="shared" si="81"/>
        <v>X</v>
      </c>
      <c r="AG98" s="2" t="str">
        <f t="shared" si="82"/>
        <v>X</v>
      </c>
      <c r="AH98" s="2" t="str">
        <f t="shared" si="83"/>
        <v>X</v>
      </c>
      <c r="AI98" s="2" t="str">
        <f t="shared" si="84"/>
        <v>X</v>
      </c>
      <c r="AJ98" s="2" t="str">
        <f t="shared" si="85"/>
        <v>X</v>
      </c>
      <c r="AK98" s="13" t="e">
        <f t="shared" si="58"/>
        <v>#DIV/0!</v>
      </c>
      <c r="AL98" s="10" t="e" cm="1">
        <f t="array" ref="AL98">_xlfn.IFS(AK98&gt;96%,9,AK98&gt;89%,8,AK98&gt;77%,7,AK98&gt;60%,6,AK98&gt;40%,5,AK98&gt;23%,4,AK98&gt;11%,3,AK98&gt;4%,2,TRUE,1)</f>
        <v>#DIV/0!</v>
      </c>
      <c r="AM98" s="2" t="e">
        <f t="shared" si="59"/>
        <v>#DIV/0!</v>
      </c>
      <c r="AN98" s="2">
        <f t="shared" si="60"/>
        <v>31</v>
      </c>
      <c r="AO98" s="3">
        <v>32</v>
      </c>
      <c r="AP98" s="2" t="str">
        <f t="shared" si="61"/>
        <v>-90</v>
      </c>
      <c r="AQ98" s="2">
        <f t="shared" si="86"/>
        <v>90</v>
      </c>
      <c r="AR98" s="26">
        <f t="shared" si="62"/>
        <v>1</v>
      </c>
      <c r="AS98" s="10" cm="1">
        <f t="array" ref="AS98">_xlfn.IFS(AR98&gt;96%,9,AR98&gt;89%,8,AR98&gt;77%,7,AR98&gt;60%,6,AR98&gt;40%,5,AR98&gt;23%,4,AR98&gt;11%,3,AR98&gt;4%,2,TRUE,1)</f>
        <v>9</v>
      </c>
      <c r="AT98" s="2">
        <f t="shared" si="63"/>
        <v>0</v>
      </c>
      <c r="AU98" s="2" t="e">
        <f>VLOOKUP(성적입력!$P98,건국대글로컬교과분류자료!$F:$G,2,0)</f>
        <v>#N/A</v>
      </c>
      <c r="AV98" s="26" t="e">
        <f t="shared" si="64"/>
        <v>#DIV/0!</v>
      </c>
      <c r="AW98" s="10" t="e" cm="1">
        <f t="array" ref="AW98">_xlfn.IFS(AV98&gt;96%,9,AV98&gt;89%,8,AV98&gt;77%,7,AV98&gt;60%,6,AV98&gt;40%,5,AV98&gt;23%,4,AV98&gt;11%,3,AV98&gt;4%,2,TRUE,1)</f>
        <v>#DIV/0!</v>
      </c>
      <c r="AX98" s="2" t="e">
        <f t="shared" si="65"/>
        <v>#DIV/0!</v>
      </c>
      <c r="BA98" s="2" t="e">
        <f>VLOOKUP(성적입력!$AC98,학교별등급점수!$B:$C,2,0)*$Q98</f>
        <v>#DIV/0!</v>
      </c>
      <c r="BB98" s="2" t="e">
        <f>VLOOKUP(성적입력!$AL98,학교별등급점수!$B:$C,2,0)*$Q98</f>
        <v>#DIV/0!</v>
      </c>
      <c r="BC98" s="2" t="e">
        <f>VLOOKUP($AC98,학교별등급점수!$E:$F,2,0)*성적입력!$Q98</f>
        <v>#DIV/0!</v>
      </c>
      <c r="BD98" s="2" t="e">
        <f>VLOOKUP($AL98,학교별등급점수!$E:$F,2,0)*성적입력!$Q98</f>
        <v>#DIV/0!</v>
      </c>
      <c r="BE98" s="2" t="e">
        <f>VLOOKUP($AC98,학교별등급점수!$H:$I,2,0)*$Q98</f>
        <v>#DIV/0!</v>
      </c>
      <c r="BF98" s="2" t="e">
        <f>VLOOKUP($AL98,학교별등급점수!$H:$I,2,0)*$Q98</f>
        <v>#DIV/0!</v>
      </c>
      <c r="BG98" s="2" t="e">
        <f>VLOOKUP(AC98,학교별등급점수!$K:$L,2,0)*성적입력!Q98</f>
        <v>#DIV/0!</v>
      </c>
      <c r="BH98" s="2" t="e">
        <f>VLOOKUP(AC98,학교별등급점수!$N:$O,2,0)*성적입력!Q98</f>
        <v>#DIV/0!</v>
      </c>
      <c r="BI98" s="2">
        <f>VLOOKUP(AS98,학교별등급점수!$Q:$R,2,0)*성적입력!Q98</f>
        <v>0</v>
      </c>
      <c r="BJ98" s="2">
        <f>VLOOKUP($AS98,학교별등급점수!$T:$U,2,0)*성적입력!$Q98</f>
        <v>0</v>
      </c>
      <c r="BK98" s="2" t="e">
        <f>VLOOKUP(AC98,학교별등급점수!$W:$X,2,0)*성적입력!Q98</f>
        <v>#DIV/0!</v>
      </c>
      <c r="BL98" s="2" t="e">
        <f>VLOOKUP($AC98,학교별등급점수!$Z:$AA,2,0)*성적입력!$Q98</f>
        <v>#DIV/0!</v>
      </c>
      <c r="BM98" s="2" t="e">
        <f>VLOOKUP($AC98,학교별등급점수!$AC:$AD,2,0)*성적입력!$Q98</f>
        <v>#DIV/0!</v>
      </c>
      <c r="BN98" s="2" t="e">
        <f>VLOOKUP($AC98,학교별등급점수!$AF:$AG,2,0)*성적입력!$Q98</f>
        <v>#DIV/0!</v>
      </c>
      <c r="BO98" s="2" t="e">
        <f>VLOOKUP($AC98,학교별등급점수!$AI:$AJ,2,0)*성적입력!$Q98</f>
        <v>#DIV/0!</v>
      </c>
      <c r="BP98" s="1" t="e">
        <f>VLOOKUP($AC98,학교별등급점수!$AL:$AM,2,0)*성적입력!$Q98</f>
        <v>#DIV/0!</v>
      </c>
      <c r="BQ98" s="1" t="e">
        <f>VLOOKUP($AC98,학교별등급점수!$AO:$AP,2,0)*성적입력!$Q98</f>
        <v>#DIV/0!</v>
      </c>
      <c r="BR98" s="1" t="e">
        <f>VLOOKUP($AC98,학교별등급점수!$AR:$AS,2,0)*성적입력!$Q98</f>
        <v>#DIV/0!</v>
      </c>
      <c r="BS98" s="1" t="e">
        <f>VLOOKUP($AC98,학교별등급점수!$AU:$AV,2,0)*성적입력!$Q98</f>
        <v>#DIV/0!</v>
      </c>
      <c r="BT98" s="1" t="e">
        <f>VLOOKUP($AC98,학교별등급점수!$AX:$AY,2,0)*성적입력!$Q98</f>
        <v>#DIV/0!</v>
      </c>
      <c r="BU98" s="1" t="e">
        <f>VLOOKUP($AC98,학교별등급점수!$BA:$BB,2,0)*성적입력!$Q98</f>
        <v>#DIV/0!</v>
      </c>
      <c r="BW98" s="1" t="e">
        <f t="shared" si="66"/>
        <v>#DIV/0!</v>
      </c>
      <c r="BX98" s="74" t="e" cm="1">
        <f t="array" ref="BX98">_xlfn.IFS(BW98&gt;96,9,BW98&gt;89,8,BW98&gt;77,7,BW98&gt;60,6,BW98&gt;40,5,BW98&gt;23,4,BW98&gt;11,3,BW98&gt;4,2,TRUE,1)</f>
        <v>#DIV/0!</v>
      </c>
      <c r="BY98" s="1" t="e">
        <f t="shared" si="67"/>
        <v>#DIV/0!</v>
      </c>
      <c r="BZ98" s="1" t="e">
        <f>VLOOKUP($BX98,학교별등급점수!$BD:$BE,2,0)</f>
        <v>#DIV/0!</v>
      </c>
      <c r="CA98" s="1" t="e">
        <f t="shared" si="68"/>
        <v>#DIV/0!</v>
      </c>
      <c r="CC98" s="1" t="e">
        <f>VLOOKUP($AC98,학교별등급점수!$BG:$BH,2,0)*성적입력!$Q98</f>
        <v>#DIV/0!</v>
      </c>
      <c r="CD98" s="1" t="e">
        <f>VLOOKUP($AC98,학교별등급점수!$BJ:$BK,2,0)*성적입력!$Q98</f>
        <v>#DIV/0!</v>
      </c>
      <c r="CE98" s="1" t="e">
        <f>VLOOKUP($AC98,학교별등급점수!$BM:$BN,2,0)*성적입력!$Q98</f>
        <v>#DIV/0!</v>
      </c>
      <c r="CF98" s="1" t="e">
        <f>VLOOKUP($AC98,학교별등급점수!$BP:$BQ,2,0)*성적입력!$Q98</f>
        <v>#DIV/0!</v>
      </c>
      <c r="CG98" s="1" t="e">
        <f>VLOOKUP($AC98,학교별등급점수!$BS:$BT,2,0)</f>
        <v>#DIV/0!</v>
      </c>
      <c r="CH98" s="1" t="e">
        <f>VLOOKUP($AC98,학교별등급점수!$BV:$BW,2,0)*성적입력!$Q98</f>
        <v>#DIV/0!</v>
      </c>
      <c r="CI98" s="1" t="e">
        <f>VLOOKUP($AC98,학교별등급점수!$BY:$BZ,2,0)*성적입력!$Q98</f>
        <v>#DIV/0!</v>
      </c>
      <c r="CJ98" s="1" t="e">
        <f>VLOOKUP($AC98,학교별등급점수!$CB:$CC,2,0)*성적입력!$Q98</f>
        <v>#DIV/0!</v>
      </c>
      <c r="CK98" s="1" t="e">
        <f>VLOOKUP($AC98,학교별등급점수!$CH:$CI,2,0)*성적입력!$Q98</f>
        <v>#DIV/0!</v>
      </c>
      <c r="CL98" s="1" t="e">
        <f>VLOOKUP($AC98,학교별등급점수!$CK:$CL,2,0)*성적입력!$Q98</f>
        <v>#DIV/0!</v>
      </c>
      <c r="CM98" s="1" t="e">
        <f>VLOOKUP($AC98,학교별등급점수!$CN:$CO,2,0)*성적입력!$Q98</f>
        <v>#DIV/0!</v>
      </c>
      <c r="CN98" s="1" t="e">
        <f>VLOOKUP($AW98,학교별등급점수!$CQ:$CR,2,0)*성적입력!$Q98</f>
        <v>#DIV/0!</v>
      </c>
      <c r="CO98" s="1" t="e">
        <f>VLOOKUP($AC98,학교별등급점수!$CT:$CU,2,0)*성적입력!$Q98</f>
        <v>#DIV/0!</v>
      </c>
      <c r="CP98" s="1" t="e">
        <f>VLOOKUP($AC98,학교별등급점수!$CW:$CX,2,0)*성적입력!$Q98</f>
        <v>#DIV/0!</v>
      </c>
      <c r="CQ98" s="1">
        <f>VLOOKUP($AS98,학교별등급점수!$CZ:$DA,2,0)*성적입력!$Q98</f>
        <v>0</v>
      </c>
      <c r="CR98" s="1" t="e">
        <f>VLOOKUP($AC98,학교별등급점수!$DC:$DD,2,0)*성적입력!$Q98</f>
        <v>#DIV/0!</v>
      </c>
      <c r="CS98" s="1" t="e">
        <f>VLOOKUP($AC98,학교별등급점수!$DF:$DG,2,0)*성적입력!$Q98</f>
        <v>#DIV/0!</v>
      </c>
      <c r="CT98" s="1" t="e">
        <f>VLOOKUP($AC98,학교별등급점수!$DI:$DJ,2,0)*성적입력!$Q98</f>
        <v>#DIV/0!</v>
      </c>
    </row>
    <row r="99" spans="6:98" x14ac:dyDescent="0.3">
      <c r="G99" s="18"/>
      <c r="H99" s="18" t="str">
        <f t="shared" si="75"/>
        <v>-0</v>
      </c>
      <c r="I99" s="18">
        <f t="shared" si="76"/>
        <v>0</v>
      </c>
      <c r="J99" s="72" t="str">
        <f t="shared" si="77"/>
        <v>-91</v>
      </c>
      <c r="K99" s="18">
        <f t="shared" si="55"/>
        <v>31</v>
      </c>
      <c r="O99" s="7"/>
      <c r="U99" s="36" t="str">
        <f t="shared" si="37"/>
        <v>X</v>
      </c>
      <c r="V99" s="36" t="str">
        <f t="shared" si="87"/>
        <v>X</v>
      </c>
      <c r="W99" s="36" t="str">
        <f t="shared" si="38"/>
        <v>X</v>
      </c>
      <c r="X99" s="36" t="str">
        <f t="shared" si="88"/>
        <v>X</v>
      </c>
      <c r="Y99" s="36" t="str">
        <f t="shared" si="39"/>
        <v>X</v>
      </c>
      <c r="Z99" s="36" t="str">
        <f t="shared" si="40"/>
        <v>X</v>
      </c>
      <c r="AA99" s="36">
        <f>COUNTIF($P$9:$P99,$P99)</f>
        <v>0</v>
      </c>
      <c r="AB99" s="13" t="e">
        <f t="shared" si="56"/>
        <v>#DIV/0!</v>
      </c>
      <c r="AC99" s="10" t="e" cm="1">
        <f t="array" ref="AC99">_xlfn.IFS(AB99&gt;96%,9,AB99&gt;89%,8,AB99&gt;77%,7,AB99&gt;60%,6,AB99&gt;40%,5,AB99&gt;23%,4,AB99&gt;11%,3,AB99&gt;4%,2,TRUE,1)</f>
        <v>#DIV/0!</v>
      </c>
      <c r="AD99" s="54" t="e">
        <f t="shared" si="57"/>
        <v>#DIV/0!</v>
      </c>
      <c r="AE99" s="54" t="str">
        <f t="shared" si="80"/>
        <v>O</v>
      </c>
      <c r="AF99" s="2" t="str">
        <f t="shared" si="81"/>
        <v>X</v>
      </c>
      <c r="AG99" s="2" t="str">
        <f t="shared" si="82"/>
        <v>X</v>
      </c>
      <c r="AH99" s="2" t="str">
        <f t="shared" si="83"/>
        <v>X</v>
      </c>
      <c r="AI99" s="2" t="str">
        <f t="shared" si="84"/>
        <v>X</v>
      </c>
      <c r="AJ99" s="2" t="str">
        <f t="shared" si="85"/>
        <v>X</v>
      </c>
      <c r="AK99" s="13" t="e">
        <f t="shared" si="58"/>
        <v>#DIV/0!</v>
      </c>
      <c r="AL99" s="10" t="e" cm="1">
        <f t="array" ref="AL99">_xlfn.IFS(AK99&gt;96%,9,AK99&gt;89%,8,AK99&gt;77%,7,AK99&gt;60%,6,AK99&gt;40%,5,AK99&gt;23%,4,AK99&gt;11%,3,AK99&gt;4%,2,TRUE,1)</f>
        <v>#DIV/0!</v>
      </c>
      <c r="AM99" s="2" t="e">
        <f t="shared" si="59"/>
        <v>#DIV/0!</v>
      </c>
      <c r="AN99" s="2">
        <f t="shared" si="60"/>
        <v>31</v>
      </c>
      <c r="AO99" s="3">
        <v>32</v>
      </c>
      <c r="AP99" s="2" t="str">
        <f t="shared" si="61"/>
        <v>-91</v>
      </c>
      <c r="AQ99" s="2">
        <f t="shared" si="86"/>
        <v>91</v>
      </c>
      <c r="AR99" s="26">
        <f t="shared" si="62"/>
        <v>1</v>
      </c>
      <c r="AS99" s="10" cm="1">
        <f t="array" ref="AS99">_xlfn.IFS(AR99&gt;96%,9,AR99&gt;89%,8,AR99&gt;77%,7,AR99&gt;60%,6,AR99&gt;40%,5,AR99&gt;23%,4,AR99&gt;11%,3,AR99&gt;4%,2,TRUE,1)</f>
        <v>9</v>
      </c>
      <c r="AT99" s="2">
        <f t="shared" si="63"/>
        <v>0</v>
      </c>
      <c r="AU99" s="2" t="e">
        <f>VLOOKUP(성적입력!$P99,건국대글로컬교과분류자료!$F:$G,2,0)</f>
        <v>#N/A</v>
      </c>
      <c r="AV99" s="26" t="e">
        <f t="shared" si="64"/>
        <v>#DIV/0!</v>
      </c>
      <c r="AW99" s="10" t="e" cm="1">
        <f t="array" ref="AW99">_xlfn.IFS(AV99&gt;96%,9,AV99&gt;89%,8,AV99&gt;77%,7,AV99&gt;60%,6,AV99&gt;40%,5,AV99&gt;23%,4,AV99&gt;11%,3,AV99&gt;4%,2,TRUE,1)</f>
        <v>#DIV/0!</v>
      </c>
      <c r="AX99" s="2" t="e">
        <f t="shared" si="65"/>
        <v>#DIV/0!</v>
      </c>
      <c r="BA99" s="2" t="e">
        <f>VLOOKUP(성적입력!$AC99,학교별등급점수!$B:$C,2,0)*$Q99</f>
        <v>#DIV/0!</v>
      </c>
      <c r="BB99" s="2" t="e">
        <f>VLOOKUP(성적입력!$AL99,학교별등급점수!$B:$C,2,0)*$Q99</f>
        <v>#DIV/0!</v>
      </c>
      <c r="BC99" s="2" t="e">
        <f>VLOOKUP($AC99,학교별등급점수!$E:$F,2,0)*성적입력!$Q99</f>
        <v>#DIV/0!</v>
      </c>
      <c r="BD99" s="2" t="e">
        <f>VLOOKUP($AL99,학교별등급점수!$E:$F,2,0)*성적입력!$Q99</f>
        <v>#DIV/0!</v>
      </c>
      <c r="BE99" s="2" t="e">
        <f>VLOOKUP($AC99,학교별등급점수!$H:$I,2,0)*$Q99</f>
        <v>#DIV/0!</v>
      </c>
      <c r="BF99" s="2" t="e">
        <f>VLOOKUP($AL99,학교별등급점수!$H:$I,2,0)*$Q99</f>
        <v>#DIV/0!</v>
      </c>
      <c r="BG99" s="2" t="e">
        <f>VLOOKUP(AC99,학교별등급점수!$K:$L,2,0)*성적입력!Q99</f>
        <v>#DIV/0!</v>
      </c>
      <c r="BH99" s="2" t="e">
        <f>VLOOKUP(AC99,학교별등급점수!$N:$O,2,0)*성적입력!Q99</f>
        <v>#DIV/0!</v>
      </c>
      <c r="BI99" s="2">
        <f>VLOOKUP(AS99,학교별등급점수!$Q:$R,2,0)*성적입력!Q99</f>
        <v>0</v>
      </c>
      <c r="BJ99" s="2">
        <f>VLOOKUP($AS99,학교별등급점수!$T:$U,2,0)*성적입력!$Q99</f>
        <v>0</v>
      </c>
      <c r="BK99" s="2" t="e">
        <f>VLOOKUP(AC99,학교별등급점수!$W:$X,2,0)*성적입력!Q99</f>
        <v>#DIV/0!</v>
      </c>
      <c r="BL99" s="2" t="e">
        <f>VLOOKUP($AC99,학교별등급점수!$Z:$AA,2,0)*성적입력!$Q99</f>
        <v>#DIV/0!</v>
      </c>
      <c r="BM99" s="2" t="e">
        <f>VLOOKUP($AC99,학교별등급점수!$AC:$AD,2,0)*성적입력!$Q99</f>
        <v>#DIV/0!</v>
      </c>
      <c r="BN99" s="2" t="e">
        <f>VLOOKUP($AC99,학교별등급점수!$AF:$AG,2,0)*성적입력!$Q99</f>
        <v>#DIV/0!</v>
      </c>
      <c r="BO99" s="2" t="e">
        <f>VLOOKUP($AC99,학교별등급점수!$AI:$AJ,2,0)*성적입력!$Q99</f>
        <v>#DIV/0!</v>
      </c>
      <c r="BP99" s="1" t="e">
        <f>VLOOKUP($AC99,학교별등급점수!$AL:$AM,2,0)*성적입력!$Q99</f>
        <v>#DIV/0!</v>
      </c>
      <c r="BQ99" s="1" t="e">
        <f>VLOOKUP($AC99,학교별등급점수!$AO:$AP,2,0)*성적입력!$Q99</f>
        <v>#DIV/0!</v>
      </c>
      <c r="BR99" s="1" t="e">
        <f>VLOOKUP($AC99,학교별등급점수!$AR:$AS,2,0)*성적입력!$Q99</f>
        <v>#DIV/0!</v>
      </c>
      <c r="BS99" s="1" t="e">
        <f>VLOOKUP($AC99,학교별등급점수!$AU:$AV,2,0)*성적입력!$Q99</f>
        <v>#DIV/0!</v>
      </c>
      <c r="BT99" s="1" t="e">
        <f>VLOOKUP($AC99,학교별등급점수!$AX:$AY,2,0)*성적입력!$Q99</f>
        <v>#DIV/0!</v>
      </c>
      <c r="BU99" s="1" t="e">
        <f>VLOOKUP($AC99,학교별등급점수!$BA:$BB,2,0)*성적입력!$Q99</f>
        <v>#DIV/0!</v>
      </c>
      <c r="BW99" s="1" t="e">
        <f t="shared" si="66"/>
        <v>#DIV/0!</v>
      </c>
      <c r="BX99" s="74" t="e" cm="1">
        <f t="array" ref="BX99">_xlfn.IFS(BW99&gt;96,9,BW99&gt;89,8,BW99&gt;77,7,BW99&gt;60,6,BW99&gt;40,5,BW99&gt;23,4,BW99&gt;11,3,BW99&gt;4,2,TRUE,1)</f>
        <v>#DIV/0!</v>
      </c>
      <c r="BY99" s="1" t="e">
        <f t="shared" si="67"/>
        <v>#DIV/0!</v>
      </c>
      <c r="BZ99" s="1" t="e">
        <f>VLOOKUP($BX99,학교별등급점수!$BD:$BE,2,0)</f>
        <v>#DIV/0!</v>
      </c>
      <c r="CA99" s="1" t="e">
        <f t="shared" si="68"/>
        <v>#DIV/0!</v>
      </c>
      <c r="CC99" s="1" t="e">
        <f>VLOOKUP($AC99,학교별등급점수!$BG:$BH,2,0)*성적입력!$Q99</f>
        <v>#DIV/0!</v>
      </c>
      <c r="CD99" s="1" t="e">
        <f>VLOOKUP($AC99,학교별등급점수!$BJ:$BK,2,0)*성적입력!$Q99</f>
        <v>#DIV/0!</v>
      </c>
      <c r="CE99" s="1" t="e">
        <f>VLOOKUP($AC99,학교별등급점수!$BM:$BN,2,0)*성적입력!$Q99</f>
        <v>#DIV/0!</v>
      </c>
      <c r="CF99" s="1" t="e">
        <f>VLOOKUP($AC99,학교별등급점수!$BP:$BQ,2,0)*성적입력!$Q99</f>
        <v>#DIV/0!</v>
      </c>
      <c r="CG99" s="1" t="e">
        <f>VLOOKUP($AC99,학교별등급점수!$BS:$BT,2,0)</f>
        <v>#DIV/0!</v>
      </c>
      <c r="CH99" s="1" t="e">
        <f>VLOOKUP($AC99,학교별등급점수!$BV:$BW,2,0)*성적입력!$Q99</f>
        <v>#DIV/0!</v>
      </c>
      <c r="CI99" s="1" t="e">
        <f>VLOOKUP($AC99,학교별등급점수!$BY:$BZ,2,0)*성적입력!$Q99</f>
        <v>#DIV/0!</v>
      </c>
      <c r="CJ99" s="1" t="e">
        <f>VLOOKUP($AC99,학교별등급점수!$CB:$CC,2,0)*성적입력!$Q99</f>
        <v>#DIV/0!</v>
      </c>
      <c r="CK99" s="1" t="e">
        <f>VLOOKUP($AC99,학교별등급점수!$CH:$CI,2,0)*성적입력!$Q99</f>
        <v>#DIV/0!</v>
      </c>
      <c r="CL99" s="1" t="e">
        <f>VLOOKUP($AC99,학교별등급점수!$CK:$CL,2,0)*성적입력!$Q99</f>
        <v>#DIV/0!</v>
      </c>
      <c r="CM99" s="1" t="e">
        <f>VLOOKUP($AC99,학교별등급점수!$CN:$CO,2,0)*성적입력!$Q99</f>
        <v>#DIV/0!</v>
      </c>
      <c r="CN99" s="1" t="e">
        <f>VLOOKUP($AW99,학교별등급점수!$CQ:$CR,2,0)*성적입력!$Q99</f>
        <v>#DIV/0!</v>
      </c>
      <c r="CO99" s="1" t="e">
        <f>VLOOKUP($AC99,학교별등급점수!$CT:$CU,2,0)*성적입력!$Q99</f>
        <v>#DIV/0!</v>
      </c>
      <c r="CP99" s="1" t="e">
        <f>VLOOKUP($AC99,학교별등급점수!$CW:$CX,2,0)*성적입력!$Q99</f>
        <v>#DIV/0!</v>
      </c>
      <c r="CQ99" s="1">
        <f>VLOOKUP($AS99,학교별등급점수!$CZ:$DA,2,0)*성적입력!$Q99</f>
        <v>0</v>
      </c>
      <c r="CR99" s="1" t="e">
        <f>VLOOKUP($AC99,학교별등급점수!$DC:$DD,2,0)*성적입력!$Q99</f>
        <v>#DIV/0!</v>
      </c>
      <c r="CS99" s="1" t="e">
        <f>VLOOKUP($AC99,학교별등급점수!$DF:$DG,2,0)*성적입력!$Q99</f>
        <v>#DIV/0!</v>
      </c>
      <c r="CT99" s="1" t="e">
        <f>VLOOKUP($AC99,학교별등급점수!$DI:$DJ,2,0)*성적입력!$Q99</f>
        <v>#DIV/0!</v>
      </c>
    </row>
    <row r="100" spans="6:98" s="95" customFormat="1" x14ac:dyDescent="0.3">
      <c r="F100" s="97"/>
      <c r="G100" s="97"/>
      <c r="H100" s="97" t="str">
        <f t="shared" si="75"/>
        <v>-0</v>
      </c>
      <c r="I100" s="97">
        <f t="shared" si="76"/>
        <v>0</v>
      </c>
      <c r="J100" s="98" t="str">
        <f t="shared" si="77"/>
        <v>-92</v>
      </c>
      <c r="K100" s="97">
        <f t="shared" si="55"/>
        <v>31</v>
      </c>
      <c r="L100" s="99"/>
      <c r="M100" s="100"/>
      <c r="N100" s="100"/>
      <c r="O100" s="101"/>
      <c r="P100" s="100"/>
      <c r="Q100" s="100"/>
      <c r="R100" s="100"/>
      <c r="S100" s="100"/>
      <c r="T100" s="100"/>
      <c r="U100" s="102" t="str">
        <f t="shared" si="37"/>
        <v>X</v>
      </c>
      <c r="V100" s="102" t="str">
        <f t="shared" si="87"/>
        <v>X</v>
      </c>
      <c r="W100" s="102" t="str">
        <f t="shared" si="38"/>
        <v>X</v>
      </c>
      <c r="X100" s="102" t="str">
        <f t="shared" si="88"/>
        <v>X</v>
      </c>
      <c r="Y100" s="102" t="str">
        <f t="shared" si="39"/>
        <v>X</v>
      </c>
      <c r="Z100" s="102" t="str">
        <f t="shared" si="40"/>
        <v>X</v>
      </c>
      <c r="AA100" s="102">
        <f>COUNTIF($P$9:$P100,$P100)</f>
        <v>0</v>
      </c>
      <c r="AB100" s="103" t="e">
        <f t="shared" si="56"/>
        <v>#DIV/0!</v>
      </c>
      <c r="AC100" s="104" t="e" cm="1">
        <f t="array" ref="AC100">_xlfn.IFS(AB100&gt;96%,9,AB100&gt;89%,8,AB100&gt;77%,7,AB100&gt;60%,6,AB100&gt;40%,5,AB100&gt;23%,4,AB100&gt;11%,3,AB100&gt;4%,2,TRUE,1)</f>
        <v>#DIV/0!</v>
      </c>
      <c r="AD100" s="105" t="e">
        <f t="shared" si="57"/>
        <v>#DIV/0!</v>
      </c>
      <c r="AE100" s="105" t="str">
        <f t="shared" si="80"/>
        <v>O</v>
      </c>
      <c r="AF100" s="106" t="str">
        <f t="shared" si="81"/>
        <v>X</v>
      </c>
      <c r="AG100" s="106" t="str">
        <f t="shared" si="82"/>
        <v>X</v>
      </c>
      <c r="AH100" s="106" t="str">
        <f t="shared" si="83"/>
        <v>X</v>
      </c>
      <c r="AI100" s="106" t="str">
        <f t="shared" si="84"/>
        <v>X</v>
      </c>
      <c r="AJ100" s="106" t="str">
        <f t="shared" si="85"/>
        <v>X</v>
      </c>
      <c r="AK100" s="103" t="e">
        <f t="shared" si="58"/>
        <v>#DIV/0!</v>
      </c>
      <c r="AL100" s="104" t="e" cm="1">
        <f t="array" ref="AL100">_xlfn.IFS(AK100&gt;96%,9,AK100&gt;89%,8,AK100&gt;77%,7,AK100&gt;60%,6,AK100&gt;40%,5,AK100&gt;23%,4,AK100&gt;11%,3,AK100&gt;4%,2,TRUE,1)</f>
        <v>#DIV/0!</v>
      </c>
      <c r="AM100" s="106" t="e">
        <f t="shared" si="59"/>
        <v>#DIV/0!</v>
      </c>
      <c r="AN100" s="106">
        <f t="shared" si="60"/>
        <v>31</v>
      </c>
      <c r="AO100" s="107">
        <v>32</v>
      </c>
      <c r="AP100" s="106" t="str">
        <f t="shared" si="61"/>
        <v>-92</v>
      </c>
      <c r="AQ100" s="106">
        <f t="shared" si="86"/>
        <v>92</v>
      </c>
      <c r="AR100" s="108">
        <f t="shared" si="62"/>
        <v>1</v>
      </c>
      <c r="AS100" s="104" cm="1">
        <f t="array" ref="AS100">_xlfn.IFS(AR100&gt;96%,9,AR100&gt;89%,8,AR100&gt;77%,7,AR100&gt;60%,6,AR100&gt;40%,5,AR100&gt;23%,4,AR100&gt;11%,3,AR100&gt;4%,2,TRUE,1)</f>
        <v>9</v>
      </c>
      <c r="AT100" s="106">
        <f t="shared" si="63"/>
        <v>0</v>
      </c>
      <c r="AU100" s="106" t="e">
        <f>VLOOKUP(성적입력!$P100,건국대글로컬교과분류자료!$F:$G,2,0)</f>
        <v>#N/A</v>
      </c>
      <c r="AV100" s="108" t="e">
        <f t="shared" si="64"/>
        <v>#DIV/0!</v>
      </c>
      <c r="AW100" s="104" t="e" cm="1">
        <f t="array" ref="AW100">_xlfn.IFS(AV100&gt;96%,9,AV100&gt;89%,8,AV100&gt;77%,7,AV100&gt;60%,6,AV100&gt;40%,5,AV100&gt;23%,4,AV100&gt;11%,3,AV100&gt;4%,2,TRUE,1)</f>
        <v>#DIV/0!</v>
      </c>
      <c r="AX100" s="106" t="e">
        <f t="shared" si="65"/>
        <v>#DIV/0!</v>
      </c>
      <c r="BA100" s="106" t="e">
        <f>VLOOKUP(성적입력!$AC100,학교별등급점수!$B:$C,2,0)*$Q100</f>
        <v>#DIV/0!</v>
      </c>
      <c r="BB100" s="106" t="e">
        <f>VLOOKUP(성적입력!$AL100,학교별등급점수!$B:$C,2,0)*$Q100</f>
        <v>#DIV/0!</v>
      </c>
      <c r="BC100" s="106" t="e">
        <f>VLOOKUP($AC100,학교별등급점수!$E:$F,2,0)*성적입력!$Q100</f>
        <v>#DIV/0!</v>
      </c>
      <c r="BD100" s="106" t="e">
        <f>VLOOKUP($AL100,학교별등급점수!$E:$F,2,0)*성적입력!$Q100</f>
        <v>#DIV/0!</v>
      </c>
      <c r="BE100" s="106" t="e">
        <f>VLOOKUP($AC100,학교별등급점수!$H:$I,2,0)*$Q100</f>
        <v>#DIV/0!</v>
      </c>
      <c r="BF100" s="106" t="e">
        <f>VLOOKUP($AL100,학교별등급점수!$H:$I,2,0)*$Q100</f>
        <v>#DIV/0!</v>
      </c>
      <c r="BG100" s="106" t="e">
        <f>VLOOKUP(AC100,학교별등급점수!$K:$L,2,0)*성적입력!Q100</f>
        <v>#DIV/0!</v>
      </c>
      <c r="BH100" s="106" t="e">
        <f>VLOOKUP(AC100,학교별등급점수!$N:$O,2,0)*성적입력!Q100</f>
        <v>#DIV/0!</v>
      </c>
      <c r="BI100" s="106">
        <f>VLOOKUP(AS100,학교별등급점수!$Q:$R,2,0)*성적입력!Q100</f>
        <v>0</v>
      </c>
      <c r="BJ100" s="106">
        <f>VLOOKUP($AS100,학교별등급점수!$T:$U,2,0)*성적입력!$Q100</f>
        <v>0</v>
      </c>
      <c r="BK100" s="106" t="e">
        <f>VLOOKUP(AC100,학교별등급점수!$W:$X,2,0)*성적입력!Q100</f>
        <v>#DIV/0!</v>
      </c>
      <c r="BL100" s="106" t="e">
        <f>VLOOKUP($AC100,학교별등급점수!$Z:$AA,2,0)*성적입력!$Q100</f>
        <v>#DIV/0!</v>
      </c>
      <c r="BM100" s="106" t="e">
        <f>VLOOKUP($AC100,학교별등급점수!$AC:$AD,2,0)*성적입력!$Q100</f>
        <v>#DIV/0!</v>
      </c>
      <c r="BN100" s="106" t="e">
        <f>VLOOKUP($AC100,학교별등급점수!$AF:$AG,2,0)*성적입력!$Q100</f>
        <v>#DIV/0!</v>
      </c>
      <c r="BO100" s="106" t="e">
        <f>VLOOKUP($AC100,학교별등급점수!$AI:$AJ,2,0)*성적입력!$Q100</f>
        <v>#DIV/0!</v>
      </c>
      <c r="BP100" s="109" t="e">
        <f>VLOOKUP($AC100,학교별등급점수!$AL:$AM,2,0)*성적입력!$Q100</f>
        <v>#DIV/0!</v>
      </c>
      <c r="BQ100" s="109" t="e">
        <f>VLOOKUP($AC100,학교별등급점수!$AO:$AP,2,0)*성적입력!$Q100</f>
        <v>#DIV/0!</v>
      </c>
      <c r="BR100" s="109" t="e">
        <f>VLOOKUP($AC100,학교별등급점수!$AR:$AS,2,0)*성적입력!$Q100</f>
        <v>#DIV/0!</v>
      </c>
      <c r="BS100" s="109" t="e">
        <f>VLOOKUP($AC100,학교별등급점수!$AU:$AV,2,0)*성적입력!$Q100</f>
        <v>#DIV/0!</v>
      </c>
      <c r="BT100" s="109" t="e">
        <f>VLOOKUP($AC100,학교별등급점수!$AX:$AY,2,0)*성적입력!$Q100</f>
        <v>#DIV/0!</v>
      </c>
      <c r="BU100" s="109" t="e">
        <f>VLOOKUP($AC100,학교별등급점수!$BA:$BB,2,0)*성적입력!$Q100</f>
        <v>#DIV/0!</v>
      </c>
      <c r="BW100" s="109" t="e">
        <f t="shared" si="66"/>
        <v>#DIV/0!</v>
      </c>
      <c r="BX100" s="110" t="e" cm="1">
        <f t="array" ref="BX100">_xlfn.IFS(BW100&gt;96,9,BW100&gt;89,8,BW100&gt;77,7,BW100&gt;60,6,BW100&gt;40,5,BW100&gt;23,4,BW100&gt;11,3,BW100&gt;4,2,TRUE,1)</f>
        <v>#DIV/0!</v>
      </c>
      <c r="BY100" s="109" t="e">
        <f t="shared" si="67"/>
        <v>#DIV/0!</v>
      </c>
      <c r="BZ100" s="109" t="e">
        <f>VLOOKUP($BX100,학교별등급점수!$BD:$BE,2,0)</f>
        <v>#DIV/0!</v>
      </c>
      <c r="CA100" s="109" t="e">
        <f t="shared" si="68"/>
        <v>#DIV/0!</v>
      </c>
      <c r="CC100" s="109" t="e">
        <f>VLOOKUP($AC100,학교별등급점수!$BG:$BH,2,0)*성적입력!$Q100</f>
        <v>#DIV/0!</v>
      </c>
      <c r="CD100" s="109" t="e">
        <f>VLOOKUP($AC100,학교별등급점수!$BJ:$BK,2,0)*성적입력!$Q100</f>
        <v>#DIV/0!</v>
      </c>
      <c r="CE100" s="109" t="e">
        <f>VLOOKUP($AC100,학교별등급점수!$BM:$BN,2,0)*성적입력!$Q100</f>
        <v>#DIV/0!</v>
      </c>
      <c r="CF100" s="109" t="e">
        <f>VLOOKUP($AC100,학교별등급점수!$BP:$BQ,2,0)*성적입력!$Q100</f>
        <v>#DIV/0!</v>
      </c>
      <c r="CG100" s="109" t="e">
        <f>VLOOKUP($AC100,학교별등급점수!$BS:$BT,2,0)</f>
        <v>#DIV/0!</v>
      </c>
      <c r="CH100" s="109" t="e">
        <f>VLOOKUP($AC100,학교별등급점수!$BV:$BW,2,0)*성적입력!$Q100</f>
        <v>#DIV/0!</v>
      </c>
      <c r="CI100" s="109" t="e">
        <f>VLOOKUP($AC100,학교별등급점수!$BY:$BZ,2,0)*성적입력!$Q100</f>
        <v>#DIV/0!</v>
      </c>
      <c r="CJ100" s="109" t="e">
        <f>VLOOKUP($AC100,학교별등급점수!$CB:$CC,2,0)*성적입력!$Q100</f>
        <v>#DIV/0!</v>
      </c>
      <c r="CK100" s="109" t="e">
        <f>VLOOKUP($AC100,학교별등급점수!$CH:$CI,2,0)*성적입력!$Q100</f>
        <v>#DIV/0!</v>
      </c>
      <c r="CL100" s="109" t="e">
        <f>VLOOKUP($AC100,학교별등급점수!$CK:$CL,2,0)*성적입력!$Q100</f>
        <v>#DIV/0!</v>
      </c>
      <c r="CM100" s="109" t="e">
        <f>VLOOKUP($AC100,학교별등급점수!$CN:$CO,2,0)*성적입력!$Q100</f>
        <v>#DIV/0!</v>
      </c>
      <c r="CN100" s="109" t="e">
        <f>VLOOKUP($AW100,학교별등급점수!$CQ:$CR,2,0)*성적입력!$Q100</f>
        <v>#DIV/0!</v>
      </c>
      <c r="CO100" s="109" t="e">
        <f>VLOOKUP($AC100,학교별등급점수!$CT:$CU,2,0)*성적입력!$Q100</f>
        <v>#DIV/0!</v>
      </c>
      <c r="CP100" s="109" t="e">
        <f>VLOOKUP($AC100,학교별등급점수!$CW:$CX,2,0)*성적입력!$Q100</f>
        <v>#DIV/0!</v>
      </c>
      <c r="CQ100" s="109">
        <f>VLOOKUP($AS100,학교별등급점수!$CZ:$DA,2,0)*성적입력!$Q100</f>
        <v>0</v>
      </c>
      <c r="CR100" s="109" t="e">
        <f>VLOOKUP($AC100,학교별등급점수!$DC:$DD,2,0)*성적입력!$Q100</f>
        <v>#DIV/0!</v>
      </c>
      <c r="CS100" s="109" t="e">
        <f>VLOOKUP($AC100,학교별등급점수!$DF:$DG,2,0)*성적입력!$Q100</f>
        <v>#DIV/0!</v>
      </c>
      <c r="CT100" s="109" t="e">
        <f>VLOOKUP($AC100,학교별등급점수!$DI:$DJ,2,0)*성적입력!$Q100</f>
        <v>#DIV/0!</v>
      </c>
    </row>
    <row r="101" spans="6:98" x14ac:dyDescent="0.3">
      <c r="U101" s="36"/>
      <c r="V101" s="36"/>
      <c r="W101" s="36"/>
      <c r="X101" s="36"/>
      <c r="Y101" s="36"/>
      <c r="Z101" s="36"/>
      <c r="AA101" s="36"/>
    </row>
    <row r="102" spans="6:98" x14ac:dyDescent="0.3">
      <c r="U102" s="36"/>
      <c r="V102" s="36"/>
      <c r="W102" s="36"/>
      <c r="X102" s="36"/>
      <c r="Y102" s="36"/>
      <c r="Z102" s="36"/>
      <c r="AA102" s="36"/>
    </row>
    <row r="103" spans="6:98" x14ac:dyDescent="0.3">
      <c r="U103" s="36"/>
      <c r="V103" s="36"/>
      <c r="W103" s="36"/>
      <c r="X103" s="36"/>
      <c r="Y103" s="36"/>
      <c r="Z103" s="36"/>
      <c r="AA103" s="36"/>
    </row>
    <row r="104" spans="6:98" x14ac:dyDescent="0.3">
      <c r="U104" s="36"/>
      <c r="V104" s="36"/>
      <c r="W104" s="36"/>
      <c r="X104" s="36"/>
      <c r="Y104" s="36"/>
      <c r="Z104" s="36"/>
      <c r="AA104" s="36"/>
    </row>
    <row r="105" spans="6:98" x14ac:dyDescent="0.3">
      <c r="U105" s="36"/>
      <c r="V105" s="36"/>
      <c r="W105" s="36"/>
      <c r="X105" s="36"/>
      <c r="Y105" s="36"/>
      <c r="Z105" s="36"/>
      <c r="AA105" s="36"/>
    </row>
    <row r="106" spans="6:98" x14ac:dyDescent="0.3">
      <c r="U106" s="36"/>
      <c r="V106" s="36"/>
      <c r="W106" s="36"/>
      <c r="X106" s="36"/>
      <c r="Y106" s="36"/>
      <c r="Z106" s="36"/>
      <c r="AA106" s="36"/>
    </row>
    <row r="107" spans="6:98" x14ac:dyDescent="0.3">
      <c r="U107" s="36"/>
      <c r="V107" s="36"/>
      <c r="W107" s="36"/>
      <c r="X107" s="36"/>
      <c r="Y107" s="36"/>
      <c r="Z107" s="36"/>
      <c r="AA107" s="36"/>
    </row>
    <row r="108" spans="6:98" x14ac:dyDescent="0.3">
      <c r="U108" s="36"/>
      <c r="V108" s="36"/>
      <c r="W108" s="36"/>
      <c r="X108" s="36"/>
      <c r="Y108" s="36"/>
      <c r="Z108" s="36"/>
      <c r="AA108" s="36"/>
    </row>
    <row r="109" spans="6:98" x14ac:dyDescent="0.3">
      <c r="U109" s="36"/>
      <c r="V109" s="36"/>
      <c r="W109" s="36"/>
      <c r="X109" s="36"/>
      <c r="Y109" s="36"/>
      <c r="Z109" s="36"/>
      <c r="AA109" s="36"/>
    </row>
    <row r="110" spans="6:98" x14ac:dyDescent="0.3">
      <c r="U110" s="36"/>
      <c r="V110" s="36"/>
      <c r="W110" s="36"/>
      <c r="X110" s="36"/>
      <c r="Y110" s="36"/>
      <c r="Z110" s="36"/>
      <c r="AA110" s="36"/>
    </row>
    <row r="111" spans="6:98" x14ac:dyDescent="0.3">
      <c r="U111" s="36"/>
      <c r="V111" s="36"/>
      <c r="W111" s="36"/>
      <c r="X111" s="36"/>
      <c r="Y111" s="36"/>
      <c r="Z111" s="36"/>
      <c r="AA111" s="36"/>
    </row>
    <row r="112" spans="6:98" x14ac:dyDescent="0.3">
      <c r="U112" s="36"/>
      <c r="V112" s="36"/>
      <c r="W112" s="36"/>
      <c r="X112" s="36"/>
      <c r="Y112" s="36"/>
      <c r="Z112" s="36"/>
      <c r="AA112" s="36"/>
    </row>
    <row r="113" spans="21:27" x14ac:dyDescent="0.3">
      <c r="U113" s="36"/>
      <c r="V113" s="36"/>
      <c r="W113" s="36"/>
      <c r="X113" s="36"/>
      <c r="Y113" s="36"/>
      <c r="Z113" s="36"/>
      <c r="AA113" s="36"/>
    </row>
    <row r="114" spans="21:27" x14ac:dyDescent="0.3">
      <c r="U114" s="36"/>
      <c r="V114" s="36"/>
      <c r="W114" s="36"/>
      <c r="X114" s="36"/>
      <c r="Y114" s="36"/>
      <c r="Z114" s="36"/>
      <c r="AA114" s="36"/>
    </row>
    <row r="115" spans="21:27" x14ac:dyDescent="0.3">
      <c r="U115" s="36"/>
      <c r="V115" s="36"/>
      <c r="W115" s="36"/>
      <c r="X115" s="36"/>
      <c r="Y115" s="36"/>
      <c r="Z115" s="36"/>
      <c r="AA115" s="36"/>
    </row>
    <row r="116" spans="21:27" x14ac:dyDescent="0.3">
      <c r="U116" s="36"/>
      <c r="V116" s="36"/>
      <c r="W116" s="36"/>
      <c r="X116" s="36"/>
      <c r="Y116" s="36"/>
      <c r="Z116" s="36"/>
      <c r="AA116" s="36"/>
    </row>
    <row r="117" spans="21:27" x14ac:dyDescent="0.3">
      <c r="U117" s="36"/>
      <c r="V117" s="36"/>
      <c r="W117" s="36"/>
      <c r="X117" s="36"/>
      <c r="Y117" s="36"/>
      <c r="Z117" s="36"/>
      <c r="AA117" s="36"/>
    </row>
    <row r="118" spans="21:27" x14ac:dyDescent="0.3">
      <c r="U118" s="36"/>
      <c r="V118" s="36"/>
      <c r="W118" s="36"/>
      <c r="X118" s="36"/>
      <c r="Y118" s="36"/>
      <c r="Z118" s="36"/>
      <c r="AA118" s="36"/>
    </row>
    <row r="119" spans="21:27" x14ac:dyDescent="0.3">
      <c r="U119" s="36"/>
      <c r="V119" s="36"/>
      <c r="W119" s="36"/>
      <c r="X119" s="36"/>
      <c r="Y119" s="36"/>
      <c r="Z119" s="36"/>
      <c r="AA119" s="36"/>
    </row>
    <row r="120" spans="21:27" x14ac:dyDescent="0.3">
      <c r="U120" s="36"/>
      <c r="V120" s="36"/>
      <c r="W120" s="36"/>
      <c r="X120" s="36"/>
      <c r="Y120" s="36"/>
      <c r="Z120" s="36"/>
      <c r="AA120" s="36"/>
    </row>
    <row r="121" spans="21:27" x14ac:dyDescent="0.3">
      <c r="U121" s="36"/>
      <c r="V121" s="36"/>
      <c r="W121" s="36"/>
      <c r="X121" s="36"/>
      <c r="Y121" s="36"/>
      <c r="Z121" s="36"/>
      <c r="AA121" s="36"/>
    </row>
    <row r="122" spans="21:27" x14ac:dyDescent="0.3">
      <c r="U122" s="36"/>
      <c r="V122" s="36"/>
      <c r="W122" s="36"/>
      <c r="X122" s="36"/>
      <c r="Y122" s="36"/>
      <c r="Z122" s="36"/>
      <c r="AA122" s="36"/>
    </row>
    <row r="123" spans="21:27" x14ac:dyDescent="0.3">
      <c r="U123" s="36"/>
      <c r="V123" s="36"/>
      <c r="W123" s="36"/>
      <c r="X123" s="36"/>
      <c r="Y123" s="36"/>
      <c r="Z123" s="36"/>
      <c r="AA123" s="36"/>
    </row>
    <row r="124" spans="21:27" x14ac:dyDescent="0.3">
      <c r="U124" s="36"/>
      <c r="V124" s="36"/>
      <c r="W124" s="36"/>
      <c r="X124" s="36"/>
      <c r="Y124" s="36"/>
      <c r="Z124" s="36"/>
      <c r="AA124" s="36"/>
    </row>
    <row r="125" spans="21:27" x14ac:dyDescent="0.3">
      <c r="U125" s="36"/>
      <c r="V125" s="36"/>
      <c r="W125" s="36"/>
      <c r="X125" s="36"/>
      <c r="Y125" s="36"/>
      <c r="Z125" s="36"/>
      <c r="AA125" s="36"/>
    </row>
    <row r="126" spans="21:27" x14ac:dyDescent="0.3">
      <c r="U126" s="36"/>
      <c r="V126" s="36"/>
      <c r="W126" s="36"/>
      <c r="X126" s="36"/>
      <c r="Y126" s="36"/>
      <c r="Z126" s="36"/>
      <c r="AA126" s="36"/>
    </row>
    <row r="127" spans="21:27" x14ac:dyDescent="0.3">
      <c r="U127" s="36"/>
      <c r="V127" s="36"/>
      <c r="W127" s="36"/>
      <c r="X127" s="36"/>
      <c r="Y127" s="36"/>
      <c r="Z127" s="36"/>
      <c r="AA127" s="36"/>
    </row>
    <row r="128" spans="21:27" x14ac:dyDescent="0.3">
      <c r="U128" s="36"/>
      <c r="V128" s="36"/>
      <c r="W128" s="36"/>
      <c r="X128" s="36"/>
      <c r="Y128" s="36"/>
      <c r="Z128" s="36"/>
      <c r="AA128" s="36"/>
    </row>
    <row r="129" spans="21:27" x14ac:dyDescent="0.3">
      <c r="U129" s="36"/>
      <c r="V129" s="36"/>
      <c r="W129" s="36"/>
      <c r="X129" s="36"/>
      <c r="Y129" s="36"/>
      <c r="Z129" s="36"/>
      <c r="AA129" s="36"/>
    </row>
    <row r="130" spans="21:27" x14ac:dyDescent="0.3">
      <c r="U130" s="36"/>
      <c r="V130" s="36"/>
      <c r="W130" s="36"/>
      <c r="X130" s="36"/>
      <c r="Y130" s="36"/>
      <c r="Z130" s="36"/>
      <c r="AA130" s="36"/>
    </row>
    <row r="131" spans="21:27" x14ac:dyDescent="0.3">
      <c r="U131" s="36"/>
      <c r="V131" s="36"/>
      <c r="W131" s="36"/>
      <c r="X131" s="36"/>
      <c r="Y131" s="36"/>
      <c r="Z131" s="36"/>
      <c r="AA131" s="36"/>
    </row>
    <row r="132" spans="21:27" x14ac:dyDescent="0.3">
      <c r="U132" s="36"/>
      <c r="V132" s="36"/>
      <c r="W132" s="36"/>
      <c r="X132" s="36"/>
      <c r="Y132" s="36"/>
      <c r="Z132" s="36"/>
      <c r="AA132" s="36"/>
    </row>
    <row r="133" spans="21:27" x14ac:dyDescent="0.3">
      <c r="U133" s="36"/>
      <c r="V133" s="36"/>
      <c r="W133" s="36"/>
      <c r="X133" s="36"/>
      <c r="Y133" s="36"/>
      <c r="Z133" s="36"/>
      <c r="AA133" s="36"/>
    </row>
    <row r="134" spans="21:27" x14ac:dyDescent="0.3">
      <c r="U134" s="36"/>
      <c r="V134" s="36"/>
      <c r="W134" s="36"/>
      <c r="X134" s="36"/>
      <c r="Y134" s="36"/>
      <c r="Z134" s="36"/>
      <c r="AA134" s="36"/>
    </row>
    <row r="135" spans="21:27" x14ac:dyDescent="0.3">
      <c r="U135" s="36"/>
      <c r="V135" s="36"/>
      <c r="W135" s="36"/>
      <c r="X135" s="36"/>
      <c r="Y135" s="36"/>
      <c r="Z135" s="36"/>
      <c r="AA135" s="36"/>
    </row>
    <row r="136" spans="21:27" x14ac:dyDescent="0.3">
      <c r="U136" s="36"/>
      <c r="V136" s="36"/>
      <c r="W136" s="36"/>
      <c r="X136" s="36"/>
      <c r="Y136" s="36"/>
      <c r="Z136" s="36"/>
      <c r="AA136" s="36"/>
    </row>
    <row r="137" spans="21:27" x14ac:dyDescent="0.3">
      <c r="U137" s="36"/>
      <c r="V137" s="36"/>
      <c r="W137" s="36"/>
      <c r="X137" s="36"/>
      <c r="Y137" s="36"/>
      <c r="Z137" s="36"/>
      <c r="AA137" s="36"/>
    </row>
    <row r="138" spans="21:27" x14ac:dyDescent="0.3">
      <c r="U138" s="36"/>
      <c r="V138" s="36"/>
      <c r="W138" s="36"/>
      <c r="X138" s="36"/>
      <c r="Y138" s="36"/>
      <c r="Z138" s="36"/>
      <c r="AA138" s="36"/>
    </row>
    <row r="139" spans="21:27" x14ac:dyDescent="0.3">
      <c r="U139" s="36"/>
      <c r="V139" s="36"/>
      <c r="W139" s="36"/>
      <c r="X139" s="36"/>
      <c r="Y139" s="36"/>
      <c r="Z139" s="36"/>
      <c r="AA139" s="36"/>
    </row>
    <row r="140" spans="21:27" x14ac:dyDescent="0.3">
      <c r="U140" s="36"/>
      <c r="V140" s="36"/>
      <c r="W140" s="36"/>
      <c r="X140" s="36"/>
      <c r="Y140" s="36"/>
      <c r="Z140" s="36"/>
      <c r="AA140" s="36"/>
    </row>
  </sheetData>
  <phoneticPr fontId="3" type="noConversion"/>
  <dataValidations disablePrompts="1" count="1">
    <dataValidation type="list" allowBlank="1" showInputMessage="1" showErrorMessage="1" sqref="O9:O100" xr:uid="{0312F364-F595-4157-BC1E-CE2942018405}">
      <formula1>"국어,수학,영어,과학,사회,도덕,역사,한국사,한문,기타"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E9A4F-78D1-4028-9089-F70AF433D16F}">
  <dimension ref="A3:T293"/>
  <sheetViews>
    <sheetView workbookViewId="0">
      <selection activeCell="CN6" sqref="CN6:CS6"/>
    </sheetView>
  </sheetViews>
  <sheetFormatPr defaultRowHeight="16.5" x14ac:dyDescent="0.3"/>
  <sheetData>
    <row r="3" spans="1:20" x14ac:dyDescent="0.3">
      <c r="P3">
        <v>6</v>
      </c>
      <c r="Q3">
        <v>10</v>
      </c>
      <c r="T3" t="e">
        <f>SUM(R5:R29)/SUM(P5:P29)</f>
        <v>#N/A</v>
      </c>
    </row>
    <row r="4" spans="1:20" x14ac:dyDescent="0.3">
      <c r="P4" s="1" t="s">
        <v>593</v>
      </c>
      <c r="Q4" s="1" t="s">
        <v>260</v>
      </c>
    </row>
    <row r="5" spans="1:20" x14ac:dyDescent="0.3">
      <c r="M5" t="str">
        <f>N5&amp;O5</f>
        <v>11국어</v>
      </c>
      <c r="N5">
        <v>11</v>
      </c>
      <c r="O5" s="1" t="s">
        <v>156</v>
      </c>
      <c r="P5" t="e">
        <f t="shared" ref="P5:Q29" si="0">VLOOKUP($M5,$A:$K,P$3,0)</f>
        <v>#N/A</v>
      </c>
      <c r="Q5" t="e">
        <f t="shared" si="0"/>
        <v>#N/A</v>
      </c>
      <c r="R5" t="e">
        <f>Q5*P5</f>
        <v>#N/A</v>
      </c>
    </row>
    <row r="6" spans="1:20" x14ac:dyDescent="0.3">
      <c r="M6" t="str">
        <f t="shared" ref="M6:M29" si="1">N6&amp;O6</f>
        <v>11수학</v>
      </c>
      <c r="N6">
        <v>11</v>
      </c>
      <c r="O6" s="1" t="s">
        <v>162</v>
      </c>
      <c r="P6" t="e">
        <f t="shared" si="0"/>
        <v>#N/A</v>
      </c>
      <c r="Q6" t="e">
        <f t="shared" si="0"/>
        <v>#N/A</v>
      </c>
      <c r="R6" t="e">
        <f t="shared" ref="R6:R29" si="2">Q6*P6</f>
        <v>#N/A</v>
      </c>
    </row>
    <row r="7" spans="1:20" x14ac:dyDescent="0.3">
      <c r="A7" t="s">
        <v>697</v>
      </c>
      <c r="B7">
        <v>11</v>
      </c>
      <c r="D7" t="str" cm="1">
        <f t="array" ref="D7:K11">_xlfn._xlws.SORT('상지대특별식2(학기,과목별)'!E7:L11,{7,3},{1,-1})</f>
        <v>국어</v>
      </c>
      <c r="E7">
        <v>1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M7" t="str">
        <f t="shared" si="1"/>
        <v>11영어</v>
      </c>
      <c r="N7">
        <v>11</v>
      </c>
      <c r="O7" s="1" t="s">
        <v>199</v>
      </c>
      <c r="P7" t="e">
        <f t="shared" si="0"/>
        <v>#N/A</v>
      </c>
      <c r="Q7" t="e">
        <f t="shared" si="0"/>
        <v>#N/A</v>
      </c>
      <c r="R7" t="e">
        <f t="shared" si="2"/>
        <v>#N/A</v>
      </c>
    </row>
    <row r="8" spans="1:20" x14ac:dyDescent="0.3">
      <c r="D8" t="str">
        <v>국어</v>
      </c>
      <c r="E8">
        <v>2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M8" t="str">
        <f t="shared" si="1"/>
        <v>11과학</v>
      </c>
      <c r="N8">
        <v>11</v>
      </c>
      <c r="O8" s="1" t="s">
        <v>164</v>
      </c>
      <c r="P8" t="e">
        <f t="shared" si="0"/>
        <v>#N/A</v>
      </c>
      <c r="Q8" t="e">
        <f t="shared" si="0"/>
        <v>#N/A</v>
      </c>
      <c r="R8" t="e">
        <f t="shared" si="2"/>
        <v>#N/A</v>
      </c>
    </row>
    <row r="9" spans="1:20" x14ac:dyDescent="0.3">
      <c r="D9" t="str">
        <v>국어</v>
      </c>
      <c r="E9">
        <v>3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M9" t="str">
        <f t="shared" si="1"/>
        <v>11사회</v>
      </c>
      <c r="N9">
        <v>11</v>
      </c>
      <c r="O9" s="1" t="s">
        <v>160</v>
      </c>
      <c r="P9" t="e">
        <f t="shared" si="0"/>
        <v>#N/A</v>
      </c>
      <c r="Q9" t="e">
        <f t="shared" si="0"/>
        <v>#N/A</v>
      </c>
      <c r="R9" t="e">
        <f t="shared" si="2"/>
        <v>#N/A</v>
      </c>
    </row>
    <row r="10" spans="1:20" x14ac:dyDescent="0.3">
      <c r="D10" t="str">
        <v>국어</v>
      </c>
      <c r="E10">
        <v>4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M10" t="str">
        <f t="shared" si="1"/>
        <v>12국어</v>
      </c>
      <c r="N10">
        <v>12</v>
      </c>
      <c r="O10" s="1" t="s">
        <v>156</v>
      </c>
      <c r="P10" t="e">
        <f t="shared" si="0"/>
        <v>#N/A</v>
      </c>
      <c r="Q10" t="e">
        <f t="shared" si="0"/>
        <v>#N/A</v>
      </c>
      <c r="R10" t="e">
        <f t="shared" si="2"/>
        <v>#N/A</v>
      </c>
    </row>
    <row r="11" spans="1:20" x14ac:dyDescent="0.3">
      <c r="D11" t="str">
        <v>국어</v>
      </c>
      <c r="E11">
        <v>5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M11" t="str">
        <f t="shared" si="1"/>
        <v>12수학</v>
      </c>
      <c r="N11">
        <v>12</v>
      </c>
      <c r="O11" s="1" t="s">
        <v>162</v>
      </c>
      <c r="P11" t="e">
        <f t="shared" si="0"/>
        <v>#N/A</v>
      </c>
      <c r="Q11" t="e">
        <f t="shared" si="0"/>
        <v>#N/A</v>
      </c>
      <c r="R11" t="e">
        <f t="shared" si="2"/>
        <v>#N/A</v>
      </c>
    </row>
    <row r="12" spans="1:20" x14ac:dyDescent="0.3">
      <c r="M12" t="str">
        <f t="shared" si="1"/>
        <v>12영어</v>
      </c>
      <c r="N12">
        <v>12</v>
      </c>
      <c r="O12" s="1" t="s">
        <v>199</v>
      </c>
      <c r="P12" t="e">
        <f t="shared" si="0"/>
        <v>#N/A</v>
      </c>
      <c r="Q12" t="e">
        <f t="shared" si="0"/>
        <v>#N/A</v>
      </c>
      <c r="R12" t="e">
        <f t="shared" si="2"/>
        <v>#N/A</v>
      </c>
    </row>
    <row r="13" spans="1:20" x14ac:dyDescent="0.3">
      <c r="A13" t="s">
        <v>698</v>
      </c>
      <c r="B13">
        <v>11</v>
      </c>
      <c r="D13" t="str" cm="1">
        <f t="array" ref="D13:K17">_xlfn._xlws.SORT('상지대특별식2(학기,과목별)'!E13:L17,{7,3},{1,-1})</f>
        <v>수학</v>
      </c>
      <c r="E13">
        <v>1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M13" t="str">
        <f t="shared" si="1"/>
        <v>12과학</v>
      </c>
      <c r="N13">
        <v>12</v>
      </c>
      <c r="O13" s="1" t="s">
        <v>164</v>
      </c>
      <c r="P13" t="e">
        <f t="shared" si="0"/>
        <v>#N/A</v>
      </c>
      <c r="Q13" t="e">
        <f t="shared" si="0"/>
        <v>#N/A</v>
      </c>
      <c r="R13" t="e">
        <f t="shared" si="2"/>
        <v>#N/A</v>
      </c>
    </row>
    <row r="14" spans="1:20" x14ac:dyDescent="0.3">
      <c r="D14" t="str">
        <v>수학</v>
      </c>
      <c r="E14">
        <v>2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M14" t="str">
        <f t="shared" si="1"/>
        <v>12사회</v>
      </c>
      <c r="N14">
        <v>12</v>
      </c>
      <c r="O14" s="1" t="s">
        <v>160</v>
      </c>
      <c r="P14" t="e">
        <f t="shared" si="0"/>
        <v>#N/A</v>
      </c>
      <c r="Q14" t="e">
        <f t="shared" si="0"/>
        <v>#N/A</v>
      </c>
      <c r="R14" t="e">
        <f t="shared" si="2"/>
        <v>#N/A</v>
      </c>
    </row>
    <row r="15" spans="1:20" x14ac:dyDescent="0.3">
      <c r="D15" t="str">
        <v>수학</v>
      </c>
      <c r="E15">
        <v>3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M15" t="str">
        <f t="shared" si="1"/>
        <v>21국어</v>
      </c>
      <c r="N15">
        <v>21</v>
      </c>
      <c r="O15" s="1" t="s">
        <v>156</v>
      </c>
      <c r="P15" t="e">
        <f t="shared" si="0"/>
        <v>#N/A</v>
      </c>
      <c r="Q15" t="e">
        <f t="shared" si="0"/>
        <v>#N/A</v>
      </c>
      <c r="R15" t="e">
        <f t="shared" si="2"/>
        <v>#N/A</v>
      </c>
    </row>
    <row r="16" spans="1:20" x14ac:dyDescent="0.3">
      <c r="D16" t="str">
        <v>수학</v>
      </c>
      <c r="E16">
        <v>4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M16" t="str">
        <f t="shared" si="1"/>
        <v>21수학</v>
      </c>
      <c r="N16">
        <v>21</v>
      </c>
      <c r="O16" s="1" t="s">
        <v>162</v>
      </c>
      <c r="P16" t="e">
        <f t="shared" si="0"/>
        <v>#N/A</v>
      </c>
      <c r="Q16" t="e">
        <f t="shared" si="0"/>
        <v>#N/A</v>
      </c>
      <c r="R16" t="e">
        <f t="shared" si="2"/>
        <v>#N/A</v>
      </c>
    </row>
    <row r="17" spans="1:18" x14ac:dyDescent="0.3">
      <c r="D17" t="str">
        <v>수학</v>
      </c>
      <c r="E17">
        <v>5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M17" t="str">
        <f t="shared" si="1"/>
        <v>21영어</v>
      </c>
      <c r="N17">
        <v>21</v>
      </c>
      <c r="O17" s="1" t="s">
        <v>199</v>
      </c>
      <c r="P17" t="e">
        <f t="shared" si="0"/>
        <v>#N/A</v>
      </c>
      <c r="Q17" t="e">
        <f t="shared" si="0"/>
        <v>#N/A</v>
      </c>
      <c r="R17" t="e">
        <f t="shared" si="2"/>
        <v>#N/A</v>
      </c>
    </row>
    <row r="18" spans="1:18" x14ac:dyDescent="0.3">
      <c r="M18" t="str">
        <f t="shared" si="1"/>
        <v>21과학</v>
      </c>
      <c r="N18">
        <v>21</v>
      </c>
      <c r="O18" s="1" t="s">
        <v>164</v>
      </c>
      <c r="P18" t="e">
        <f t="shared" si="0"/>
        <v>#N/A</v>
      </c>
      <c r="Q18" t="e">
        <f t="shared" si="0"/>
        <v>#N/A</v>
      </c>
      <c r="R18" t="e">
        <f t="shared" si="2"/>
        <v>#N/A</v>
      </c>
    </row>
    <row r="19" spans="1:18" x14ac:dyDescent="0.3">
      <c r="A19" t="s">
        <v>699</v>
      </c>
      <c r="B19">
        <v>11</v>
      </c>
      <c r="D19" t="str" cm="1">
        <f t="array" ref="D19:K23">_xlfn._xlws.SORT('상지대특별식2(학기,과목별)'!E19:L23,{7,3},{1,-1})</f>
        <v>영어</v>
      </c>
      <c r="E19">
        <v>1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M19" t="str">
        <f t="shared" si="1"/>
        <v>21사회</v>
      </c>
      <c r="N19">
        <v>21</v>
      </c>
      <c r="O19" s="1" t="s">
        <v>160</v>
      </c>
      <c r="P19" t="e">
        <f t="shared" si="0"/>
        <v>#N/A</v>
      </c>
      <c r="Q19" t="e">
        <f t="shared" si="0"/>
        <v>#N/A</v>
      </c>
      <c r="R19" t="e">
        <f t="shared" si="2"/>
        <v>#N/A</v>
      </c>
    </row>
    <row r="20" spans="1:18" x14ac:dyDescent="0.3">
      <c r="D20" t="str">
        <v>영어</v>
      </c>
      <c r="E20">
        <v>2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M20" t="str">
        <f t="shared" si="1"/>
        <v>22국어</v>
      </c>
      <c r="N20">
        <v>22</v>
      </c>
      <c r="O20" s="1" t="s">
        <v>156</v>
      </c>
      <c r="P20" t="e">
        <f t="shared" si="0"/>
        <v>#N/A</v>
      </c>
      <c r="Q20" t="e">
        <f t="shared" si="0"/>
        <v>#N/A</v>
      </c>
      <c r="R20" t="e">
        <f t="shared" si="2"/>
        <v>#N/A</v>
      </c>
    </row>
    <row r="21" spans="1:18" x14ac:dyDescent="0.3">
      <c r="D21" t="str">
        <v>영어</v>
      </c>
      <c r="E21">
        <v>3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M21" t="str">
        <f t="shared" si="1"/>
        <v>22수학</v>
      </c>
      <c r="N21">
        <v>22</v>
      </c>
      <c r="O21" s="1" t="s">
        <v>162</v>
      </c>
      <c r="P21" t="e">
        <f t="shared" si="0"/>
        <v>#N/A</v>
      </c>
      <c r="Q21" t="e">
        <f t="shared" si="0"/>
        <v>#N/A</v>
      </c>
      <c r="R21" t="e">
        <f t="shared" si="2"/>
        <v>#N/A</v>
      </c>
    </row>
    <row r="22" spans="1:18" x14ac:dyDescent="0.3">
      <c r="D22" t="str">
        <v>영어</v>
      </c>
      <c r="E22">
        <v>4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M22" t="str">
        <f t="shared" si="1"/>
        <v>22영어</v>
      </c>
      <c r="N22">
        <v>22</v>
      </c>
      <c r="O22" s="1" t="s">
        <v>199</v>
      </c>
      <c r="P22" t="e">
        <f t="shared" si="0"/>
        <v>#N/A</v>
      </c>
      <c r="Q22" t="e">
        <f t="shared" si="0"/>
        <v>#N/A</v>
      </c>
      <c r="R22" t="e">
        <f t="shared" si="2"/>
        <v>#N/A</v>
      </c>
    </row>
    <row r="23" spans="1:18" x14ac:dyDescent="0.3">
      <c r="D23" t="str">
        <v>영어</v>
      </c>
      <c r="E23">
        <v>5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M23" t="str">
        <f t="shared" si="1"/>
        <v>22과학</v>
      </c>
      <c r="N23">
        <v>22</v>
      </c>
      <c r="O23" s="1" t="s">
        <v>164</v>
      </c>
      <c r="P23" t="e">
        <f t="shared" si="0"/>
        <v>#N/A</v>
      </c>
      <c r="Q23" t="e">
        <f t="shared" si="0"/>
        <v>#N/A</v>
      </c>
      <c r="R23" t="e">
        <f t="shared" si="2"/>
        <v>#N/A</v>
      </c>
    </row>
    <row r="24" spans="1:18" x14ac:dyDescent="0.3">
      <c r="M24" t="str">
        <f t="shared" si="1"/>
        <v>22사회</v>
      </c>
      <c r="N24">
        <v>22</v>
      </c>
      <c r="O24" s="1" t="s">
        <v>160</v>
      </c>
      <c r="P24" t="e">
        <f t="shared" si="0"/>
        <v>#N/A</v>
      </c>
      <c r="Q24" t="e">
        <f t="shared" si="0"/>
        <v>#N/A</v>
      </c>
      <c r="R24" t="e">
        <f t="shared" si="2"/>
        <v>#N/A</v>
      </c>
    </row>
    <row r="25" spans="1:18" x14ac:dyDescent="0.3">
      <c r="A25" t="s">
        <v>700</v>
      </c>
      <c r="B25">
        <v>11</v>
      </c>
      <c r="D25" t="str" cm="1">
        <f t="array" ref="D25:K29">_xlfn._xlws.SORT('상지대특별식2(학기,과목별)'!E25:L29,{7,3},{1,-1})</f>
        <v>과학</v>
      </c>
      <c r="E25">
        <v>1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M25" t="str">
        <f t="shared" si="1"/>
        <v>31국어</v>
      </c>
      <c r="N25">
        <v>31</v>
      </c>
      <c r="O25" s="1" t="s">
        <v>156</v>
      </c>
      <c r="P25" t="e">
        <f t="shared" si="0"/>
        <v>#N/A</v>
      </c>
      <c r="Q25" t="e">
        <f t="shared" si="0"/>
        <v>#N/A</v>
      </c>
      <c r="R25" t="e">
        <f t="shared" si="2"/>
        <v>#N/A</v>
      </c>
    </row>
    <row r="26" spans="1:18" x14ac:dyDescent="0.3">
      <c r="D26" t="str">
        <v>과학</v>
      </c>
      <c r="E26">
        <v>2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M26" t="str">
        <f t="shared" si="1"/>
        <v>31수학</v>
      </c>
      <c r="N26">
        <v>31</v>
      </c>
      <c r="O26" s="1" t="s">
        <v>162</v>
      </c>
      <c r="P26" t="e">
        <f t="shared" si="0"/>
        <v>#N/A</v>
      </c>
      <c r="Q26" t="e">
        <f t="shared" si="0"/>
        <v>#N/A</v>
      </c>
      <c r="R26" t="e">
        <f t="shared" si="2"/>
        <v>#N/A</v>
      </c>
    </row>
    <row r="27" spans="1:18" x14ac:dyDescent="0.3">
      <c r="D27" t="str">
        <v>과학</v>
      </c>
      <c r="E27">
        <v>3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M27" t="str">
        <f t="shared" si="1"/>
        <v>31영어</v>
      </c>
      <c r="N27">
        <v>31</v>
      </c>
      <c r="O27" s="1" t="s">
        <v>199</v>
      </c>
      <c r="P27" t="e">
        <f t="shared" si="0"/>
        <v>#N/A</v>
      </c>
      <c r="Q27" t="e">
        <f t="shared" si="0"/>
        <v>#N/A</v>
      </c>
      <c r="R27" t="e">
        <f t="shared" si="2"/>
        <v>#N/A</v>
      </c>
    </row>
    <row r="28" spans="1:18" x14ac:dyDescent="0.3">
      <c r="D28" t="str">
        <v>과학</v>
      </c>
      <c r="E28">
        <v>4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M28" t="str">
        <f t="shared" si="1"/>
        <v>31과학</v>
      </c>
      <c r="N28">
        <v>31</v>
      </c>
      <c r="O28" s="1" t="s">
        <v>164</v>
      </c>
      <c r="P28" t="e">
        <f t="shared" si="0"/>
        <v>#N/A</v>
      </c>
      <c r="Q28" t="e">
        <f t="shared" si="0"/>
        <v>#N/A</v>
      </c>
      <c r="R28" t="e">
        <f t="shared" si="2"/>
        <v>#N/A</v>
      </c>
    </row>
    <row r="29" spans="1:18" x14ac:dyDescent="0.3">
      <c r="D29" t="str">
        <v>과학</v>
      </c>
      <c r="E29">
        <v>5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M29" t="str">
        <f t="shared" si="1"/>
        <v>31사회</v>
      </c>
      <c r="N29">
        <v>31</v>
      </c>
      <c r="O29" s="1" t="s">
        <v>160</v>
      </c>
      <c r="P29" t="e">
        <f t="shared" si="0"/>
        <v>#N/A</v>
      </c>
      <c r="Q29" t="e">
        <f t="shared" si="0"/>
        <v>#N/A</v>
      </c>
      <c r="R29" t="e">
        <f t="shared" si="2"/>
        <v>#N/A</v>
      </c>
    </row>
    <row r="30" spans="1:18" x14ac:dyDescent="0.3">
      <c r="O30" s="1"/>
    </row>
    <row r="31" spans="1:18" x14ac:dyDescent="0.3">
      <c r="A31" s="1" t="s">
        <v>701</v>
      </c>
      <c r="B31">
        <v>11</v>
      </c>
      <c r="D31" t="str" cm="1">
        <f t="array" ref="D31:K53">_xlfn._xlws.SORT('상지대특별식2(학기,과목별)'!E31:L53,{7,3},{1,-1})</f>
        <v>사회</v>
      </c>
      <c r="E31">
        <v>1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O31" s="1"/>
    </row>
    <row r="32" spans="1:18" x14ac:dyDescent="0.3">
      <c r="D32" t="str">
        <v>사회</v>
      </c>
      <c r="E32">
        <v>2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O32" s="1"/>
    </row>
    <row r="33" spans="4:15" x14ac:dyDescent="0.3">
      <c r="D33" t="str">
        <v>사회</v>
      </c>
      <c r="E33">
        <v>3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O33" s="1"/>
    </row>
    <row r="34" spans="4:15" x14ac:dyDescent="0.3">
      <c r="D34" t="str">
        <v>사회</v>
      </c>
      <c r="E34">
        <v>4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O34" s="1"/>
    </row>
    <row r="35" spans="4:15" x14ac:dyDescent="0.3">
      <c r="D35" t="str">
        <v>사회</v>
      </c>
      <c r="E35">
        <v>5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</row>
    <row r="36" spans="4:15" x14ac:dyDescent="0.3">
      <c r="D36" t="str">
        <v>한국사</v>
      </c>
      <c r="E36">
        <v>1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</row>
    <row r="37" spans="4:15" x14ac:dyDescent="0.3">
      <c r="D37" t="str">
        <v>한국사</v>
      </c>
      <c r="E37">
        <v>2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</row>
    <row r="38" spans="4:15" x14ac:dyDescent="0.3">
      <c r="D38" t="str">
        <v>한국사</v>
      </c>
      <c r="E38">
        <v>3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</row>
    <row r="39" spans="4:15" x14ac:dyDescent="0.3">
      <c r="D39" t="str">
        <v>한국사</v>
      </c>
      <c r="E39">
        <v>4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</row>
    <row r="40" spans="4:15" x14ac:dyDescent="0.3">
      <c r="D40" t="str">
        <v>한국사</v>
      </c>
      <c r="E40">
        <v>5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</row>
    <row r="41" spans="4:15" x14ac:dyDescent="0.3">
      <c r="D41" t="str">
        <v>도덕</v>
      </c>
      <c r="E41">
        <v>1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</row>
    <row r="42" spans="4:15" x14ac:dyDescent="0.3">
      <c r="D42" t="str">
        <v>도덕</v>
      </c>
      <c r="E42">
        <v>2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</row>
    <row r="43" spans="4:15" x14ac:dyDescent="0.3">
      <c r="D43" t="str">
        <v>도덕</v>
      </c>
      <c r="E43">
        <v>3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</row>
    <row r="44" spans="4:15" x14ac:dyDescent="0.3">
      <c r="D44" t="str">
        <v>도덕</v>
      </c>
      <c r="E44">
        <v>4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</row>
    <row r="45" spans="4:15" x14ac:dyDescent="0.3">
      <c r="D45" t="str">
        <v>도덕</v>
      </c>
      <c r="E45">
        <v>5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</row>
    <row r="46" spans="4:15" x14ac:dyDescent="0.3">
      <c r="D46" t="str">
        <v>역사</v>
      </c>
      <c r="E46">
        <v>1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</row>
    <row r="47" spans="4:15" x14ac:dyDescent="0.3">
      <c r="D47" t="str">
        <v>역사</v>
      </c>
      <c r="E47">
        <v>2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</row>
    <row r="48" spans="4:15" x14ac:dyDescent="0.3">
      <c r="D48" t="str">
        <v>역사</v>
      </c>
      <c r="E48">
        <v>3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</row>
    <row r="49" spans="1:11" x14ac:dyDescent="0.3">
      <c r="D49" t="str">
        <v>역사</v>
      </c>
      <c r="E49">
        <v>4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</row>
    <row r="50" spans="1:11" x14ac:dyDescent="0.3">
      <c r="D50" t="str">
        <v>역사</v>
      </c>
      <c r="E50">
        <v>5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</row>
    <row r="51" spans="1:11" x14ac:dyDescent="0.3"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</row>
    <row r="52" spans="1:11" x14ac:dyDescent="0.3"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</row>
    <row r="53" spans="1:11" x14ac:dyDescent="0.3"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</row>
    <row r="55" spans="1:11" x14ac:dyDescent="0.3">
      <c r="A55" t="s">
        <v>702</v>
      </c>
      <c r="B55">
        <v>12</v>
      </c>
      <c r="D55" t="str" cm="1">
        <f t="array" ref="D55:K59">_xlfn._xlws.SORT('상지대특별식2(학기,과목별)'!E55:L59,{7,3},{1,-1})</f>
        <v>국어</v>
      </c>
      <c r="E55">
        <v>1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</row>
    <row r="56" spans="1:11" x14ac:dyDescent="0.3">
      <c r="D56" t="str">
        <v>국어</v>
      </c>
      <c r="E56">
        <v>2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</row>
    <row r="57" spans="1:11" x14ac:dyDescent="0.3">
      <c r="D57" t="str">
        <v>국어</v>
      </c>
      <c r="E57">
        <v>3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</row>
    <row r="58" spans="1:11" x14ac:dyDescent="0.3">
      <c r="D58" t="str">
        <v>국어</v>
      </c>
      <c r="E58">
        <v>4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</row>
    <row r="59" spans="1:11" x14ac:dyDescent="0.3">
      <c r="D59" t="str">
        <v>국어</v>
      </c>
      <c r="E59">
        <v>5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</row>
    <row r="61" spans="1:11" x14ac:dyDescent="0.3">
      <c r="A61" t="s">
        <v>703</v>
      </c>
      <c r="B61">
        <v>12</v>
      </c>
      <c r="D61" t="str" cm="1">
        <f t="array" ref="D61:K65">_xlfn._xlws.SORT('상지대특별식2(학기,과목별)'!E61:L65,{7,3},{1,-1})</f>
        <v>수학</v>
      </c>
      <c r="E61">
        <v>1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</row>
    <row r="62" spans="1:11" x14ac:dyDescent="0.3">
      <c r="D62" t="str">
        <v>수학</v>
      </c>
      <c r="E62">
        <v>2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</row>
    <row r="63" spans="1:11" x14ac:dyDescent="0.3">
      <c r="D63" t="str">
        <v>수학</v>
      </c>
      <c r="E63">
        <v>3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</row>
    <row r="64" spans="1:11" x14ac:dyDescent="0.3">
      <c r="D64" t="str">
        <v>수학</v>
      </c>
      <c r="E64">
        <v>4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</row>
    <row r="65" spans="1:11" x14ac:dyDescent="0.3">
      <c r="D65" t="str">
        <v>수학</v>
      </c>
      <c r="E65">
        <v>5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</row>
    <row r="67" spans="1:11" x14ac:dyDescent="0.3">
      <c r="A67" t="s">
        <v>704</v>
      </c>
      <c r="B67">
        <v>12</v>
      </c>
      <c r="D67" t="str" cm="1">
        <f t="array" ref="D67:K71">_xlfn._xlws.SORT('상지대특별식2(학기,과목별)'!E67:L71,{7,3},{1,-1})</f>
        <v>영어</v>
      </c>
      <c r="E67">
        <v>1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</row>
    <row r="68" spans="1:11" x14ac:dyDescent="0.3">
      <c r="D68" t="str">
        <v>영어</v>
      </c>
      <c r="E68">
        <v>2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</row>
    <row r="69" spans="1:11" x14ac:dyDescent="0.3">
      <c r="D69" t="str">
        <v>영어</v>
      </c>
      <c r="E69">
        <v>3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</row>
    <row r="70" spans="1:11" x14ac:dyDescent="0.3">
      <c r="D70" t="str">
        <v>영어</v>
      </c>
      <c r="E70">
        <v>4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</row>
    <row r="71" spans="1:11" x14ac:dyDescent="0.3">
      <c r="D71" t="str">
        <v>영어</v>
      </c>
      <c r="E71">
        <v>5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</row>
    <row r="73" spans="1:11" x14ac:dyDescent="0.3">
      <c r="A73" t="s">
        <v>705</v>
      </c>
      <c r="B73">
        <v>12</v>
      </c>
      <c r="D73" t="str" cm="1">
        <f t="array" ref="D73:K77">_xlfn._xlws.SORT('상지대특별식2(학기,과목별)'!E73:L77,{7,3},{1,-1})</f>
        <v>과학</v>
      </c>
      <c r="E73">
        <v>1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</row>
    <row r="74" spans="1:11" x14ac:dyDescent="0.3">
      <c r="D74" t="str">
        <v>과학</v>
      </c>
      <c r="E74">
        <v>2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</row>
    <row r="75" spans="1:11" x14ac:dyDescent="0.3">
      <c r="D75" t="str">
        <v>과학</v>
      </c>
      <c r="E75">
        <v>3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</row>
    <row r="76" spans="1:11" x14ac:dyDescent="0.3">
      <c r="D76" t="str">
        <v>과학</v>
      </c>
      <c r="E76">
        <v>4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</row>
    <row r="77" spans="1:11" x14ac:dyDescent="0.3">
      <c r="D77" t="str">
        <v>과학</v>
      </c>
      <c r="E77">
        <v>5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</row>
    <row r="79" spans="1:11" x14ac:dyDescent="0.3">
      <c r="A79" t="s">
        <v>706</v>
      </c>
      <c r="B79">
        <v>12</v>
      </c>
      <c r="D79" t="str" cm="1">
        <f t="array" ref="D79:K101">_xlfn._xlws.SORT('상지대특별식2(학기,과목별)'!E79:L101,{7,3},{1,-1})</f>
        <v>사회</v>
      </c>
      <c r="E79">
        <v>1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</row>
    <row r="80" spans="1:11" x14ac:dyDescent="0.3">
      <c r="D80" t="str">
        <v>사회</v>
      </c>
      <c r="E80">
        <v>2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</row>
    <row r="81" spans="4:11" x14ac:dyDescent="0.3">
      <c r="D81" t="str">
        <v>사회</v>
      </c>
      <c r="E81">
        <v>3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</row>
    <row r="82" spans="4:11" x14ac:dyDescent="0.3">
      <c r="D82" t="str">
        <v>사회</v>
      </c>
      <c r="E82">
        <v>4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</row>
    <row r="83" spans="4:11" x14ac:dyDescent="0.3">
      <c r="D83" t="str">
        <v>사회</v>
      </c>
      <c r="E83">
        <v>5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</row>
    <row r="84" spans="4:11" x14ac:dyDescent="0.3">
      <c r="D84" t="str">
        <v>한국사</v>
      </c>
      <c r="E84">
        <v>1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</row>
    <row r="85" spans="4:11" x14ac:dyDescent="0.3">
      <c r="D85" t="str">
        <v>한국사</v>
      </c>
      <c r="E85">
        <v>2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</row>
    <row r="86" spans="4:11" x14ac:dyDescent="0.3">
      <c r="D86" t="str">
        <v>한국사</v>
      </c>
      <c r="E86">
        <v>3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</row>
    <row r="87" spans="4:11" x14ac:dyDescent="0.3">
      <c r="D87" t="str">
        <v>한국사</v>
      </c>
      <c r="E87">
        <v>4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</row>
    <row r="88" spans="4:11" x14ac:dyDescent="0.3">
      <c r="D88" t="str">
        <v>한국사</v>
      </c>
      <c r="E88">
        <v>5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</row>
    <row r="89" spans="4:11" x14ac:dyDescent="0.3">
      <c r="D89" t="str">
        <v>도덕</v>
      </c>
      <c r="E89">
        <v>1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</row>
    <row r="90" spans="4:11" x14ac:dyDescent="0.3">
      <c r="D90" t="str">
        <v>도덕</v>
      </c>
      <c r="E90">
        <v>2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</row>
    <row r="91" spans="4:11" x14ac:dyDescent="0.3">
      <c r="D91" t="str">
        <v>도덕</v>
      </c>
      <c r="E91">
        <v>3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</row>
    <row r="92" spans="4:11" x14ac:dyDescent="0.3">
      <c r="D92" t="str">
        <v>도덕</v>
      </c>
      <c r="E92">
        <v>4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</row>
    <row r="93" spans="4:11" x14ac:dyDescent="0.3">
      <c r="D93" t="str">
        <v>도덕</v>
      </c>
      <c r="E93">
        <v>5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</row>
    <row r="94" spans="4:11" x14ac:dyDescent="0.3">
      <c r="D94" t="str">
        <v>역사</v>
      </c>
      <c r="E94">
        <v>1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</row>
    <row r="95" spans="4:11" x14ac:dyDescent="0.3">
      <c r="D95" t="str">
        <v>역사</v>
      </c>
      <c r="E95">
        <v>2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</row>
    <row r="96" spans="4:11" x14ac:dyDescent="0.3">
      <c r="D96" t="str">
        <v>역사</v>
      </c>
      <c r="E96">
        <v>3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</row>
    <row r="97" spans="1:11" x14ac:dyDescent="0.3">
      <c r="D97" t="str">
        <v>역사</v>
      </c>
      <c r="E97">
        <v>4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</row>
    <row r="98" spans="1:11" x14ac:dyDescent="0.3">
      <c r="D98" t="str">
        <v>역사</v>
      </c>
      <c r="E98">
        <v>5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</row>
    <row r="99" spans="1:11" x14ac:dyDescent="0.3"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</row>
    <row r="100" spans="1:11" x14ac:dyDescent="0.3"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</row>
    <row r="101" spans="1:11" x14ac:dyDescent="0.3"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</row>
    <row r="103" spans="1:11" x14ac:dyDescent="0.3">
      <c r="A103" t="s">
        <v>707</v>
      </c>
      <c r="B103">
        <v>21</v>
      </c>
      <c r="D103" t="str" cm="1">
        <f t="array" ref="D103:K107">_xlfn._xlws.SORT('상지대특별식2(학기,과목별)'!E103:L107,{7,3},{1,-1})</f>
        <v>국어</v>
      </c>
      <c r="E103">
        <v>1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</row>
    <row r="104" spans="1:11" x14ac:dyDescent="0.3">
      <c r="D104" t="str">
        <v>국어</v>
      </c>
      <c r="E104">
        <v>2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</row>
    <row r="105" spans="1:11" x14ac:dyDescent="0.3">
      <c r="D105" t="str">
        <v>국어</v>
      </c>
      <c r="E105">
        <v>3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</row>
    <row r="106" spans="1:11" x14ac:dyDescent="0.3">
      <c r="D106" t="str">
        <v>국어</v>
      </c>
      <c r="E106">
        <v>4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</row>
    <row r="107" spans="1:11" x14ac:dyDescent="0.3">
      <c r="D107" t="str">
        <v>국어</v>
      </c>
      <c r="E107">
        <v>5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</row>
    <row r="109" spans="1:11" x14ac:dyDescent="0.3">
      <c r="A109" t="s">
        <v>708</v>
      </c>
      <c r="B109">
        <v>21</v>
      </c>
      <c r="D109" t="str" cm="1">
        <f t="array" ref="D109:K113">_xlfn._xlws.SORT('상지대특별식2(학기,과목별)'!E109:L113,{7,3},{1,-1})</f>
        <v>수학</v>
      </c>
      <c r="E109">
        <v>1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</row>
    <row r="110" spans="1:11" x14ac:dyDescent="0.3">
      <c r="D110" t="str">
        <v>수학</v>
      </c>
      <c r="E110">
        <v>2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</row>
    <row r="111" spans="1:11" x14ac:dyDescent="0.3">
      <c r="D111" t="str">
        <v>수학</v>
      </c>
      <c r="E111">
        <v>3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</row>
    <row r="112" spans="1:11" x14ac:dyDescent="0.3">
      <c r="D112" t="str">
        <v>수학</v>
      </c>
      <c r="E112">
        <v>4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</row>
    <row r="113" spans="1:11" x14ac:dyDescent="0.3">
      <c r="D113" t="str">
        <v>수학</v>
      </c>
      <c r="E113">
        <v>5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</row>
    <row r="115" spans="1:11" x14ac:dyDescent="0.3">
      <c r="A115" t="s">
        <v>709</v>
      </c>
      <c r="B115">
        <v>21</v>
      </c>
      <c r="D115" t="str" cm="1">
        <f t="array" ref="D115:K119">_xlfn._xlws.SORT('상지대특별식2(학기,과목별)'!E115:L119,{7,3},{1,-1})</f>
        <v>영어</v>
      </c>
      <c r="E115">
        <v>1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</row>
    <row r="116" spans="1:11" x14ac:dyDescent="0.3">
      <c r="D116" t="str">
        <v>영어</v>
      </c>
      <c r="E116">
        <v>2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</row>
    <row r="117" spans="1:11" x14ac:dyDescent="0.3">
      <c r="D117" t="str">
        <v>영어</v>
      </c>
      <c r="E117">
        <v>3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</row>
    <row r="118" spans="1:11" x14ac:dyDescent="0.3">
      <c r="D118" t="str">
        <v>영어</v>
      </c>
      <c r="E118">
        <v>4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</row>
    <row r="119" spans="1:11" x14ac:dyDescent="0.3">
      <c r="D119" t="str">
        <v>영어</v>
      </c>
      <c r="E119">
        <v>5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</row>
    <row r="121" spans="1:11" x14ac:dyDescent="0.3">
      <c r="A121" t="s">
        <v>710</v>
      </c>
      <c r="B121">
        <v>21</v>
      </c>
      <c r="D121" t="str" cm="1">
        <f t="array" ref="D121:K125">_xlfn._xlws.SORT('상지대특별식2(학기,과목별)'!E121:L125,{7,3},{1,-1})</f>
        <v>과학</v>
      </c>
      <c r="E121">
        <v>1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</row>
    <row r="122" spans="1:11" x14ac:dyDescent="0.3">
      <c r="D122" t="str">
        <v>과학</v>
      </c>
      <c r="E122">
        <v>2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</row>
    <row r="123" spans="1:11" x14ac:dyDescent="0.3">
      <c r="D123" t="str">
        <v>과학</v>
      </c>
      <c r="E123">
        <v>3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</row>
    <row r="124" spans="1:11" x14ac:dyDescent="0.3">
      <c r="D124" t="str">
        <v>과학</v>
      </c>
      <c r="E124">
        <v>4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</row>
    <row r="125" spans="1:11" x14ac:dyDescent="0.3">
      <c r="D125" t="str">
        <v>과학</v>
      </c>
      <c r="E125">
        <v>5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</row>
    <row r="127" spans="1:11" x14ac:dyDescent="0.3">
      <c r="A127" s="1" t="s">
        <v>712</v>
      </c>
      <c r="B127">
        <v>21</v>
      </c>
      <c r="D127" t="str" cm="1">
        <f t="array" ref="D127:K149">_xlfn._xlws.SORT('상지대특별식2(학기,과목별)'!E127:L149,{7,3},{1,-1})</f>
        <v>사회</v>
      </c>
      <c r="E127">
        <v>1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</row>
    <row r="128" spans="1:11" x14ac:dyDescent="0.3">
      <c r="D128" t="str">
        <v>사회</v>
      </c>
      <c r="E128">
        <v>2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</row>
    <row r="129" spans="4:11" x14ac:dyDescent="0.3">
      <c r="D129" t="str">
        <v>사회</v>
      </c>
      <c r="E129">
        <v>3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</row>
    <row r="130" spans="4:11" x14ac:dyDescent="0.3">
      <c r="D130" t="str">
        <v>사회</v>
      </c>
      <c r="E130">
        <v>4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</row>
    <row r="131" spans="4:11" x14ac:dyDescent="0.3">
      <c r="D131" t="str">
        <v>사회</v>
      </c>
      <c r="E131">
        <v>5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</row>
    <row r="132" spans="4:11" x14ac:dyDescent="0.3">
      <c r="D132" t="str">
        <v>한국사</v>
      </c>
      <c r="E132">
        <v>1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</row>
    <row r="133" spans="4:11" x14ac:dyDescent="0.3">
      <c r="D133" t="str">
        <v>한국사</v>
      </c>
      <c r="E133">
        <v>2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</row>
    <row r="134" spans="4:11" x14ac:dyDescent="0.3">
      <c r="D134" t="str">
        <v>한국사</v>
      </c>
      <c r="E134">
        <v>3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</row>
    <row r="135" spans="4:11" x14ac:dyDescent="0.3">
      <c r="D135" t="str">
        <v>한국사</v>
      </c>
      <c r="E135">
        <v>4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</row>
    <row r="136" spans="4:11" x14ac:dyDescent="0.3">
      <c r="D136" t="str">
        <v>한국사</v>
      </c>
      <c r="E136">
        <v>5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</row>
    <row r="137" spans="4:11" x14ac:dyDescent="0.3">
      <c r="D137" t="str">
        <v>도덕</v>
      </c>
      <c r="E137">
        <v>1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</row>
    <row r="138" spans="4:11" x14ac:dyDescent="0.3">
      <c r="D138" t="str">
        <v>도덕</v>
      </c>
      <c r="E138">
        <v>2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</row>
    <row r="139" spans="4:11" x14ac:dyDescent="0.3">
      <c r="D139" t="str">
        <v>도덕</v>
      </c>
      <c r="E139">
        <v>3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</row>
    <row r="140" spans="4:11" x14ac:dyDescent="0.3">
      <c r="D140" t="str">
        <v>도덕</v>
      </c>
      <c r="E140">
        <v>4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</row>
    <row r="141" spans="4:11" x14ac:dyDescent="0.3">
      <c r="D141" t="str">
        <v>도덕</v>
      </c>
      <c r="E141">
        <v>5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</row>
    <row r="142" spans="4:11" x14ac:dyDescent="0.3">
      <c r="D142" t="str">
        <v>역사</v>
      </c>
      <c r="E142">
        <v>1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</row>
    <row r="143" spans="4:11" x14ac:dyDescent="0.3">
      <c r="D143" t="str">
        <v>역사</v>
      </c>
      <c r="E143">
        <v>2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</row>
    <row r="144" spans="4:11" x14ac:dyDescent="0.3">
      <c r="D144" t="str">
        <v>역사</v>
      </c>
      <c r="E144">
        <v>3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</row>
    <row r="145" spans="1:11" x14ac:dyDescent="0.3">
      <c r="D145" t="str">
        <v>역사</v>
      </c>
      <c r="E145">
        <v>4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</row>
    <row r="146" spans="1:11" x14ac:dyDescent="0.3">
      <c r="D146" t="str">
        <v>역사</v>
      </c>
      <c r="E146">
        <v>5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</row>
    <row r="147" spans="1:11" x14ac:dyDescent="0.3"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</row>
    <row r="148" spans="1:11" x14ac:dyDescent="0.3"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</row>
    <row r="149" spans="1:11" x14ac:dyDescent="0.3"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</row>
    <row r="151" spans="1:11" x14ac:dyDescent="0.3">
      <c r="A151" t="s">
        <v>713</v>
      </c>
      <c r="B151">
        <v>22</v>
      </c>
      <c r="D151" t="str" cm="1">
        <f t="array" ref="D151:K155">_xlfn._xlws.SORT('상지대특별식2(학기,과목별)'!E151:L155,{7,3},{1,-1})</f>
        <v>국어</v>
      </c>
      <c r="E151">
        <v>1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</row>
    <row r="152" spans="1:11" x14ac:dyDescent="0.3">
      <c r="D152" t="str">
        <v>국어</v>
      </c>
      <c r="E152">
        <v>2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</row>
    <row r="153" spans="1:11" x14ac:dyDescent="0.3">
      <c r="D153" t="str">
        <v>국어</v>
      </c>
      <c r="E153">
        <v>3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</row>
    <row r="154" spans="1:11" x14ac:dyDescent="0.3">
      <c r="D154" t="str">
        <v>국어</v>
      </c>
      <c r="E154">
        <v>4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</row>
    <row r="155" spans="1:11" x14ac:dyDescent="0.3">
      <c r="D155" t="str">
        <v>국어</v>
      </c>
      <c r="E155">
        <v>5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</row>
    <row r="157" spans="1:11" x14ac:dyDescent="0.3">
      <c r="A157" t="s">
        <v>714</v>
      </c>
      <c r="B157">
        <v>22</v>
      </c>
      <c r="D157" t="str" cm="1">
        <f t="array" ref="D157:K161">_xlfn._xlws.SORT('상지대특별식2(학기,과목별)'!E157:L161,{7,3},{1,-1})</f>
        <v>수학</v>
      </c>
      <c r="E157">
        <v>1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</row>
    <row r="158" spans="1:11" x14ac:dyDescent="0.3">
      <c r="D158" t="str">
        <v>수학</v>
      </c>
      <c r="E158">
        <v>2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</row>
    <row r="159" spans="1:11" x14ac:dyDescent="0.3">
      <c r="D159" t="str">
        <v>수학</v>
      </c>
      <c r="E159">
        <v>3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</row>
    <row r="160" spans="1:11" x14ac:dyDescent="0.3">
      <c r="D160" t="str">
        <v>수학</v>
      </c>
      <c r="E160">
        <v>4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</row>
    <row r="161" spans="1:11" x14ac:dyDescent="0.3">
      <c r="D161" t="str">
        <v>수학</v>
      </c>
      <c r="E161">
        <v>5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</row>
    <row r="163" spans="1:11" x14ac:dyDescent="0.3">
      <c r="A163" t="s">
        <v>715</v>
      </c>
      <c r="B163">
        <v>22</v>
      </c>
      <c r="D163" t="str" cm="1">
        <f t="array" ref="D163:K167">_xlfn._xlws.SORT('상지대특별식2(학기,과목별)'!E163:L167,{7,3},{1,-1})</f>
        <v>영어</v>
      </c>
      <c r="E163">
        <v>1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</row>
    <row r="164" spans="1:11" x14ac:dyDescent="0.3">
      <c r="D164" t="str">
        <v>영어</v>
      </c>
      <c r="E164">
        <v>2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</row>
    <row r="165" spans="1:11" x14ac:dyDescent="0.3">
      <c r="D165" t="str">
        <v>영어</v>
      </c>
      <c r="E165">
        <v>3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</row>
    <row r="166" spans="1:11" x14ac:dyDescent="0.3">
      <c r="D166" t="str">
        <v>영어</v>
      </c>
      <c r="E166">
        <v>4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</row>
    <row r="167" spans="1:11" x14ac:dyDescent="0.3">
      <c r="D167" t="str">
        <v>영어</v>
      </c>
      <c r="E167">
        <v>5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</row>
    <row r="169" spans="1:11" x14ac:dyDescent="0.3">
      <c r="A169" t="s">
        <v>716</v>
      </c>
      <c r="B169">
        <v>22</v>
      </c>
      <c r="D169" t="str" cm="1">
        <f t="array" ref="D169:K173">_xlfn._xlws.SORT('상지대특별식2(학기,과목별)'!E169:L173,{7,3},{1,-1})</f>
        <v>과학</v>
      </c>
      <c r="E169">
        <v>1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</row>
    <row r="170" spans="1:11" x14ac:dyDescent="0.3">
      <c r="D170" t="str">
        <v>과학</v>
      </c>
      <c r="E170">
        <v>2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</row>
    <row r="171" spans="1:11" x14ac:dyDescent="0.3">
      <c r="D171" t="str">
        <v>과학</v>
      </c>
      <c r="E171">
        <v>3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</row>
    <row r="172" spans="1:11" x14ac:dyDescent="0.3">
      <c r="D172" t="str">
        <v>과학</v>
      </c>
      <c r="E172">
        <v>4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</row>
    <row r="173" spans="1:11" x14ac:dyDescent="0.3">
      <c r="D173" t="str">
        <v>과학</v>
      </c>
      <c r="E173">
        <v>5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</row>
    <row r="175" spans="1:11" x14ac:dyDescent="0.3">
      <c r="A175" s="1" t="s">
        <v>711</v>
      </c>
      <c r="B175">
        <v>22</v>
      </c>
      <c r="D175" t="str" cm="1">
        <f t="array" ref="D175:K197">_xlfn._xlws.SORT('상지대특별식2(학기,과목별)'!E175:L197,{7,3},{1,-1})</f>
        <v>사회</v>
      </c>
      <c r="E175">
        <v>1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</row>
    <row r="176" spans="1:11" x14ac:dyDescent="0.3">
      <c r="D176" t="str">
        <v>사회</v>
      </c>
      <c r="E176">
        <v>2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</row>
    <row r="177" spans="4:11" x14ac:dyDescent="0.3">
      <c r="D177" t="str">
        <v>사회</v>
      </c>
      <c r="E177">
        <v>3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</row>
    <row r="178" spans="4:11" x14ac:dyDescent="0.3">
      <c r="D178" t="str">
        <v>사회</v>
      </c>
      <c r="E178">
        <v>4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</row>
    <row r="179" spans="4:11" x14ac:dyDescent="0.3">
      <c r="D179" t="str">
        <v>사회</v>
      </c>
      <c r="E179">
        <v>5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</row>
    <row r="180" spans="4:11" x14ac:dyDescent="0.3">
      <c r="D180" t="str">
        <v>한국사</v>
      </c>
      <c r="E180">
        <v>1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</row>
    <row r="181" spans="4:11" x14ac:dyDescent="0.3">
      <c r="D181" t="str">
        <v>한국사</v>
      </c>
      <c r="E181">
        <v>2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</row>
    <row r="182" spans="4:11" x14ac:dyDescent="0.3">
      <c r="D182" t="str">
        <v>한국사</v>
      </c>
      <c r="E182">
        <v>3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</row>
    <row r="183" spans="4:11" x14ac:dyDescent="0.3">
      <c r="D183" t="str">
        <v>한국사</v>
      </c>
      <c r="E183">
        <v>4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</row>
    <row r="184" spans="4:11" x14ac:dyDescent="0.3">
      <c r="D184" t="str">
        <v>한국사</v>
      </c>
      <c r="E184">
        <v>5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</row>
    <row r="185" spans="4:11" x14ac:dyDescent="0.3">
      <c r="D185" t="str">
        <v>도덕</v>
      </c>
      <c r="E185">
        <v>1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</row>
    <row r="186" spans="4:11" x14ac:dyDescent="0.3">
      <c r="D186" t="str">
        <v>도덕</v>
      </c>
      <c r="E186">
        <v>2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</row>
    <row r="187" spans="4:11" x14ac:dyDescent="0.3">
      <c r="D187" t="str">
        <v>도덕</v>
      </c>
      <c r="E187">
        <v>3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</row>
    <row r="188" spans="4:11" x14ac:dyDescent="0.3">
      <c r="D188" t="str">
        <v>도덕</v>
      </c>
      <c r="E188">
        <v>4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</row>
    <row r="189" spans="4:11" x14ac:dyDescent="0.3">
      <c r="D189" t="str">
        <v>도덕</v>
      </c>
      <c r="E189">
        <v>5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</row>
    <row r="190" spans="4:11" x14ac:dyDescent="0.3">
      <c r="D190" t="str">
        <v>역사</v>
      </c>
      <c r="E190">
        <v>1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</row>
    <row r="191" spans="4:11" x14ac:dyDescent="0.3">
      <c r="D191" t="str">
        <v>역사</v>
      </c>
      <c r="E191">
        <v>2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</row>
    <row r="192" spans="4:11" x14ac:dyDescent="0.3">
      <c r="D192" t="str">
        <v>역사</v>
      </c>
      <c r="E192">
        <v>3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</row>
    <row r="193" spans="1:11" x14ac:dyDescent="0.3">
      <c r="D193" t="str">
        <v>역사</v>
      </c>
      <c r="E193">
        <v>4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</row>
    <row r="194" spans="1:11" x14ac:dyDescent="0.3">
      <c r="D194" t="str">
        <v>역사</v>
      </c>
      <c r="E194">
        <v>5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</row>
    <row r="195" spans="1:11" x14ac:dyDescent="0.3"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</row>
    <row r="196" spans="1:11" x14ac:dyDescent="0.3"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</row>
    <row r="197" spans="1:11" x14ac:dyDescent="0.3"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</row>
    <row r="199" spans="1:11" x14ac:dyDescent="0.3">
      <c r="A199" t="s">
        <v>717</v>
      </c>
      <c r="B199">
        <v>31</v>
      </c>
      <c r="D199" t="str" cm="1">
        <f t="array" ref="D199:K203">_xlfn._xlws.SORT('상지대특별식2(학기,과목별)'!E199:L203,{7,3},{1,-1})</f>
        <v>국어</v>
      </c>
      <c r="E199">
        <v>1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</row>
    <row r="200" spans="1:11" x14ac:dyDescent="0.3">
      <c r="D200" t="str">
        <v>국어</v>
      </c>
      <c r="E200">
        <v>2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</row>
    <row r="201" spans="1:11" x14ac:dyDescent="0.3">
      <c r="D201" t="str">
        <v>국어</v>
      </c>
      <c r="E201">
        <v>3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</row>
    <row r="202" spans="1:11" x14ac:dyDescent="0.3">
      <c r="D202" t="str">
        <v>국어</v>
      </c>
      <c r="E202">
        <v>4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</row>
    <row r="203" spans="1:11" x14ac:dyDescent="0.3">
      <c r="D203" t="str">
        <v>국어</v>
      </c>
      <c r="E203">
        <v>5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</row>
    <row r="205" spans="1:11" x14ac:dyDescent="0.3">
      <c r="A205" t="s">
        <v>718</v>
      </c>
      <c r="B205">
        <v>31</v>
      </c>
      <c r="D205" t="str" cm="1">
        <f t="array" ref="D205:K209">_xlfn._xlws.SORT('상지대특별식2(학기,과목별)'!E205:L209,{7,3},{1,-1})</f>
        <v>수학</v>
      </c>
      <c r="E205">
        <v>1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</row>
    <row r="206" spans="1:11" x14ac:dyDescent="0.3">
      <c r="D206" t="str">
        <v>수학</v>
      </c>
      <c r="E206">
        <v>2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</row>
    <row r="207" spans="1:11" x14ac:dyDescent="0.3">
      <c r="D207" t="str">
        <v>수학</v>
      </c>
      <c r="E207">
        <v>3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</row>
    <row r="208" spans="1:11" x14ac:dyDescent="0.3">
      <c r="D208" t="str">
        <v>수학</v>
      </c>
      <c r="E208">
        <v>4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</row>
    <row r="209" spans="1:11" x14ac:dyDescent="0.3">
      <c r="D209" t="str">
        <v>수학</v>
      </c>
      <c r="E209">
        <v>5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</row>
    <row r="211" spans="1:11" x14ac:dyDescent="0.3">
      <c r="A211" t="s">
        <v>719</v>
      </c>
      <c r="B211">
        <v>31</v>
      </c>
      <c r="D211" t="str" cm="1">
        <f t="array" ref="D211:K215">_xlfn._xlws.SORT('상지대특별식2(학기,과목별)'!E211:L215,{7,3},{1,-1})</f>
        <v>영어</v>
      </c>
      <c r="E211">
        <v>1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</row>
    <row r="212" spans="1:11" x14ac:dyDescent="0.3">
      <c r="D212" t="str">
        <v>영어</v>
      </c>
      <c r="E212">
        <v>2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</row>
    <row r="213" spans="1:11" x14ac:dyDescent="0.3">
      <c r="D213" t="str">
        <v>영어</v>
      </c>
      <c r="E213">
        <v>3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</row>
    <row r="214" spans="1:11" x14ac:dyDescent="0.3">
      <c r="D214" t="str">
        <v>영어</v>
      </c>
      <c r="E214">
        <v>4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</row>
    <row r="215" spans="1:11" x14ac:dyDescent="0.3">
      <c r="D215" t="str">
        <v>영어</v>
      </c>
      <c r="E215">
        <v>5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</row>
    <row r="217" spans="1:11" x14ac:dyDescent="0.3">
      <c r="A217" t="s">
        <v>720</v>
      </c>
      <c r="B217">
        <v>31</v>
      </c>
      <c r="D217" t="str" cm="1">
        <f t="array" ref="D217:K221">_xlfn._xlws.SORT('상지대특별식2(학기,과목별)'!E217:L221,{7,3},{1,-1})</f>
        <v>과학</v>
      </c>
      <c r="E217">
        <v>1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</row>
    <row r="218" spans="1:11" x14ac:dyDescent="0.3">
      <c r="D218" t="str">
        <v>과학</v>
      </c>
      <c r="E218">
        <v>2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</row>
    <row r="219" spans="1:11" x14ac:dyDescent="0.3">
      <c r="D219" t="str">
        <v>과학</v>
      </c>
      <c r="E219">
        <v>3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</row>
    <row r="220" spans="1:11" x14ac:dyDescent="0.3">
      <c r="D220" t="str">
        <v>과학</v>
      </c>
      <c r="E220">
        <v>4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</row>
    <row r="221" spans="1:11" x14ac:dyDescent="0.3">
      <c r="D221" t="str">
        <v>과학</v>
      </c>
      <c r="E221">
        <v>5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</row>
    <row r="223" spans="1:11" x14ac:dyDescent="0.3">
      <c r="A223" s="1" t="s">
        <v>721</v>
      </c>
      <c r="B223">
        <v>31</v>
      </c>
      <c r="D223" t="str" cm="1">
        <f t="array" ref="D223:K245">_xlfn._xlws.SORT('상지대특별식2(학기,과목별)'!E223:L245,{7,3},{1,-1})</f>
        <v>사회</v>
      </c>
      <c r="E223">
        <v>1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</row>
    <row r="224" spans="1:11" x14ac:dyDescent="0.3">
      <c r="D224" t="str">
        <v>사회</v>
      </c>
      <c r="E224">
        <v>2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</row>
    <row r="225" spans="4:11" x14ac:dyDescent="0.3">
      <c r="D225" t="str">
        <v>사회</v>
      </c>
      <c r="E225">
        <v>3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</row>
    <row r="226" spans="4:11" x14ac:dyDescent="0.3">
      <c r="D226" t="str">
        <v>사회</v>
      </c>
      <c r="E226">
        <v>4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</row>
    <row r="227" spans="4:11" x14ac:dyDescent="0.3">
      <c r="D227" t="str">
        <v>사회</v>
      </c>
      <c r="E227">
        <v>5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</row>
    <row r="228" spans="4:11" x14ac:dyDescent="0.3">
      <c r="D228" t="str">
        <v>한국사</v>
      </c>
      <c r="E228">
        <v>1</v>
      </c>
      <c r="F228" t="e">
        <v>#N/A</v>
      </c>
      <c r="G228" t="e">
        <v>#N/A</v>
      </c>
      <c r="H228" t="e">
        <v>#N/A</v>
      </c>
      <c r="I228" t="e">
        <v>#N/A</v>
      </c>
      <c r="J228" t="e">
        <v>#N/A</v>
      </c>
      <c r="K228" t="e">
        <v>#N/A</v>
      </c>
    </row>
    <row r="229" spans="4:11" x14ac:dyDescent="0.3">
      <c r="D229" t="str">
        <v>한국사</v>
      </c>
      <c r="E229">
        <v>2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</row>
    <row r="230" spans="4:11" x14ac:dyDescent="0.3">
      <c r="D230" t="str">
        <v>한국사</v>
      </c>
      <c r="E230">
        <v>3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</row>
    <row r="231" spans="4:11" x14ac:dyDescent="0.3">
      <c r="D231" t="str">
        <v>한국사</v>
      </c>
      <c r="E231">
        <v>4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</row>
    <row r="232" spans="4:11" x14ac:dyDescent="0.3">
      <c r="D232" t="str">
        <v>한국사</v>
      </c>
      <c r="E232">
        <v>5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</row>
    <row r="233" spans="4:11" x14ac:dyDescent="0.3">
      <c r="D233" t="str">
        <v>도덕</v>
      </c>
      <c r="E233">
        <v>1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</row>
    <row r="234" spans="4:11" x14ac:dyDescent="0.3">
      <c r="D234" t="str">
        <v>도덕</v>
      </c>
      <c r="E234">
        <v>2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</row>
    <row r="235" spans="4:11" x14ac:dyDescent="0.3">
      <c r="D235" t="str">
        <v>도덕</v>
      </c>
      <c r="E235">
        <v>3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</row>
    <row r="236" spans="4:11" x14ac:dyDescent="0.3">
      <c r="D236" t="str">
        <v>도덕</v>
      </c>
      <c r="E236">
        <v>4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</row>
    <row r="237" spans="4:11" x14ac:dyDescent="0.3">
      <c r="D237" t="str">
        <v>도덕</v>
      </c>
      <c r="E237">
        <v>5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</row>
    <row r="238" spans="4:11" x14ac:dyDescent="0.3">
      <c r="D238" t="str">
        <v>역사</v>
      </c>
      <c r="E238">
        <v>1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</row>
    <row r="239" spans="4:11" x14ac:dyDescent="0.3">
      <c r="D239" t="str">
        <v>역사</v>
      </c>
      <c r="E239">
        <v>2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</row>
    <row r="240" spans="4:11" x14ac:dyDescent="0.3">
      <c r="D240" t="str">
        <v>역사</v>
      </c>
      <c r="E240">
        <v>3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</row>
    <row r="241" spans="1:11" x14ac:dyDescent="0.3">
      <c r="D241" t="str">
        <v>역사</v>
      </c>
      <c r="E241">
        <v>4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</row>
    <row r="242" spans="1:11" x14ac:dyDescent="0.3">
      <c r="D242" t="str">
        <v>역사</v>
      </c>
      <c r="E242">
        <v>5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</row>
    <row r="243" spans="1:11" x14ac:dyDescent="0.3"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</row>
    <row r="244" spans="1:11" x14ac:dyDescent="0.3"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</row>
    <row r="245" spans="1:11" x14ac:dyDescent="0.3"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</row>
    <row r="247" spans="1:11" x14ac:dyDescent="0.3">
      <c r="A247" t="s">
        <v>722</v>
      </c>
      <c r="B247">
        <v>32</v>
      </c>
      <c r="D247" t="str" cm="1">
        <f t="array" ref="D247:K251">_xlfn._xlws.SORT('상지대특별식2(학기,과목별)'!E247:L251,{7,3},{1,-1})</f>
        <v>국어</v>
      </c>
      <c r="E247">
        <v>1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</row>
    <row r="248" spans="1:11" x14ac:dyDescent="0.3">
      <c r="D248" t="str">
        <v>국어</v>
      </c>
      <c r="E248">
        <v>2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</row>
    <row r="249" spans="1:11" x14ac:dyDescent="0.3">
      <c r="D249" t="str">
        <v>국어</v>
      </c>
      <c r="E249">
        <v>3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</row>
    <row r="250" spans="1:11" x14ac:dyDescent="0.3">
      <c r="D250" t="str">
        <v>국어</v>
      </c>
      <c r="E250">
        <v>4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</row>
    <row r="251" spans="1:11" x14ac:dyDescent="0.3">
      <c r="D251" t="str">
        <v>국어</v>
      </c>
      <c r="E251">
        <v>5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</row>
    <row r="253" spans="1:11" x14ac:dyDescent="0.3">
      <c r="A253" t="s">
        <v>723</v>
      </c>
      <c r="B253">
        <v>32</v>
      </c>
      <c r="D253" t="str" cm="1">
        <f t="array" ref="D253:K257">_xlfn._xlws.SORT('상지대특별식2(학기,과목별)'!E253:L257,{7,3},{1,-1})</f>
        <v>수학</v>
      </c>
      <c r="E253">
        <v>1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</row>
    <row r="254" spans="1:11" x14ac:dyDescent="0.3">
      <c r="D254" t="str">
        <v>수학</v>
      </c>
      <c r="E254">
        <v>2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</row>
    <row r="255" spans="1:11" x14ac:dyDescent="0.3">
      <c r="D255" t="str">
        <v>수학</v>
      </c>
      <c r="E255">
        <v>3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</row>
    <row r="256" spans="1:11" x14ac:dyDescent="0.3">
      <c r="D256" t="str">
        <v>수학</v>
      </c>
      <c r="E256">
        <v>4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</row>
    <row r="257" spans="1:11" x14ac:dyDescent="0.3">
      <c r="D257" t="str">
        <v>수학</v>
      </c>
      <c r="E257">
        <v>5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</row>
    <row r="259" spans="1:11" x14ac:dyDescent="0.3">
      <c r="A259" t="s">
        <v>724</v>
      </c>
      <c r="B259">
        <v>32</v>
      </c>
      <c r="D259" t="str" cm="1">
        <f t="array" ref="D259:K263">_xlfn._xlws.SORT('상지대특별식2(학기,과목별)'!E259:L263,{7,3},{1,-1})</f>
        <v>영어</v>
      </c>
      <c r="E259">
        <v>1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</row>
    <row r="260" spans="1:11" x14ac:dyDescent="0.3">
      <c r="D260" t="str">
        <v>영어</v>
      </c>
      <c r="E260">
        <v>2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</row>
    <row r="261" spans="1:11" x14ac:dyDescent="0.3">
      <c r="D261" t="str">
        <v>영어</v>
      </c>
      <c r="E261">
        <v>3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</row>
    <row r="262" spans="1:11" x14ac:dyDescent="0.3">
      <c r="D262" t="str">
        <v>영어</v>
      </c>
      <c r="E262">
        <v>4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</row>
    <row r="263" spans="1:11" x14ac:dyDescent="0.3">
      <c r="D263" t="str">
        <v>영어</v>
      </c>
      <c r="E263">
        <v>5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</row>
    <row r="265" spans="1:11" x14ac:dyDescent="0.3">
      <c r="A265" t="s">
        <v>725</v>
      </c>
      <c r="B265">
        <v>32</v>
      </c>
      <c r="D265" t="str" cm="1">
        <f t="array" ref="D265:K269">_xlfn._xlws.SORT('상지대특별식2(학기,과목별)'!E265:L269,{7,3},{1,-1})</f>
        <v>과학</v>
      </c>
      <c r="E265">
        <v>1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</row>
    <row r="266" spans="1:11" x14ac:dyDescent="0.3">
      <c r="D266" t="str">
        <v>과학</v>
      </c>
      <c r="E266">
        <v>2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</row>
    <row r="267" spans="1:11" x14ac:dyDescent="0.3">
      <c r="D267" t="str">
        <v>과학</v>
      </c>
      <c r="E267">
        <v>3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</row>
    <row r="268" spans="1:11" x14ac:dyDescent="0.3">
      <c r="D268" t="str">
        <v>과학</v>
      </c>
      <c r="E268">
        <v>4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</row>
    <row r="269" spans="1:11" x14ac:dyDescent="0.3">
      <c r="D269" t="str">
        <v>과학</v>
      </c>
      <c r="E269">
        <v>5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</row>
    <row r="271" spans="1:11" x14ac:dyDescent="0.3">
      <c r="A271" t="s">
        <v>726</v>
      </c>
      <c r="B271">
        <v>32</v>
      </c>
      <c r="D271" t="str" cm="1">
        <f t="array" ref="D271:K293">_xlfn._xlws.SORT('상지대특별식2(학기,과목별)'!E271:L293,{7,3},{1,-1})</f>
        <v>사회</v>
      </c>
      <c r="E271">
        <v>1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</row>
    <row r="272" spans="1:11" x14ac:dyDescent="0.3">
      <c r="D272" t="str">
        <v>사회</v>
      </c>
      <c r="E272">
        <v>2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</row>
    <row r="273" spans="4:11" x14ac:dyDescent="0.3">
      <c r="D273" t="str">
        <v>사회</v>
      </c>
      <c r="E273">
        <v>3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</row>
    <row r="274" spans="4:11" x14ac:dyDescent="0.3">
      <c r="D274" t="str">
        <v>사회</v>
      </c>
      <c r="E274">
        <v>4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</row>
    <row r="275" spans="4:11" x14ac:dyDescent="0.3">
      <c r="D275" t="str">
        <v>사회</v>
      </c>
      <c r="E275">
        <v>5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</row>
    <row r="276" spans="4:11" x14ac:dyDescent="0.3">
      <c r="D276" t="str">
        <v>한국사</v>
      </c>
      <c r="E276">
        <v>1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</row>
    <row r="277" spans="4:11" x14ac:dyDescent="0.3">
      <c r="D277" t="str">
        <v>한국사</v>
      </c>
      <c r="E277">
        <v>2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</row>
    <row r="278" spans="4:11" x14ac:dyDescent="0.3">
      <c r="D278" t="str">
        <v>한국사</v>
      </c>
      <c r="E278">
        <v>3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</row>
    <row r="279" spans="4:11" x14ac:dyDescent="0.3">
      <c r="D279" t="str">
        <v>한국사</v>
      </c>
      <c r="E279">
        <v>4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</row>
    <row r="280" spans="4:11" x14ac:dyDescent="0.3">
      <c r="D280" t="str">
        <v>한국사</v>
      </c>
      <c r="E280">
        <v>5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</row>
    <row r="281" spans="4:11" x14ac:dyDescent="0.3">
      <c r="D281" t="str">
        <v>도덕</v>
      </c>
      <c r="E281">
        <v>1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</row>
    <row r="282" spans="4:11" x14ac:dyDescent="0.3">
      <c r="D282" t="str">
        <v>도덕</v>
      </c>
      <c r="E282">
        <v>2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</row>
    <row r="283" spans="4:11" x14ac:dyDescent="0.3">
      <c r="D283" t="str">
        <v>도덕</v>
      </c>
      <c r="E283">
        <v>3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</row>
    <row r="284" spans="4:11" x14ac:dyDescent="0.3">
      <c r="D284" t="str">
        <v>도덕</v>
      </c>
      <c r="E284">
        <v>4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</row>
    <row r="285" spans="4:11" x14ac:dyDescent="0.3">
      <c r="D285" t="str">
        <v>도덕</v>
      </c>
      <c r="E285">
        <v>5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</row>
    <row r="286" spans="4:11" x14ac:dyDescent="0.3">
      <c r="D286" t="str">
        <v>역사</v>
      </c>
      <c r="E286">
        <v>1</v>
      </c>
      <c r="F286" t="e">
        <v>#N/A</v>
      </c>
      <c r="G286" t="e">
        <v>#N/A</v>
      </c>
      <c r="H286" t="e">
        <v>#N/A</v>
      </c>
      <c r="I286" t="e">
        <v>#N/A</v>
      </c>
      <c r="J286" t="e">
        <v>#N/A</v>
      </c>
      <c r="K286" t="e">
        <v>#N/A</v>
      </c>
    </row>
    <row r="287" spans="4:11" x14ac:dyDescent="0.3">
      <c r="D287" t="str">
        <v>역사</v>
      </c>
      <c r="E287">
        <v>2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</row>
    <row r="288" spans="4:11" x14ac:dyDescent="0.3">
      <c r="D288" t="str">
        <v>역사</v>
      </c>
      <c r="E288">
        <v>3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</row>
    <row r="289" spans="4:11" x14ac:dyDescent="0.3">
      <c r="D289" t="str">
        <v>역사</v>
      </c>
      <c r="E289">
        <v>4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</row>
    <row r="290" spans="4:11" x14ac:dyDescent="0.3">
      <c r="D290" t="str">
        <v>역사</v>
      </c>
      <c r="E290">
        <v>5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</row>
    <row r="291" spans="4:11" x14ac:dyDescent="0.3"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</row>
    <row r="292" spans="4:11" x14ac:dyDescent="0.3"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</row>
    <row r="293" spans="4:11" x14ac:dyDescent="0.3"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</row>
  </sheetData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9B38F-5A89-4427-89A2-3B39501AB0C4}">
  <dimension ref="C3:AI97"/>
  <sheetViews>
    <sheetView workbookViewId="0">
      <selection activeCell="H19" sqref="H19"/>
    </sheetView>
  </sheetViews>
  <sheetFormatPr defaultRowHeight="16.5" x14ac:dyDescent="0.3"/>
  <cols>
    <col min="8" max="8" width="13.75" bestFit="1" customWidth="1"/>
  </cols>
  <sheetData>
    <row r="3" spans="3:35" x14ac:dyDescent="0.3">
      <c r="AD3" s="1" t="s">
        <v>520</v>
      </c>
    </row>
    <row r="4" spans="3:35" x14ac:dyDescent="0.3">
      <c r="D4" s="4" t="s">
        <v>510</v>
      </c>
      <c r="O4" s="1"/>
      <c r="Z4" s="1" t="s">
        <v>519</v>
      </c>
      <c r="AE4" s="1" t="s">
        <v>260</v>
      </c>
      <c r="AF4" s="1" t="s">
        <v>151</v>
      </c>
      <c r="AG4" s="1" t="s">
        <v>523</v>
      </c>
      <c r="AI4" s="1" t="s">
        <v>524</v>
      </c>
    </row>
    <row r="5" spans="3:35" x14ac:dyDescent="0.3">
      <c r="D5" s="1" t="s">
        <v>511</v>
      </c>
      <c r="E5" t="s">
        <v>493</v>
      </c>
      <c r="F5" t="s">
        <v>512</v>
      </c>
      <c r="G5" t="s">
        <v>513</v>
      </c>
      <c r="H5" t="s">
        <v>483</v>
      </c>
      <c r="I5" t="s">
        <v>488</v>
      </c>
      <c r="J5" t="s">
        <v>489</v>
      </c>
      <c r="K5" t="s">
        <v>490</v>
      </c>
      <c r="L5" t="s">
        <v>491</v>
      </c>
      <c r="M5" t="s">
        <v>514</v>
      </c>
      <c r="N5" t="s">
        <v>521</v>
      </c>
      <c r="O5" t="s">
        <v>515</v>
      </c>
      <c r="P5" t="s">
        <v>501</v>
      </c>
      <c r="Q5" t="s">
        <v>516</v>
      </c>
      <c r="R5" t="s">
        <v>517</v>
      </c>
      <c r="S5" t="s">
        <v>494</v>
      </c>
      <c r="T5" t="s">
        <v>261</v>
      </c>
      <c r="U5" t="s">
        <v>518</v>
      </c>
      <c r="V5" t="s">
        <v>509</v>
      </c>
      <c r="Z5" s="1" t="s">
        <v>164</v>
      </c>
      <c r="AD5">
        <v>1</v>
      </c>
      <c r="AE5" t="e">
        <f t="shared" ref="AE5:AE12" si="0">VLOOKUP($AD5,$C:$V,19,0)</f>
        <v>#N/A</v>
      </c>
      <c r="AF5" t="e">
        <f t="shared" ref="AF5:AF12" si="1">VLOOKUP($AD5,$C:$V,7,0)</f>
        <v>#N/A</v>
      </c>
      <c r="AG5" t="e">
        <f>AE5*AF5</f>
        <v>#N/A</v>
      </c>
      <c r="AI5" t="e">
        <f>VLOOKUP(AE5,학교별등급점수!$W:$X,2,0)*AF5</f>
        <v>#N/A</v>
      </c>
    </row>
    <row r="6" spans="3:35" x14ac:dyDescent="0.3">
      <c r="C6">
        <f>Z6</f>
        <v>99</v>
      </c>
      <c r="D6" cm="1">
        <f t="array" ref="D6:V97">_xlfn._xlws.SORT(성적입력!$L$9:$AD$100,{18,6},{1,-1},FALSE)</f>
        <v>0</v>
      </c>
      <c r="E6" s="1">
        <v>0</v>
      </c>
      <c r="F6">
        <v>0</v>
      </c>
      <c r="G6" s="1">
        <v>0</v>
      </c>
      <c r="H6">
        <v>0</v>
      </c>
      <c r="I6">
        <v>0</v>
      </c>
      <c r="J6">
        <v>0</v>
      </c>
      <c r="K6">
        <v>0</v>
      </c>
      <c r="L6" s="1">
        <v>0</v>
      </c>
      <c r="M6" s="1" t="str">
        <v>X</v>
      </c>
      <c r="N6" t="str">
        <v>X</v>
      </c>
      <c r="O6" t="str">
        <v>X</v>
      </c>
      <c r="P6" t="str">
        <v>X</v>
      </c>
      <c r="Q6" t="str">
        <v>X</v>
      </c>
      <c r="R6" t="str">
        <v>X</v>
      </c>
      <c r="S6">
        <v>0</v>
      </c>
      <c r="T6" t="e">
        <v>#DIV/0!</v>
      </c>
      <c r="U6" t="e">
        <v>#DIV/0!</v>
      </c>
      <c r="V6" t="e">
        <v>#DIV/0!</v>
      </c>
      <c r="X6" t="str">
        <f>D6&amp;E6</f>
        <v>00</v>
      </c>
      <c r="Y6" t="str">
        <f>IF(X6&lt;"32","O","X")</f>
        <v>O</v>
      </c>
      <c r="Z6" s="1">
        <f>IF(AND(X6&lt;"32",G6="과학"),COUNTIFS($G$6:$G6,"과학",$Y$6:$Y6,"O"),99)</f>
        <v>99</v>
      </c>
      <c r="AD6">
        <v>2</v>
      </c>
      <c r="AE6" t="e">
        <f t="shared" si="0"/>
        <v>#N/A</v>
      </c>
      <c r="AF6" t="e">
        <f t="shared" si="1"/>
        <v>#N/A</v>
      </c>
      <c r="AG6" t="e">
        <f t="shared" ref="AG6:AG12" si="2">AE6*AF6</f>
        <v>#N/A</v>
      </c>
      <c r="AI6" t="e">
        <f>VLOOKUP(AE6,학교별등급점수!$W:$X,2,0)*AF6</f>
        <v>#N/A</v>
      </c>
    </row>
    <row r="7" spans="3:35" x14ac:dyDescent="0.3">
      <c r="C7">
        <f t="shared" ref="C7:C70" si="3">Z7</f>
        <v>99</v>
      </c>
      <c r="D7" s="1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 t="str">
        <v>X</v>
      </c>
      <c r="N7" t="str">
        <v>X</v>
      </c>
      <c r="O7" t="str">
        <v>X</v>
      </c>
      <c r="P7" t="str">
        <v>X</v>
      </c>
      <c r="Q7" t="str">
        <v>X</v>
      </c>
      <c r="R7" t="str">
        <v>X</v>
      </c>
      <c r="S7">
        <v>0</v>
      </c>
      <c r="T7" t="e">
        <v>#DIV/0!</v>
      </c>
      <c r="U7" t="e">
        <v>#DIV/0!</v>
      </c>
      <c r="V7" t="e">
        <v>#DIV/0!</v>
      </c>
      <c r="X7" t="str">
        <f t="shared" ref="X7:X70" si="4">D7&amp;E7</f>
        <v>00</v>
      </c>
      <c r="Y7" t="str">
        <f t="shared" ref="Y7:Y70" si="5">IF(X7&lt;"32","O","X")</f>
        <v>O</v>
      </c>
      <c r="Z7" s="1">
        <f>IF(AND(X7&lt;"32",G7="과학"),COUNTIFS($G$6:$G7,"과학",$Y$6:$Y7,"O"),99)</f>
        <v>99</v>
      </c>
      <c r="AD7">
        <v>3</v>
      </c>
      <c r="AE7" t="e">
        <f t="shared" si="0"/>
        <v>#N/A</v>
      </c>
      <c r="AF7" t="e">
        <f t="shared" si="1"/>
        <v>#N/A</v>
      </c>
      <c r="AG7" t="e">
        <f t="shared" si="2"/>
        <v>#N/A</v>
      </c>
      <c r="AI7" t="e">
        <f>VLOOKUP(AE7,학교별등급점수!$W:$X,2,0)*AF7</f>
        <v>#N/A</v>
      </c>
    </row>
    <row r="8" spans="3:35" x14ac:dyDescent="0.3">
      <c r="C8">
        <f t="shared" si="3"/>
        <v>99</v>
      </c>
      <c r="D8" s="1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 t="str">
        <v>X</v>
      </c>
      <c r="N8" t="str">
        <v>X</v>
      </c>
      <c r="O8" t="str">
        <v>X</v>
      </c>
      <c r="P8" t="str">
        <v>X</v>
      </c>
      <c r="Q8" t="str">
        <v>X</v>
      </c>
      <c r="R8" t="str">
        <v>X</v>
      </c>
      <c r="S8">
        <v>0</v>
      </c>
      <c r="T8" t="e">
        <v>#DIV/0!</v>
      </c>
      <c r="U8" t="e">
        <v>#DIV/0!</v>
      </c>
      <c r="V8" t="e">
        <v>#DIV/0!</v>
      </c>
      <c r="X8" t="str">
        <f t="shared" si="4"/>
        <v>00</v>
      </c>
      <c r="Y8" t="str">
        <f t="shared" si="5"/>
        <v>O</v>
      </c>
      <c r="Z8" s="1">
        <f>IF(AND(X8&lt;"32",G8="과학"),COUNTIFS($G$6:$G8,"과학",$Y$6:$Y8,"O"),99)</f>
        <v>99</v>
      </c>
      <c r="AD8">
        <v>4</v>
      </c>
      <c r="AE8" t="e">
        <f t="shared" si="0"/>
        <v>#N/A</v>
      </c>
      <c r="AF8" t="e">
        <f t="shared" si="1"/>
        <v>#N/A</v>
      </c>
      <c r="AG8" t="e">
        <f t="shared" si="2"/>
        <v>#N/A</v>
      </c>
      <c r="AI8" t="e">
        <f>VLOOKUP(AE8,학교별등급점수!$W:$X,2,0)*AF8</f>
        <v>#N/A</v>
      </c>
    </row>
    <row r="9" spans="3:35" x14ac:dyDescent="0.3">
      <c r="C9">
        <f t="shared" si="3"/>
        <v>99</v>
      </c>
      <c r="D9" s="1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 t="str">
        <v>X</v>
      </c>
      <c r="N9" t="str">
        <v>X</v>
      </c>
      <c r="O9" t="str">
        <v>X</v>
      </c>
      <c r="P9" t="str">
        <v>X</v>
      </c>
      <c r="Q9" t="str">
        <v>X</v>
      </c>
      <c r="R9" t="str">
        <v>X</v>
      </c>
      <c r="S9">
        <v>0</v>
      </c>
      <c r="T9" t="e">
        <v>#DIV/0!</v>
      </c>
      <c r="U9" t="e">
        <v>#DIV/0!</v>
      </c>
      <c r="V9" t="e">
        <v>#DIV/0!</v>
      </c>
      <c r="X9" t="str">
        <f t="shared" si="4"/>
        <v>00</v>
      </c>
      <c r="Y9" t="str">
        <f t="shared" si="5"/>
        <v>O</v>
      </c>
      <c r="Z9" s="1">
        <f>IF(AND(X9&lt;"32",G9="과학"),COUNTIFS($G$6:$G9,"과학",$Y$6:$Y9,"O"),99)</f>
        <v>99</v>
      </c>
      <c r="AD9">
        <v>5</v>
      </c>
      <c r="AE9" t="e">
        <f t="shared" si="0"/>
        <v>#N/A</v>
      </c>
      <c r="AF9" t="e">
        <f t="shared" si="1"/>
        <v>#N/A</v>
      </c>
      <c r="AG9" t="e">
        <f t="shared" si="2"/>
        <v>#N/A</v>
      </c>
      <c r="AI9" t="e">
        <f>VLOOKUP(AE9,학교별등급점수!$W:$X,2,0)*AF9</f>
        <v>#N/A</v>
      </c>
    </row>
    <row r="10" spans="3:35" x14ac:dyDescent="0.3">
      <c r="C10">
        <f t="shared" si="3"/>
        <v>99</v>
      </c>
      <c r="D10" s="1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 t="str">
        <v>X</v>
      </c>
      <c r="N10" t="str">
        <v>X</v>
      </c>
      <c r="O10" t="str">
        <v>X</v>
      </c>
      <c r="P10" t="str">
        <v>X</v>
      </c>
      <c r="Q10" t="str">
        <v>X</v>
      </c>
      <c r="R10" t="str">
        <v>X</v>
      </c>
      <c r="S10">
        <v>0</v>
      </c>
      <c r="T10" t="e">
        <v>#DIV/0!</v>
      </c>
      <c r="U10" t="e">
        <v>#DIV/0!</v>
      </c>
      <c r="V10" t="e">
        <v>#DIV/0!</v>
      </c>
      <c r="X10" t="str">
        <f t="shared" si="4"/>
        <v>00</v>
      </c>
      <c r="Y10" t="str">
        <f t="shared" si="5"/>
        <v>O</v>
      </c>
      <c r="Z10" s="1">
        <f>IF(AND(X10&lt;"32",G10="과학"),COUNTIFS($G$6:$G10,"과학",$Y$6:$Y10,"O"),99)</f>
        <v>99</v>
      </c>
      <c r="AD10">
        <v>6</v>
      </c>
      <c r="AE10" t="e">
        <f t="shared" si="0"/>
        <v>#N/A</v>
      </c>
      <c r="AF10" t="e">
        <f t="shared" si="1"/>
        <v>#N/A</v>
      </c>
      <c r="AG10" t="e">
        <f t="shared" si="2"/>
        <v>#N/A</v>
      </c>
      <c r="AI10" t="e">
        <f>VLOOKUP(AE10,학교별등급점수!$W:$X,2,0)*AF10</f>
        <v>#N/A</v>
      </c>
    </row>
    <row r="11" spans="3:35" x14ac:dyDescent="0.3">
      <c r="C11">
        <f t="shared" si="3"/>
        <v>99</v>
      </c>
      <c r="D11" s="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 t="str">
        <v>X</v>
      </c>
      <c r="N11" t="str">
        <v>X</v>
      </c>
      <c r="O11" t="str">
        <v>X</v>
      </c>
      <c r="P11" t="str">
        <v>X</v>
      </c>
      <c r="Q11" t="str">
        <v>X</v>
      </c>
      <c r="R11" t="str">
        <v>X</v>
      </c>
      <c r="S11">
        <v>0</v>
      </c>
      <c r="T11" t="e">
        <v>#DIV/0!</v>
      </c>
      <c r="U11" t="e">
        <v>#DIV/0!</v>
      </c>
      <c r="V11" t="e">
        <v>#DIV/0!</v>
      </c>
      <c r="X11" t="str">
        <f t="shared" si="4"/>
        <v>00</v>
      </c>
      <c r="Y11" t="str">
        <f t="shared" si="5"/>
        <v>O</v>
      </c>
      <c r="Z11" s="1">
        <f>IF(AND(X11&lt;"32",G11="과학"),COUNTIFS($G$6:$G11,"과학",$Y$6:$Y11,"O"),99)</f>
        <v>99</v>
      </c>
      <c r="AD11">
        <v>7</v>
      </c>
      <c r="AE11" t="e">
        <f t="shared" si="0"/>
        <v>#N/A</v>
      </c>
      <c r="AF11" t="e">
        <f t="shared" si="1"/>
        <v>#N/A</v>
      </c>
      <c r="AG11" t="e">
        <f t="shared" si="2"/>
        <v>#N/A</v>
      </c>
      <c r="AI11" t="e">
        <f>VLOOKUP(AE11,학교별등급점수!$W:$X,2,0)*AF11</f>
        <v>#N/A</v>
      </c>
    </row>
    <row r="12" spans="3:35" x14ac:dyDescent="0.3">
      <c r="C12">
        <f t="shared" si="3"/>
        <v>99</v>
      </c>
      <c r="D12" s="1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 t="str">
        <v>X</v>
      </c>
      <c r="N12" t="str">
        <v>X</v>
      </c>
      <c r="O12" t="str">
        <v>X</v>
      </c>
      <c r="P12" t="str">
        <v>X</v>
      </c>
      <c r="Q12" t="str">
        <v>X</v>
      </c>
      <c r="R12" t="str">
        <v>X</v>
      </c>
      <c r="S12">
        <v>0</v>
      </c>
      <c r="T12" t="e">
        <v>#DIV/0!</v>
      </c>
      <c r="U12" t="e">
        <v>#DIV/0!</v>
      </c>
      <c r="V12" t="e">
        <v>#DIV/0!</v>
      </c>
      <c r="X12" t="str">
        <f t="shared" si="4"/>
        <v>00</v>
      </c>
      <c r="Y12" t="str">
        <f t="shared" si="5"/>
        <v>O</v>
      </c>
      <c r="Z12" s="1">
        <f>IF(AND(X12&lt;"32",G12="과학"),COUNTIFS($G$6:$G12,"과학",$Y$6:$Y12,"O"),99)</f>
        <v>99</v>
      </c>
      <c r="AD12">
        <v>8</v>
      </c>
      <c r="AE12" t="e">
        <f t="shared" si="0"/>
        <v>#N/A</v>
      </c>
      <c r="AF12" t="e">
        <f t="shared" si="1"/>
        <v>#N/A</v>
      </c>
      <c r="AG12" t="e">
        <f t="shared" si="2"/>
        <v>#N/A</v>
      </c>
      <c r="AI12" t="e">
        <f>VLOOKUP(AE12,학교별등급점수!$W:$X,2,0)*AF12</f>
        <v>#N/A</v>
      </c>
    </row>
    <row r="13" spans="3:35" x14ac:dyDescent="0.3">
      <c r="C13">
        <f t="shared" si="3"/>
        <v>99</v>
      </c>
      <c r="D13" s="1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 t="str">
        <v>X</v>
      </c>
      <c r="N13" t="str">
        <v>X</v>
      </c>
      <c r="O13" t="str">
        <v>X</v>
      </c>
      <c r="P13" t="str">
        <v>X</v>
      </c>
      <c r="Q13" t="str">
        <v>X</v>
      </c>
      <c r="R13" t="str">
        <v>X</v>
      </c>
      <c r="S13">
        <v>0</v>
      </c>
      <c r="T13" t="e">
        <v>#DIV/0!</v>
      </c>
      <c r="U13" t="e">
        <v>#DIV/0!</v>
      </c>
      <c r="V13" t="e">
        <v>#DIV/0!</v>
      </c>
      <c r="X13" t="str">
        <f t="shared" si="4"/>
        <v>00</v>
      </c>
      <c r="Y13" t="str">
        <f t="shared" si="5"/>
        <v>O</v>
      </c>
      <c r="Z13" s="1">
        <f>IF(AND(X13&lt;"32",G13="과학"),COUNTIFS($G$6:$G13,"과학",$Y$6:$Y13,"O"),99)</f>
        <v>99</v>
      </c>
    </row>
    <row r="14" spans="3:35" x14ac:dyDescent="0.3">
      <c r="C14">
        <f t="shared" si="3"/>
        <v>99</v>
      </c>
      <c r="D14" s="1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 t="str">
        <v>X</v>
      </c>
      <c r="N14" t="str">
        <v>X</v>
      </c>
      <c r="O14" t="str">
        <v>X</v>
      </c>
      <c r="P14" t="str">
        <v>X</v>
      </c>
      <c r="Q14" t="str">
        <v>X</v>
      </c>
      <c r="R14" t="str">
        <v>X</v>
      </c>
      <c r="S14">
        <v>0</v>
      </c>
      <c r="T14" t="e">
        <v>#DIV/0!</v>
      </c>
      <c r="U14" t="e">
        <v>#DIV/0!</v>
      </c>
      <c r="V14" t="e">
        <v>#DIV/0!</v>
      </c>
      <c r="X14" t="str">
        <f t="shared" si="4"/>
        <v>00</v>
      </c>
      <c r="Y14" t="str">
        <f t="shared" si="5"/>
        <v>O</v>
      </c>
      <c r="Z14" s="1">
        <f>IF(AND(X14&lt;"32",G14="과학"),COUNTIFS($G$6:$G14,"과학",$Y$6:$Y14,"O"),99)</f>
        <v>99</v>
      </c>
    </row>
    <row r="15" spans="3:35" x14ac:dyDescent="0.3">
      <c r="C15">
        <f t="shared" si="3"/>
        <v>99</v>
      </c>
      <c r="D15" s="1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 t="str">
        <v>X</v>
      </c>
      <c r="N15" t="str">
        <v>X</v>
      </c>
      <c r="O15" t="str">
        <v>X</v>
      </c>
      <c r="P15" t="str">
        <v>X</v>
      </c>
      <c r="Q15" t="str">
        <v>X</v>
      </c>
      <c r="R15" t="str">
        <v>X</v>
      </c>
      <c r="S15">
        <v>0</v>
      </c>
      <c r="T15" t="e">
        <v>#DIV/0!</v>
      </c>
      <c r="U15" t="e">
        <v>#DIV/0!</v>
      </c>
      <c r="V15" t="e">
        <v>#DIV/0!</v>
      </c>
      <c r="X15" t="str">
        <f t="shared" si="4"/>
        <v>00</v>
      </c>
      <c r="Y15" t="str">
        <f t="shared" si="5"/>
        <v>O</v>
      </c>
      <c r="Z15" s="1">
        <f>IF(AND(X15&lt;"32",G15="과학"),COUNTIFS($G$6:$G15,"과학",$Y$6:$Y15,"O"),99)</f>
        <v>99</v>
      </c>
    </row>
    <row r="16" spans="3:35" x14ac:dyDescent="0.3">
      <c r="C16">
        <f t="shared" si="3"/>
        <v>99</v>
      </c>
      <c r="D16" s="1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 t="str">
        <v>X</v>
      </c>
      <c r="N16" t="str">
        <v>X</v>
      </c>
      <c r="O16" t="str">
        <v>X</v>
      </c>
      <c r="P16" t="str">
        <v>X</v>
      </c>
      <c r="Q16" t="str">
        <v>X</v>
      </c>
      <c r="R16" t="str">
        <v>X</v>
      </c>
      <c r="S16">
        <v>0</v>
      </c>
      <c r="T16" t="e">
        <v>#DIV/0!</v>
      </c>
      <c r="U16" t="e">
        <v>#DIV/0!</v>
      </c>
      <c r="V16" t="e">
        <v>#DIV/0!</v>
      </c>
      <c r="X16" t="str">
        <f t="shared" si="4"/>
        <v>00</v>
      </c>
      <c r="Y16" t="str">
        <f t="shared" si="5"/>
        <v>O</v>
      </c>
      <c r="Z16" s="1">
        <f>IF(AND(X16&lt;"32",G16="과학"),COUNTIFS($G$6:$G16,"과학",$Y$6:$Y16,"O"),99)</f>
        <v>99</v>
      </c>
    </row>
    <row r="17" spans="3:26" x14ac:dyDescent="0.3">
      <c r="C17">
        <f t="shared" si="3"/>
        <v>99</v>
      </c>
      <c r="D17" s="1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 t="str">
        <v>X</v>
      </c>
      <c r="N17" t="str">
        <v>X</v>
      </c>
      <c r="O17" t="str">
        <v>X</v>
      </c>
      <c r="P17" t="str">
        <v>X</v>
      </c>
      <c r="Q17" t="str">
        <v>X</v>
      </c>
      <c r="R17" t="str">
        <v>X</v>
      </c>
      <c r="S17">
        <v>0</v>
      </c>
      <c r="T17" t="e">
        <v>#DIV/0!</v>
      </c>
      <c r="U17" t="e">
        <v>#DIV/0!</v>
      </c>
      <c r="V17" t="e">
        <v>#DIV/0!</v>
      </c>
      <c r="X17" t="str">
        <f t="shared" si="4"/>
        <v>00</v>
      </c>
      <c r="Y17" t="str">
        <f t="shared" si="5"/>
        <v>O</v>
      </c>
      <c r="Z17" s="1">
        <f>IF(AND(X17&lt;"32",G17="과학"),COUNTIFS($G$6:$G17,"과학",$Y$6:$Y17,"O"),99)</f>
        <v>99</v>
      </c>
    </row>
    <row r="18" spans="3:26" x14ac:dyDescent="0.3">
      <c r="C18">
        <f t="shared" si="3"/>
        <v>99</v>
      </c>
      <c r="D18" s="1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 t="str">
        <v>X</v>
      </c>
      <c r="N18" t="str">
        <v>X</v>
      </c>
      <c r="O18" t="str">
        <v>X</v>
      </c>
      <c r="P18" t="str">
        <v>X</v>
      </c>
      <c r="Q18" t="str">
        <v>X</v>
      </c>
      <c r="R18" t="str">
        <v>X</v>
      </c>
      <c r="S18">
        <v>0</v>
      </c>
      <c r="T18" t="e">
        <v>#DIV/0!</v>
      </c>
      <c r="U18" t="e">
        <v>#DIV/0!</v>
      </c>
      <c r="V18" t="e">
        <v>#DIV/0!</v>
      </c>
      <c r="X18" t="str">
        <f t="shared" si="4"/>
        <v>00</v>
      </c>
      <c r="Y18" t="str">
        <f t="shared" si="5"/>
        <v>O</v>
      </c>
      <c r="Z18" s="1">
        <f>IF(AND(X18&lt;"32",G18="과학"),COUNTIFS($G$6:$G18,"과학",$Y$6:$Y18,"O"),99)</f>
        <v>99</v>
      </c>
    </row>
    <row r="19" spans="3:26" x14ac:dyDescent="0.3">
      <c r="C19">
        <f t="shared" si="3"/>
        <v>99</v>
      </c>
      <c r="D19" s="1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 t="str">
        <v>X</v>
      </c>
      <c r="N19" t="str">
        <v>X</v>
      </c>
      <c r="O19" t="str">
        <v>X</v>
      </c>
      <c r="P19" t="str">
        <v>X</v>
      </c>
      <c r="Q19" t="str">
        <v>X</v>
      </c>
      <c r="R19" t="str">
        <v>X</v>
      </c>
      <c r="S19">
        <v>0</v>
      </c>
      <c r="T19" t="e">
        <v>#DIV/0!</v>
      </c>
      <c r="U19" t="e">
        <v>#DIV/0!</v>
      </c>
      <c r="V19" t="e">
        <v>#DIV/0!</v>
      </c>
      <c r="X19" t="str">
        <f t="shared" si="4"/>
        <v>00</v>
      </c>
      <c r="Y19" t="str">
        <f t="shared" si="5"/>
        <v>O</v>
      </c>
      <c r="Z19" s="1">
        <f>IF(AND(X19&lt;"32",G19="과학"),COUNTIFS($G$6:$G19,"과학",$Y$6:$Y19,"O"),99)</f>
        <v>99</v>
      </c>
    </row>
    <row r="20" spans="3:26" x14ac:dyDescent="0.3">
      <c r="C20">
        <f t="shared" si="3"/>
        <v>99</v>
      </c>
      <c r="D20" s="1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 t="str">
        <v>X</v>
      </c>
      <c r="N20" t="str">
        <v>X</v>
      </c>
      <c r="O20" t="str">
        <v>X</v>
      </c>
      <c r="P20" t="str">
        <v>X</v>
      </c>
      <c r="Q20" t="str">
        <v>X</v>
      </c>
      <c r="R20" t="str">
        <v>X</v>
      </c>
      <c r="S20">
        <v>0</v>
      </c>
      <c r="T20" t="e">
        <v>#DIV/0!</v>
      </c>
      <c r="U20" t="e">
        <v>#DIV/0!</v>
      </c>
      <c r="V20" t="e">
        <v>#DIV/0!</v>
      </c>
      <c r="X20" t="str">
        <f t="shared" si="4"/>
        <v>00</v>
      </c>
      <c r="Y20" t="str">
        <f t="shared" si="5"/>
        <v>O</v>
      </c>
      <c r="Z20" s="1">
        <f>IF(AND(X20&lt;"32",G20="과학"),COUNTIFS($G$6:$G20,"과학",$Y$6:$Y20,"O"),99)</f>
        <v>99</v>
      </c>
    </row>
    <row r="21" spans="3:26" x14ac:dyDescent="0.3">
      <c r="C21">
        <f t="shared" si="3"/>
        <v>99</v>
      </c>
      <c r="D21" s="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 t="str">
        <v>X</v>
      </c>
      <c r="N21" t="str">
        <v>X</v>
      </c>
      <c r="O21" t="str">
        <v>X</v>
      </c>
      <c r="P21" t="str">
        <v>X</v>
      </c>
      <c r="Q21" t="str">
        <v>X</v>
      </c>
      <c r="R21" t="str">
        <v>X</v>
      </c>
      <c r="S21">
        <v>0</v>
      </c>
      <c r="T21" t="e">
        <v>#DIV/0!</v>
      </c>
      <c r="U21" t="e">
        <v>#DIV/0!</v>
      </c>
      <c r="V21" t="e">
        <v>#DIV/0!</v>
      </c>
      <c r="X21" t="str">
        <f t="shared" si="4"/>
        <v>00</v>
      </c>
      <c r="Y21" t="str">
        <f t="shared" si="5"/>
        <v>O</v>
      </c>
      <c r="Z21" s="1">
        <f>IF(AND(X21&lt;"32",G21="과학"),COUNTIFS($G$6:$G21,"과학",$Y$6:$Y21,"O"),99)</f>
        <v>99</v>
      </c>
    </row>
    <row r="22" spans="3:26" x14ac:dyDescent="0.3">
      <c r="C22">
        <f t="shared" si="3"/>
        <v>99</v>
      </c>
      <c r="D22" s="1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 t="str">
        <v>X</v>
      </c>
      <c r="N22" t="str">
        <v>X</v>
      </c>
      <c r="O22" t="str">
        <v>X</v>
      </c>
      <c r="P22" t="str">
        <v>X</v>
      </c>
      <c r="Q22" t="str">
        <v>X</v>
      </c>
      <c r="R22" t="str">
        <v>X</v>
      </c>
      <c r="S22">
        <v>0</v>
      </c>
      <c r="T22" t="e">
        <v>#DIV/0!</v>
      </c>
      <c r="U22" t="e">
        <v>#DIV/0!</v>
      </c>
      <c r="V22" t="e">
        <v>#DIV/0!</v>
      </c>
      <c r="X22" t="str">
        <f t="shared" si="4"/>
        <v>00</v>
      </c>
      <c r="Y22" t="str">
        <f t="shared" si="5"/>
        <v>O</v>
      </c>
      <c r="Z22" s="1">
        <f>IF(AND(X22&lt;"32",G22="과학"),COUNTIFS($G$6:$G22,"과학",$Y$6:$Y22,"O"),99)</f>
        <v>99</v>
      </c>
    </row>
    <row r="23" spans="3:26" x14ac:dyDescent="0.3">
      <c r="C23">
        <f t="shared" si="3"/>
        <v>99</v>
      </c>
      <c r="D23" s="1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 t="str">
        <v>X</v>
      </c>
      <c r="N23" t="str">
        <v>X</v>
      </c>
      <c r="O23" t="str">
        <v>X</v>
      </c>
      <c r="P23" t="str">
        <v>X</v>
      </c>
      <c r="Q23" t="str">
        <v>X</v>
      </c>
      <c r="R23" t="str">
        <v>X</v>
      </c>
      <c r="S23">
        <v>0</v>
      </c>
      <c r="T23" t="e">
        <v>#DIV/0!</v>
      </c>
      <c r="U23" t="e">
        <v>#DIV/0!</v>
      </c>
      <c r="V23" t="e">
        <v>#DIV/0!</v>
      </c>
      <c r="X23" t="str">
        <f t="shared" si="4"/>
        <v>00</v>
      </c>
      <c r="Y23" t="str">
        <f t="shared" si="5"/>
        <v>O</v>
      </c>
      <c r="Z23" s="1">
        <f>IF(AND(X23&lt;"32",G23="과학"),COUNTIFS($G$6:$G23,"과학",$Y$6:$Y23,"O"),99)</f>
        <v>99</v>
      </c>
    </row>
    <row r="24" spans="3:26" x14ac:dyDescent="0.3">
      <c r="C24">
        <f t="shared" si="3"/>
        <v>99</v>
      </c>
      <c r="D24" s="1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 t="str">
        <v>X</v>
      </c>
      <c r="N24" t="str">
        <v>X</v>
      </c>
      <c r="O24" t="str">
        <v>X</v>
      </c>
      <c r="P24" t="str">
        <v>X</v>
      </c>
      <c r="Q24" t="str">
        <v>X</v>
      </c>
      <c r="R24" t="str">
        <v>X</v>
      </c>
      <c r="S24">
        <v>0</v>
      </c>
      <c r="T24" t="e">
        <v>#DIV/0!</v>
      </c>
      <c r="U24" t="e">
        <v>#DIV/0!</v>
      </c>
      <c r="V24" t="e">
        <v>#DIV/0!</v>
      </c>
      <c r="X24" t="str">
        <f t="shared" si="4"/>
        <v>00</v>
      </c>
      <c r="Y24" t="str">
        <f t="shared" si="5"/>
        <v>O</v>
      </c>
      <c r="Z24" s="1">
        <f>IF(AND(X24&lt;"32",G24="과학"),COUNTIFS($G$6:$G24,"과학",$Y$6:$Y24,"O"),99)</f>
        <v>99</v>
      </c>
    </row>
    <row r="25" spans="3:26" x14ac:dyDescent="0.3">
      <c r="C25">
        <f t="shared" si="3"/>
        <v>99</v>
      </c>
      <c r="D25" s="1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 t="str">
        <v>X</v>
      </c>
      <c r="N25" t="str">
        <v>X</v>
      </c>
      <c r="O25" t="str">
        <v>X</v>
      </c>
      <c r="P25" t="str">
        <v>X</v>
      </c>
      <c r="Q25" t="str">
        <v>X</v>
      </c>
      <c r="R25" t="str">
        <v>X</v>
      </c>
      <c r="S25">
        <v>0</v>
      </c>
      <c r="T25" t="e">
        <v>#DIV/0!</v>
      </c>
      <c r="U25" t="e">
        <v>#DIV/0!</v>
      </c>
      <c r="V25" t="e">
        <v>#DIV/0!</v>
      </c>
      <c r="X25" t="str">
        <f t="shared" si="4"/>
        <v>00</v>
      </c>
      <c r="Y25" t="str">
        <f t="shared" si="5"/>
        <v>O</v>
      </c>
      <c r="Z25" s="1">
        <f>IF(AND(X25&lt;"32",G25="과학"),COUNTIFS($G$6:$G25,"과학",$Y$6:$Y25,"O"),99)</f>
        <v>99</v>
      </c>
    </row>
    <row r="26" spans="3:26" x14ac:dyDescent="0.3">
      <c r="C26">
        <f t="shared" si="3"/>
        <v>99</v>
      </c>
      <c r="D26" s="1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 t="str">
        <v>X</v>
      </c>
      <c r="N26" t="str">
        <v>X</v>
      </c>
      <c r="O26" t="str">
        <v>X</v>
      </c>
      <c r="P26" t="str">
        <v>X</v>
      </c>
      <c r="Q26" t="str">
        <v>X</v>
      </c>
      <c r="R26" t="str">
        <v>X</v>
      </c>
      <c r="S26">
        <v>0</v>
      </c>
      <c r="T26" t="e">
        <v>#DIV/0!</v>
      </c>
      <c r="U26" t="e">
        <v>#DIV/0!</v>
      </c>
      <c r="V26" t="e">
        <v>#DIV/0!</v>
      </c>
      <c r="X26" t="str">
        <f t="shared" si="4"/>
        <v>00</v>
      </c>
      <c r="Y26" t="str">
        <f t="shared" si="5"/>
        <v>O</v>
      </c>
      <c r="Z26" s="1">
        <f>IF(AND(X26&lt;"32",G26="과학"),COUNTIFS($G$6:$G26,"과학",$Y$6:$Y26,"O"),99)</f>
        <v>99</v>
      </c>
    </row>
    <row r="27" spans="3:26" x14ac:dyDescent="0.3">
      <c r="C27">
        <f t="shared" si="3"/>
        <v>99</v>
      </c>
      <c r="D27" s="1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 t="str">
        <v>X</v>
      </c>
      <c r="N27" t="str">
        <v>X</v>
      </c>
      <c r="O27" t="str">
        <v>X</v>
      </c>
      <c r="P27" t="str">
        <v>X</v>
      </c>
      <c r="Q27" t="str">
        <v>X</v>
      </c>
      <c r="R27" t="str">
        <v>X</v>
      </c>
      <c r="S27">
        <v>0</v>
      </c>
      <c r="T27" t="e">
        <v>#DIV/0!</v>
      </c>
      <c r="U27" t="e">
        <v>#DIV/0!</v>
      </c>
      <c r="V27" t="e">
        <v>#DIV/0!</v>
      </c>
      <c r="X27" t="str">
        <f t="shared" si="4"/>
        <v>00</v>
      </c>
      <c r="Y27" t="str">
        <f t="shared" si="5"/>
        <v>O</v>
      </c>
      <c r="Z27" s="1">
        <f>IF(AND(X27&lt;"32",G27="과학"),COUNTIFS($G$6:$G27,"과학",$Y$6:$Y27,"O"),99)</f>
        <v>99</v>
      </c>
    </row>
    <row r="28" spans="3:26" x14ac:dyDescent="0.3">
      <c r="C28">
        <f t="shared" si="3"/>
        <v>99</v>
      </c>
      <c r="D28" s="1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 t="str">
        <v>X</v>
      </c>
      <c r="N28" t="str">
        <v>X</v>
      </c>
      <c r="O28" t="str">
        <v>X</v>
      </c>
      <c r="P28" t="str">
        <v>X</v>
      </c>
      <c r="Q28" t="str">
        <v>X</v>
      </c>
      <c r="R28" t="str">
        <v>X</v>
      </c>
      <c r="S28">
        <v>0</v>
      </c>
      <c r="T28" t="e">
        <v>#DIV/0!</v>
      </c>
      <c r="U28" t="e">
        <v>#DIV/0!</v>
      </c>
      <c r="V28" t="e">
        <v>#DIV/0!</v>
      </c>
      <c r="X28" t="str">
        <f t="shared" si="4"/>
        <v>00</v>
      </c>
      <c r="Y28" t="str">
        <f t="shared" si="5"/>
        <v>O</v>
      </c>
      <c r="Z28" s="1">
        <f>IF(AND(X28&lt;"32",G28="과학"),COUNTIFS($G$6:$G28,"과학",$Y$6:$Y28,"O"),99)</f>
        <v>99</v>
      </c>
    </row>
    <row r="29" spans="3:26" x14ac:dyDescent="0.3">
      <c r="C29">
        <f t="shared" si="3"/>
        <v>99</v>
      </c>
      <c r="D29" s="1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 t="str">
        <v>X</v>
      </c>
      <c r="N29" t="str">
        <v>X</v>
      </c>
      <c r="O29" t="str">
        <v>X</v>
      </c>
      <c r="P29" t="str">
        <v>X</v>
      </c>
      <c r="Q29" t="str">
        <v>X</v>
      </c>
      <c r="R29" t="str">
        <v>X</v>
      </c>
      <c r="S29">
        <v>0</v>
      </c>
      <c r="T29" t="e">
        <v>#DIV/0!</v>
      </c>
      <c r="U29" t="e">
        <v>#DIV/0!</v>
      </c>
      <c r="V29" t="e">
        <v>#DIV/0!</v>
      </c>
      <c r="X29" t="str">
        <f t="shared" si="4"/>
        <v>00</v>
      </c>
      <c r="Y29" t="str">
        <f t="shared" si="5"/>
        <v>O</v>
      </c>
      <c r="Z29" s="1">
        <f>IF(AND(X29&lt;"32",G29="과학"),COUNTIFS($G$6:$G29,"과학",$Y$6:$Y29,"O"),99)</f>
        <v>99</v>
      </c>
    </row>
    <row r="30" spans="3:26" x14ac:dyDescent="0.3">
      <c r="C30">
        <f t="shared" si="3"/>
        <v>99</v>
      </c>
      <c r="D30" s="1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 t="str">
        <v>X</v>
      </c>
      <c r="N30" t="str">
        <v>X</v>
      </c>
      <c r="O30" t="str">
        <v>X</v>
      </c>
      <c r="P30" t="str">
        <v>X</v>
      </c>
      <c r="Q30" t="str">
        <v>X</v>
      </c>
      <c r="R30" t="str">
        <v>X</v>
      </c>
      <c r="S30">
        <v>0</v>
      </c>
      <c r="T30" t="e">
        <v>#DIV/0!</v>
      </c>
      <c r="U30" t="e">
        <v>#DIV/0!</v>
      </c>
      <c r="V30" t="e">
        <v>#DIV/0!</v>
      </c>
      <c r="X30" t="str">
        <f t="shared" si="4"/>
        <v>00</v>
      </c>
      <c r="Y30" t="str">
        <f t="shared" si="5"/>
        <v>O</v>
      </c>
      <c r="Z30" s="1">
        <f>IF(AND(X30&lt;"32",G30="과학"),COUNTIFS($G$6:$G30,"과학",$Y$6:$Y30,"O"),99)</f>
        <v>99</v>
      </c>
    </row>
    <row r="31" spans="3:26" x14ac:dyDescent="0.3">
      <c r="C31">
        <f t="shared" si="3"/>
        <v>99</v>
      </c>
      <c r="D31" s="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 t="str">
        <v>X</v>
      </c>
      <c r="N31" t="str">
        <v>X</v>
      </c>
      <c r="O31" t="str">
        <v>X</v>
      </c>
      <c r="P31" t="str">
        <v>X</v>
      </c>
      <c r="Q31" t="str">
        <v>X</v>
      </c>
      <c r="R31" t="str">
        <v>X</v>
      </c>
      <c r="S31">
        <v>0</v>
      </c>
      <c r="T31" t="e">
        <v>#DIV/0!</v>
      </c>
      <c r="U31" t="e">
        <v>#DIV/0!</v>
      </c>
      <c r="V31" t="e">
        <v>#DIV/0!</v>
      </c>
      <c r="X31" t="str">
        <f t="shared" si="4"/>
        <v>00</v>
      </c>
      <c r="Y31" t="str">
        <f t="shared" si="5"/>
        <v>O</v>
      </c>
      <c r="Z31" s="1">
        <f>IF(AND(X31&lt;"32",G31="과학"),COUNTIFS($G$6:$G31,"과학",$Y$6:$Y31,"O"),99)</f>
        <v>99</v>
      </c>
    </row>
    <row r="32" spans="3:26" x14ac:dyDescent="0.3">
      <c r="C32">
        <f t="shared" si="3"/>
        <v>99</v>
      </c>
      <c r="D32" s="1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 t="str">
        <v>X</v>
      </c>
      <c r="N32" t="str">
        <v>X</v>
      </c>
      <c r="O32" t="str">
        <v>X</v>
      </c>
      <c r="P32" t="str">
        <v>X</v>
      </c>
      <c r="Q32" t="str">
        <v>X</v>
      </c>
      <c r="R32" t="str">
        <v>X</v>
      </c>
      <c r="S32">
        <v>0</v>
      </c>
      <c r="T32" t="e">
        <v>#DIV/0!</v>
      </c>
      <c r="U32" t="e">
        <v>#DIV/0!</v>
      </c>
      <c r="V32" t="e">
        <v>#DIV/0!</v>
      </c>
      <c r="X32" t="str">
        <f t="shared" si="4"/>
        <v>00</v>
      </c>
      <c r="Y32" t="str">
        <f t="shared" si="5"/>
        <v>O</v>
      </c>
      <c r="Z32" s="1">
        <f>IF(AND(X32&lt;"32",G32="과학"),COUNTIFS($G$6:$G32,"과학",$Y$6:$Y32,"O"),99)</f>
        <v>99</v>
      </c>
    </row>
    <row r="33" spans="3:26" x14ac:dyDescent="0.3">
      <c r="C33">
        <f t="shared" si="3"/>
        <v>99</v>
      </c>
      <c r="D33" s="1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 t="str">
        <v>X</v>
      </c>
      <c r="N33" t="str">
        <v>X</v>
      </c>
      <c r="O33" t="str">
        <v>X</v>
      </c>
      <c r="P33" t="str">
        <v>X</v>
      </c>
      <c r="Q33" t="str">
        <v>X</v>
      </c>
      <c r="R33" t="str">
        <v>X</v>
      </c>
      <c r="S33">
        <v>0</v>
      </c>
      <c r="T33" t="e">
        <v>#DIV/0!</v>
      </c>
      <c r="U33" t="e">
        <v>#DIV/0!</v>
      </c>
      <c r="V33" t="e">
        <v>#DIV/0!</v>
      </c>
      <c r="X33" t="str">
        <f t="shared" si="4"/>
        <v>00</v>
      </c>
      <c r="Y33" t="str">
        <f t="shared" si="5"/>
        <v>O</v>
      </c>
      <c r="Z33" s="1">
        <f>IF(AND(X33&lt;"32",G33="과학"),COUNTIFS($G$6:$G33,"과학",$Y$6:$Y33,"O"),99)</f>
        <v>99</v>
      </c>
    </row>
    <row r="34" spans="3:26" x14ac:dyDescent="0.3">
      <c r="C34">
        <f t="shared" si="3"/>
        <v>99</v>
      </c>
      <c r="D34" s="1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 t="str">
        <v>X</v>
      </c>
      <c r="N34" t="str">
        <v>X</v>
      </c>
      <c r="O34" t="str">
        <v>X</v>
      </c>
      <c r="P34" t="str">
        <v>X</v>
      </c>
      <c r="Q34" t="str">
        <v>X</v>
      </c>
      <c r="R34" t="str">
        <v>X</v>
      </c>
      <c r="S34">
        <v>0</v>
      </c>
      <c r="T34" t="e">
        <v>#DIV/0!</v>
      </c>
      <c r="U34" t="e">
        <v>#DIV/0!</v>
      </c>
      <c r="V34" t="e">
        <v>#DIV/0!</v>
      </c>
      <c r="X34" t="str">
        <f t="shared" si="4"/>
        <v>00</v>
      </c>
      <c r="Y34" t="str">
        <f t="shared" si="5"/>
        <v>O</v>
      </c>
      <c r="Z34" s="1">
        <f>IF(AND(X34&lt;"32",G34="과학"),COUNTIFS($G$6:$G34,"과학",$Y$6:$Y34,"O"),99)</f>
        <v>99</v>
      </c>
    </row>
    <row r="35" spans="3:26" x14ac:dyDescent="0.3">
      <c r="C35">
        <f t="shared" si="3"/>
        <v>99</v>
      </c>
      <c r="D35" s="1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 t="str">
        <v>X</v>
      </c>
      <c r="N35" t="str">
        <v>X</v>
      </c>
      <c r="O35" t="str">
        <v>X</v>
      </c>
      <c r="P35" t="str">
        <v>X</v>
      </c>
      <c r="Q35" t="str">
        <v>X</v>
      </c>
      <c r="R35" t="str">
        <v>X</v>
      </c>
      <c r="S35">
        <v>0</v>
      </c>
      <c r="T35" t="e">
        <v>#DIV/0!</v>
      </c>
      <c r="U35" t="e">
        <v>#DIV/0!</v>
      </c>
      <c r="V35" t="e">
        <v>#DIV/0!</v>
      </c>
      <c r="X35" t="str">
        <f t="shared" si="4"/>
        <v>00</v>
      </c>
      <c r="Y35" t="str">
        <f t="shared" si="5"/>
        <v>O</v>
      </c>
      <c r="Z35" s="1">
        <f>IF(AND(X35&lt;"32",G35="과학"),COUNTIFS($G$6:$G35,"과학",$Y$6:$Y35,"O"),99)</f>
        <v>99</v>
      </c>
    </row>
    <row r="36" spans="3:26" x14ac:dyDescent="0.3">
      <c r="C36">
        <f t="shared" si="3"/>
        <v>99</v>
      </c>
      <c r="D36" s="1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 t="str">
        <v>X</v>
      </c>
      <c r="N36" t="str">
        <v>X</v>
      </c>
      <c r="O36" t="str">
        <v>X</v>
      </c>
      <c r="P36" t="str">
        <v>X</v>
      </c>
      <c r="Q36" t="str">
        <v>X</v>
      </c>
      <c r="R36" t="str">
        <v>X</v>
      </c>
      <c r="S36">
        <v>0</v>
      </c>
      <c r="T36" t="e">
        <v>#DIV/0!</v>
      </c>
      <c r="U36" t="e">
        <v>#DIV/0!</v>
      </c>
      <c r="V36" t="e">
        <v>#DIV/0!</v>
      </c>
      <c r="X36" t="str">
        <f t="shared" si="4"/>
        <v>00</v>
      </c>
      <c r="Y36" t="str">
        <f t="shared" si="5"/>
        <v>O</v>
      </c>
      <c r="Z36" s="1">
        <f>IF(AND(X36&lt;"32",G36="과학"),COUNTIFS($G$6:$G36,"과학",$Y$6:$Y36,"O"),99)</f>
        <v>99</v>
      </c>
    </row>
    <row r="37" spans="3:26" x14ac:dyDescent="0.3">
      <c r="C37">
        <f t="shared" si="3"/>
        <v>99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 t="str">
        <v>X</v>
      </c>
      <c r="N37" t="str">
        <v>X</v>
      </c>
      <c r="O37" t="str">
        <v>X</v>
      </c>
      <c r="P37" t="str">
        <v>X</v>
      </c>
      <c r="Q37" t="str">
        <v>X</v>
      </c>
      <c r="R37" t="str">
        <v>X</v>
      </c>
      <c r="S37">
        <v>0</v>
      </c>
      <c r="T37" t="e">
        <v>#DIV/0!</v>
      </c>
      <c r="U37" t="e">
        <v>#DIV/0!</v>
      </c>
      <c r="V37" t="e">
        <v>#DIV/0!</v>
      </c>
      <c r="X37" t="str">
        <f t="shared" si="4"/>
        <v>00</v>
      </c>
      <c r="Y37" t="str">
        <f t="shared" si="5"/>
        <v>O</v>
      </c>
      <c r="Z37" s="1">
        <f>IF(AND(X37&lt;"32",G37="과학"),COUNTIFS($G$6:$G37,"과학",$Y$6:$Y37,"O"),99)</f>
        <v>99</v>
      </c>
    </row>
    <row r="38" spans="3:26" x14ac:dyDescent="0.3">
      <c r="C38">
        <f t="shared" si="3"/>
        <v>99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 t="str">
        <v>X</v>
      </c>
      <c r="N38" t="str">
        <v>X</v>
      </c>
      <c r="O38" t="str">
        <v>X</v>
      </c>
      <c r="P38" t="str">
        <v>X</v>
      </c>
      <c r="Q38" t="str">
        <v>X</v>
      </c>
      <c r="R38" t="str">
        <v>X</v>
      </c>
      <c r="S38">
        <v>0</v>
      </c>
      <c r="T38" t="e">
        <v>#DIV/0!</v>
      </c>
      <c r="U38" t="e">
        <v>#DIV/0!</v>
      </c>
      <c r="V38" t="e">
        <v>#DIV/0!</v>
      </c>
      <c r="X38" t="str">
        <f t="shared" si="4"/>
        <v>00</v>
      </c>
      <c r="Y38" t="str">
        <f t="shared" si="5"/>
        <v>O</v>
      </c>
      <c r="Z38" s="1">
        <f>IF(AND(X38&lt;"32",G38="과학"),COUNTIFS($G$6:$G38,"과학",$Y$6:$Y38,"O"),99)</f>
        <v>99</v>
      </c>
    </row>
    <row r="39" spans="3:26" x14ac:dyDescent="0.3">
      <c r="C39">
        <f t="shared" si="3"/>
        <v>99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 t="str">
        <v>X</v>
      </c>
      <c r="N39" t="str">
        <v>X</v>
      </c>
      <c r="O39" t="str">
        <v>X</v>
      </c>
      <c r="P39" t="str">
        <v>X</v>
      </c>
      <c r="Q39" t="str">
        <v>X</v>
      </c>
      <c r="R39" t="str">
        <v>X</v>
      </c>
      <c r="S39">
        <v>0</v>
      </c>
      <c r="T39" t="e">
        <v>#DIV/0!</v>
      </c>
      <c r="U39" t="e">
        <v>#DIV/0!</v>
      </c>
      <c r="V39" t="e">
        <v>#DIV/0!</v>
      </c>
      <c r="X39" t="str">
        <f t="shared" si="4"/>
        <v>00</v>
      </c>
      <c r="Y39" t="str">
        <f t="shared" si="5"/>
        <v>O</v>
      </c>
      <c r="Z39" s="1">
        <f>IF(AND(X39&lt;"32",G39="과학"),COUNTIFS($G$6:$G39,"과학",$Y$6:$Y39,"O"),99)</f>
        <v>99</v>
      </c>
    </row>
    <row r="40" spans="3:26" x14ac:dyDescent="0.3">
      <c r="C40">
        <f t="shared" si="3"/>
        <v>99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 t="str">
        <v>X</v>
      </c>
      <c r="N40" t="str">
        <v>X</v>
      </c>
      <c r="O40" t="str">
        <v>X</v>
      </c>
      <c r="P40" t="str">
        <v>X</v>
      </c>
      <c r="Q40" t="str">
        <v>X</v>
      </c>
      <c r="R40" t="str">
        <v>X</v>
      </c>
      <c r="S40">
        <v>0</v>
      </c>
      <c r="T40" t="e">
        <v>#DIV/0!</v>
      </c>
      <c r="U40" t="e">
        <v>#DIV/0!</v>
      </c>
      <c r="V40" t="e">
        <v>#DIV/0!</v>
      </c>
      <c r="X40" t="str">
        <f t="shared" si="4"/>
        <v>00</v>
      </c>
      <c r="Y40" t="str">
        <f t="shared" si="5"/>
        <v>O</v>
      </c>
      <c r="Z40" s="1">
        <f>IF(AND(X40&lt;"32",G40="과학"),COUNTIFS($G$6:$G40,"과학",$Y$6:$Y40,"O"),99)</f>
        <v>99</v>
      </c>
    </row>
    <row r="41" spans="3:26" x14ac:dyDescent="0.3">
      <c r="C41">
        <f t="shared" si="3"/>
        <v>99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 t="str">
        <v>X</v>
      </c>
      <c r="N41" t="str">
        <v>X</v>
      </c>
      <c r="O41" t="str">
        <v>X</v>
      </c>
      <c r="P41" t="str">
        <v>X</v>
      </c>
      <c r="Q41" t="str">
        <v>X</v>
      </c>
      <c r="R41" t="str">
        <v>X</v>
      </c>
      <c r="S41">
        <v>0</v>
      </c>
      <c r="T41" t="e">
        <v>#DIV/0!</v>
      </c>
      <c r="U41" t="e">
        <v>#DIV/0!</v>
      </c>
      <c r="V41" t="e">
        <v>#DIV/0!</v>
      </c>
      <c r="X41" t="str">
        <f t="shared" si="4"/>
        <v>00</v>
      </c>
      <c r="Y41" t="str">
        <f t="shared" si="5"/>
        <v>O</v>
      </c>
      <c r="Z41" s="1">
        <f>IF(AND(X41&lt;"32",G41="과학"),COUNTIFS($G$6:$G41,"과학",$Y$6:$Y41,"O"),99)</f>
        <v>99</v>
      </c>
    </row>
    <row r="42" spans="3:26" x14ac:dyDescent="0.3">
      <c r="C42">
        <f t="shared" si="3"/>
        <v>99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 t="str">
        <v>X</v>
      </c>
      <c r="N42" t="str">
        <v>X</v>
      </c>
      <c r="O42" t="str">
        <v>X</v>
      </c>
      <c r="P42" t="str">
        <v>X</v>
      </c>
      <c r="Q42" t="str">
        <v>X</v>
      </c>
      <c r="R42" t="str">
        <v>X</v>
      </c>
      <c r="S42">
        <v>0</v>
      </c>
      <c r="T42" t="e">
        <v>#DIV/0!</v>
      </c>
      <c r="U42" t="e">
        <v>#DIV/0!</v>
      </c>
      <c r="V42" t="e">
        <v>#DIV/0!</v>
      </c>
      <c r="X42" t="str">
        <f t="shared" si="4"/>
        <v>00</v>
      </c>
      <c r="Y42" t="str">
        <f t="shared" si="5"/>
        <v>O</v>
      </c>
      <c r="Z42" s="1">
        <f>IF(AND(X42&lt;"32",G42="과학"),COUNTIFS($G$6:$G42,"과학",$Y$6:$Y42,"O"),99)</f>
        <v>99</v>
      </c>
    </row>
    <row r="43" spans="3:26" x14ac:dyDescent="0.3">
      <c r="C43">
        <f t="shared" si="3"/>
        <v>99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 t="str">
        <v>X</v>
      </c>
      <c r="N43" t="str">
        <v>X</v>
      </c>
      <c r="O43" t="str">
        <v>X</v>
      </c>
      <c r="P43" t="str">
        <v>X</v>
      </c>
      <c r="Q43" t="str">
        <v>X</v>
      </c>
      <c r="R43" t="str">
        <v>X</v>
      </c>
      <c r="S43">
        <v>0</v>
      </c>
      <c r="T43" t="e">
        <v>#DIV/0!</v>
      </c>
      <c r="U43" t="e">
        <v>#DIV/0!</v>
      </c>
      <c r="V43" t="e">
        <v>#DIV/0!</v>
      </c>
      <c r="X43" t="str">
        <f t="shared" si="4"/>
        <v>00</v>
      </c>
      <c r="Y43" t="str">
        <f t="shared" si="5"/>
        <v>O</v>
      </c>
      <c r="Z43" s="1">
        <f>IF(AND(X43&lt;"32",G43="과학"),COUNTIFS($G$6:$G43,"과학",$Y$6:$Y43,"O"),99)</f>
        <v>99</v>
      </c>
    </row>
    <row r="44" spans="3:26" x14ac:dyDescent="0.3">
      <c r="C44">
        <f t="shared" si="3"/>
        <v>99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 t="str">
        <v>X</v>
      </c>
      <c r="N44" t="str">
        <v>X</v>
      </c>
      <c r="O44" t="str">
        <v>X</v>
      </c>
      <c r="P44" t="str">
        <v>X</v>
      </c>
      <c r="Q44" t="str">
        <v>X</v>
      </c>
      <c r="R44" t="str">
        <v>X</v>
      </c>
      <c r="S44">
        <v>0</v>
      </c>
      <c r="T44" t="e">
        <v>#DIV/0!</v>
      </c>
      <c r="U44" t="e">
        <v>#DIV/0!</v>
      </c>
      <c r="V44" t="e">
        <v>#DIV/0!</v>
      </c>
      <c r="X44" t="str">
        <f t="shared" si="4"/>
        <v>00</v>
      </c>
      <c r="Y44" t="str">
        <f t="shared" si="5"/>
        <v>O</v>
      </c>
      <c r="Z44" s="1">
        <f>IF(AND(X44&lt;"32",G44="과학"),COUNTIFS($G$6:$G44,"과학",$Y$6:$Y44,"O"),99)</f>
        <v>99</v>
      </c>
    </row>
    <row r="45" spans="3:26" x14ac:dyDescent="0.3">
      <c r="C45">
        <f t="shared" si="3"/>
        <v>99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 t="str">
        <v>X</v>
      </c>
      <c r="N45" t="str">
        <v>X</v>
      </c>
      <c r="O45" t="str">
        <v>X</v>
      </c>
      <c r="P45" t="str">
        <v>X</v>
      </c>
      <c r="Q45" t="str">
        <v>X</v>
      </c>
      <c r="R45" t="str">
        <v>X</v>
      </c>
      <c r="S45">
        <v>0</v>
      </c>
      <c r="T45" t="e">
        <v>#DIV/0!</v>
      </c>
      <c r="U45" t="e">
        <v>#DIV/0!</v>
      </c>
      <c r="V45" t="e">
        <v>#DIV/0!</v>
      </c>
      <c r="X45" t="str">
        <f t="shared" si="4"/>
        <v>00</v>
      </c>
      <c r="Y45" t="str">
        <f t="shared" si="5"/>
        <v>O</v>
      </c>
      <c r="Z45" s="1">
        <f>IF(AND(X45&lt;"32",G45="과학"),COUNTIFS($G$6:$G45,"과학",$Y$6:$Y45,"O"),99)</f>
        <v>99</v>
      </c>
    </row>
    <row r="46" spans="3:26" x14ac:dyDescent="0.3">
      <c r="C46">
        <f t="shared" si="3"/>
        <v>99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 t="str">
        <v>X</v>
      </c>
      <c r="N46" t="str">
        <v>X</v>
      </c>
      <c r="O46" t="str">
        <v>X</v>
      </c>
      <c r="P46" t="str">
        <v>X</v>
      </c>
      <c r="Q46" t="str">
        <v>X</v>
      </c>
      <c r="R46" t="str">
        <v>X</v>
      </c>
      <c r="S46">
        <v>0</v>
      </c>
      <c r="T46" t="e">
        <v>#DIV/0!</v>
      </c>
      <c r="U46" t="e">
        <v>#DIV/0!</v>
      </c>
      <c r="V46" t="e">
        <v>#DIV/0!</v>
      </c>
      <c r="X46" t="str">
        <f t="shared" si="4"/>
        <v>00</v>
      </c>
      <c r="Y46" t="str">
        <f t="shared" si="5"/>
        <v>O</v>
      </c>
      <c r="Z46" s="1">
        <f>IF(AND(X46&lt;"32",G46="과학"),COUNTIFS($G$6:$G46,"과학",$Y$6:$Y46,"O"),99)</f>
        <v>99</v>
      </c>
    </row>
    <row r="47" spans="3:26" x14ac:dyDescent="0.3">
      <c r="C47">
        <f t="shared" si="3"/>
        <v>99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 t="str">
        <v>X</v>
      </c>
      <c r="N47" t="str">
        <v>X</v>
      </c>
      <c r="O47" t="str">
        <v>X</v>
      </c>
      <c r="P47" t="str">
        <v>X</v>
      </c>
      <c r="Q47" t="str">
        <v>X</v>
      </c>
      <c r="R47" t="str">
        <v>X</v>
      </c>
      <c r="S47">
        <v>0</v>
      </c>
      <c r="T47" t="e">
        <v>#DIV/0!</v>
      </c>
      <c r="U47" t="e">
        <v>#DIV/0!</v>
      </c>
      <c r="V47" t="e">
        <v>#DIV/0!</v>
      </c>
      <c r="X47" t="str">
        <f t="shared" si="4"/>
        <v>00</v>
      </c>
      <c r="Y47" t="str">
        <f t="shared" si="5"/>
        <v>O</v>
      </c>
      <c r="Z47" s="1">
        <f>IF(AND(X47&lt;"32",G47="과학"),COUNTIFS($G$6:$G47,"과학",$Y$6:$Y47,"O"),99)</f>
        <v>99</v>
      </c>
    </row>
    <row r="48" spans="3:26" x14ac:dyDescent="0.3">
      <c r="C48">
        <f t="shared" si="3"/>
        <v>99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 t="str">
        <v>X</v>
      </c>
      <c r="N48" t="str">
        <v>X</v>
      </c>
      <c r="O48" t="str">
        <v>X</v>
      </c>
      <c r="P48" t="str">
        <v>X</v>
      </c>
      <c r="Q48" t="str">
        <v>X</v>
      </c>
      <c r="R48" t="str">
        <v>X</v>
      </c>
      <c r="S48">
        <v>0</v>
      </c>
      <c r="T48" t="e">
        <v>#DIV/0!</v>
      </c>
      <c r="U48" t="e">
        <v>#DIV/0!</v>
      </c>
      <c r="V48" t="e">
        <v>#DIV/0!</v>
      </c>
      <c r="X48" t="str">
        <f t="shared" si="4"/>
        <v>00</v>
      </c>
      <c r="Y48" t="str">
        <f t="shared" si="5"/>
        <v>O</v>
      </c>
      <c r="Z48" s="1">
        <f>IF(AND(X48&lt;"32",G48="과학"),COUNTIFS($G$6:$G48,"과학",$Y$6:$Y48,"O"),99)</f>
        <v>99</v>
      </c>
    </row>
    <row r="49" spans="3:26" x14ac:dyDescent="0.3">
      <c r="C49">
        <f t="shared" si="3"/>
        <v>99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 t="str">
        <v>X</v>
      </c>
      <c r="N49" t="str">
        <v>X</v>
      </c>
      <c r="O49" t="str">
        <v>X</v>
      </c>
      <c r="P49" t="str">
        <v>X</v>
      </c>
      <c r="Q49" t="str">
        <v>X</v>
      </c>
      <c r="R49" t="str">
        <v>X</v>
      </c>
      <c r="S49">
        <v>0</v>
      </c>
      <c r="T49" t="e">
        <v>#DIV/0!</v>
      </c>
      <c r="U49" t="e">
        <v>#DIV/0!</v>
      </c>
      <c r="V49" t="e">
        <v>#DIV/0!</v>
      </c>
      <c r="X49" t="str">
        <f t="shared" si="4"/>
        <v>00</v>
      </c>
      <c r="Y49" t="str">
        <f t="shared" si="5"/>
        <v>O</v>
      </c>
      <c r="Z49" s="1">
        <f>IF(AND(X49&lt;"32",G49="과학"),COUNTIFS($G$6:$G49,"과학",$Y$6:$Y49,"O"),99)</f>
        <v>99</v>
      </c>
    </row>
    <row r="50" spans="3:26" x14ac:dyDescent="0.3">
      <c r="C50">
        <f t="shared" si="3"/>
        <v>99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 t="str">
        <v>X</v>
      </c>
      <c r="N50" t="str">
        <v>X</v>
      </c>
      <c r="O50" t="str">
        <v>X</v>
      </c>
      <c r="P50" t="str">
        <v>X</v>
      </c>
      <c r="Q50" t="str">
        <v>X</v>
      </c>
      <c r="R50" t="str">
        <v>X</v>
      </c>
      <c r="S50">
        <v>0</v>
      </c>
      <c r="T50" t="e">
        <v>#DIV/0!</v>
      </c>
      <c r="U50" t="e">
        <v>#DIV/0!</v>
      </c>
      <c r="V50" t="e">
        <v>#DIV/0!</v>
      </c>
      <c r="X50" t="str">
        <f t="shared" si="4"/>
        <v>00</v>
      </c>
      <c r="Y50" t="str">
        <f t="shared" si="5"/>
        <v>O</v>
      </c>
      <c r="Z50" s="1">
        <f>IF(AND(X50&lt;"32",G50="과학"),COUNTIFS($G$6:$G50,"과학",$Y$6:$Y50,"O"),99)</f>
        <v>99</v>
      </c>
    </row>
    <row r="51" spans="3:26" x14ac:dyDescent="0.3">
      <c r="C51">
        <f t="shared" si="3"/>
        <v>99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 t="str">
        <v>X</v>
      </c>
      <c r="N51" t="str">
        <v>X</v>
      </c>
      <c r="O51" t="str">
        <v>X</v>
      </c>
      <c r="P51" t="str">
        <v>X</v>
      </c>
      <c r="Q51" t="str">
        <v>X</v>
      </c>
      <c r="R51" t="str">
        <v>X</v>
      </c>
      <c r="S51">
        <v>0</v>
      </c>
      <c r="T51" t="e">
        <v>#DIV/0!</v>
      </c>
      <c r="U51" t="e">
        <v>#DIV/0!</v>
      </c>
      <c r="V51" t="e">
        <v>#DIV/0!</v>
      </c>
      <c r="X51" t="str">
        <f t="shared" si="4"/>
        <v>00</v>
      </c>
      <c r="Y51" t="str">
        <f t="shared" si="5"/>
        <v>O</v>
      </c>
      <c r="Z51" s="1">
        <f>IF(AND(X51&lt;"32",G51="과학"),COUNTIFS($G$6:$G51,"과학",$Y$6:$Y51,"O"),99)</f>
        <v>99</v>
      </c>
    </row>
    <row r="52" spans="3:26" x14ac:dyDescent="0.3">
      <c r="C52">
        <f t="shared" si="3"/>
        <v>99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 t="str">
        <v>X</v>
      </c>
      <c r="N52" t="str">
        <v>X</v>
      </c>
      <c r="O52" t="str">
        <v>X</v>
      </c>
      <c r="P52" t="str">
        <v>X</v>
      </c>
      <c r="Q52" t="str">
        <v>X</v>
      </c>
      <c r="R52" t="str">
        <v>X</v>
      </c>
      <c r="S52">
        <v>0</v>
      </c>
      <c r="T52" t="e">
        <v>#DIV/0!</v>
      </c>
      <c r="U52" t="e">
        <v>#DIV/0!</v>
      </c>
      <c r="V52" t="e">
        <v>#DIV/0!</v>
      </c>
      <c r="X52" t="str">
        <f t="shared" si="4"/>
        <v>00</v>
      </c>
      <c r="Y52" t="str">
        <f t="shared" si="5"/>
        <v>O</v>
      </c>
      <c r="Z52" s="1">
        <f>IF(AND(X52&lt;"32",G52="과학"),COUNTIFS($G$6:$G52,"과학",$Y$6:$Y52,"O"),99)</f>
        <v>99</v>
      </c>
    </row>
    <row r="53" spans="3:26" x14ac:dyDescent="0.3">
      <c r="C53">
        <f t="shared" si="3"/>
        <v>99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 t="str">
        <v>X</v>
      </c>
      <c r="N53" t="str">
        <v>X</v>
      </c>
      <c r="O53" t="str">
        <v>X</v>
      </c>
      <c r="P53" t="str">
        <v>X</v>
      </c>
      <c r="Q53" t="str">
        <v>X</v>
      </c>
      <c r="R53" t="str">
        <v>X</v>
      </c>
      <c r="S53">
        <v>0</v>
      </c>
      <c r="T53" t="e">
        <v>#DIV/0!</v>
      </c>
      <c r="U53" t="e">
        <v>#DIV/0!</v>
      </c>
      <c r="V53" t="e">
        <v>#DIV/0!</v>
      </c>
      <c r="X53" t="str">
        <f t="shared" si="4"/>
        <v>00</v>
      </c>
      <c r="Y53" t="str">
        <f t="shared" si="5"/>
        <v>O</v>
      </c>
      <c r="Z53" s="1">
        <f>IF(AND(X53&lt;"32",G53="과학"),COUNTIFS($G$6:$G53,"과학",$Y$6:$Y53,"O"),99)</f>
        <v>99</v>
      </c>
    </row>
    <row r="54" spans="3:26" x14ac:dyDescent="0.3">
      <c r="C54">
        <f t="shared" si="3"/>
        <v>99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 t="str">
        <v>X</v>
      </c>
      <c r="N54" t="str">
        <v>X</v>
      </c>
      <c r="O54" t="str">
        <v>X</v>
      </c>
      <c r="P54" t="str">
        <v>X</v>
      </c>
      <c r="Q54" t="str">
        <v>X</v>
      </c>
      <c r="R54" t="str">
        <v>X</v>
      </c>
      <c r="S54">
        <v>0</v>
      </c>
      <c r="T54" t="e">
        <v>#DIV/0!</v>
      </c>
      <c r="U54" t="e">
        <v>#DIV/0!</v>
      </c>
      <c r="V54" t="e">
        <v>#DIV/0!</v>
      </c>
      <c r="X54" t="str">
        <f t="shared" si="4"/>
        <v>00</v>
      </c>
      <c r="Y54" t="str">
        <f t="shared" si="5"/>
        <v>O</v>
      </c>
      <c r="Z54" s="1">
        <f>IF(AND(X54&lt;"32",G54="과학"),COUNTIFS($G$6:$G54,"과학",$Y$6:$Y54,"O"),99)</f>
        <v>99</v>
      </c>
    </row>
    <row r="55" spans="3:26" x14ac:dyDescent="0.3">
      <c r="C55">
        <f t="shared" si="3"/>
        <v>99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 t="str">
        <v>X</v>
      </c>
      <c r="N55" t="str">
        <v>X</v>
      </c>
      <c r="O55" t="str">
        <v>X</v>
      </c>
      <c r="P55" t="str">
        <v>X</v>
      </c>
      <c r="Q55" t="str">
        <v>X</v>
      </c>
      <c r="R55" t="str">
        <v>X</v>
      </c>
      <c r="S55">
        <v>0</v>
      </c>
      <c r="T55" t="e">
        <v>#DIV/0!</v>
      </c>
      <c r="U55" t="e">
        <v>#DIV/0!</v>
      </c>
      <c r="V55" t="e">
        <v>#DIV/0!</v>
      </c>
      <c r="X55" t="str">
        <f t="shared" si="4"/>
        <v>00</v>
      </c>
      <c r="Y55" t="str">
        <f t="shared" si="5"/>
        <v>O</v>
      </c>
      <c r="Z55" s="1">
        <f>IF(AND(X55&lt;"32",G55="과학"),COUNTIFS($G$6:$G55,"과학",$Y$6:$Y55,"O"),99)</f>
        <v>99</v>
      </c>
    </row>
    <row r="56" spans="3:26" x14ac:dyDescent="0.3">
      <c r="C56">
        <f t="shared" si="3"/>
        <v>99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 t="str">
        <v>X</v>
      </c>
      <c r="N56" t="str">
        <v>X</v>
      </c>
      <c r="O56" t="str">
        <v>X</v>
      </c>
      <c r="P56" t="str">
        <v>X</v>
      </c>
      <c r="Q56" t="str">
        <v>X</v>
      </c>
      <c r="R56" t="str">
        <v>X</v>
      </c>
      <c r="S56">
        <v>0</v>
      </c>
      <c r="T56" t="e">
        <v>#DIV/0!</v>
      </c>
      <c r="U56" t="e">
        <v>#DIV/0!</v>
      </c>
      <c r="V56" t="e">
        <v>#DIV/0!</v>
      </c>
      <c r="X56" t="str">
        <f t="shared" si="4"/>
        <v>00</v>
      </c>
      <c r="Y56" t="str">
        <f t="shared" si="5"/>
        <v>O</v>
      </c>
      <c r="Z56" s="1">
        <f>IF(AND(X56&lt;"32",G56="과학"),COUNTIFS($G$6:$G56,"과학",$Y$6:$Y56,"O"),99)</f>
        <v>99</v>
      </c>
    </row>
    <row r="57" spans="3:26" x14ac:dyDescent="0.3">
      <c r="C57">
        <f t="shared" si="3"/>
        <v>99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 t="str">
        <v>X</v>
      </c>
      <c r="N57" t="str">
        <v>X</v>
      </c>
      <c r="O57" t="str">
        <v>X</v>
      </c>
      <c r="P57" t="str">
        <v>X</v>
      </c>
      <c r="Q57" t="str">
        <v>X</v>
      </c>
      <c r="R57" t="str">
        <v>X</v>
      </c>
      <c r="S57">
        <v>0</v>
      </c>
      <c r="T57" t="e">
        <v>#DIV/0!</v>
      </c>
      <c r="U57" t="e">
        <v>#DIV/0!</v>
      </c>
      <c r="V57" t="e">
        <v>#DIV/0!</v>
      </c>
      <c r="X57" t="str">
        <f t="shared" si="4"/>
        <v>00</v>
      </c>
      <c r="Y57" t="str">
        <f t="shared" si="5"/>
        <v>O</v>
      </c>
      <c r="Z57" s="1">
        <f>IF(AND(X57&lt;"32",G57="과학"),COUNTIFS($G$6:$G57,"과학",$Y$6:$Y57,"O"),99)</f>
        <v>99</v>
      </c>
    </row>
    <row r="58" spans="3:26" x14ac:dyDescent="0.3">
      <c r="C58">
        <f t="shared" si="3"/>
        <v>99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 t="str">
        <v>X</v>
      </c>
      <c r="N58" t="str">
        <v>X</v>
      </c>
      <c r="O58" t="str">
        <v>X</v>
      </c>
      <c r="P58" t="str">
        <v>X</v>
      </c>
      <c r="Q58" t="str">
        <v>X</v>
      </c>
      <c r="R58" t="str">
        <v>X</v>
      </c>
      <c r="S58">
        <v>0</v>
      </c>
      <c r="T58" t="e">
        <v>#DIV/0!</v>
      </c>
      <c r="U58" t="e">
        <v>#DIV/0!</v>
      </c>
      <c r="V58" t="e">
        <v>#DIV/0!</v>
      </c>
      <c r="X58" t="str">
        <f t="shared" si="4"/>
        <v>00</v>
      </c>
      <c r="Y58" t="str">
        <f t="shared" si="5"/>
        <v>O</v>
      </c>
      <c r="Z58" s="1">
        <f>IF(AND(X58&lt;"32",G58="과학"),COUNTIFS($G$6:$G58,"과학",$Y$6:$Y58,"O"),99)</f>
        <v>99</v>
      </c>
    </row>
    <row r="59" spans="3:26" x14ac:dyDescent="0.3">
      <c r="C59">
        <f t="shared" si="3"/>
        <v>99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 t="str">
        <v>X</v>
      </c>
      <c r="N59" t="str">
        <v>X</v>
      </c>
      <c r="O59" t="str">
        <v>X</v>
      </c>
      <c r="P59" t="str">
        <v>X</v>
      </c>
      <c r="Q59" t="str">
        <v>X</v>
      </c>
      <c r="R59" t="str">
        <v>X</v>
      </c>
      <c r="S59">
        <v>0</v>
      </c>
      <c r="T59" t="e">
        <v>#DIV/0!</v>
      </c>
      <c r="U59" t="e">
        <v>#DIV/0!</v>
      </c>
      <c r="V59" t="e">
        <v>#DIV/0!</v>
      </c>
      <c r="X59" t="str">
        <f t="shared" si="4"/>
        <v>00</v>
      </c>
      <c r="Y59" t="str">
        <f t="shared" si="5"/>
        <v>O</v>
      </c>
      <c r="Z59" s="1">
        <f>IF(AND(X59&lt;"32",G59="과학"),COUNTIFS($G$6:$G59,"과학",$Y$6:$Y59,"O"),99)</f>
        <v>99</v>
      </c>
    </row>
    <row r="60" spans="3:26" x14ac:dyDescent="0.3">
      <c r="C60">
        <f t="shared" si="3"/>
        <v>99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 t="str">
        <v>X</v>
      </c>
      <c r="N60" t="str">
        <v>X</v>
      </c>
      <c r="O60" t="str">
        <v>X</v>
      </c>
      <c r="P60" t="str">
        <v>X</v>
      </c>
      <c r="Q60" t="str">
        <v>X</v>
      </c>
      <c r="R60" t="str">
        <v>X</v>
      </c>
      <c r="S60">
        <v>0</v>
      </c>
      <c r="T60" t="e">
        <v>#DIV/0!</v>
      </c>
      <c r="U60" t="e">
        <v>#DIV/0!</v>
      </c>
      <c r="V60" t="e">
        <v>#DIV/0!</v>
      </c>
      <c r="X60" t="str">
        <f t="shared" si="4"/>
        <v>00</v>
      </c>
      <c r="Y60" t="str">
        <f t="shared" si="5"/>
        <v>O</v>
      </c>
      <c r="Z60" s="1">
        <f>IF(AND(X60&lt;"32",G60="과학"),COUNTIFS($G$6:$G60,"과학",$Y$6:$Y60,"O"),99)</f>
        <v>99</v>
      </c>
    </row>
    <row r="61" spans="3:26" x14ac:dyDescent="0.3">
      <c r="C61">
        <f t="shared" si="3"/>
        <v>99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 t="str">
        <v>X</v>
      </c>
      <c r="N61" t="str">
        <v>X</v>
      </c>
      <c r="O61" t="str">
        <v>X</v>
      </c>
      <c r="P61" t="str">
        <v>X</v>
      </c>
      <c r="Q61" t="str">
        <v>X</v>
      </c>
      <c r="R61" t="str">
        <v>X</v>
      </c>
      <c r="S61">
        <v>0</v>
      </c>
      <c r="T61" t="e">
        <v>#DIV/0!</v>
      </c>
      <c r="U61" t="e">
        <v>#DIV/0!</v>
      </c>
      <c r="V61" t="e">
        <v>#DIV/0!</v>
      </c>
      <c r="X61" t="str">
        <f t="shared" si="4"/>
        <v>00</v>
      </c>
      <c r="Y61" t="str">
        <f t="shared" si="5"/>
        <v>O</v>
      </c>
      <c r="Z61" s="1">
        <f>IF(AND(X61&lt;"32",G61="과학"),COUNTIFS($G$6:$G61,"과학",$Y$6:$Y61,"O"),99)</f>
        <v>99</v>
      </c>
    </row>
    <row r="62" spans="3:26" x14ac:dyDescent="0.3">
      <c r="C62">
        <f t="shared" si="3"/>
        <v>99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 t="str">
        <v>X</v>
      </c>
      <c r="N62" t="str">
        <v>X</v>
      </c>
      <c r="O62" t="str">
        <v>X</v>
      </c>
      <c r="P62" t="str">
        <v>X</v>
      </c>
      <c r="Q62" t="str">
        <v>X</v>
      </c>
      <c r="R62" t="str">
        <v>X</v>
      </c>
      <c r="S62">
        <v>0</v>
      </c>
      <c r="T62" t="e">
        <v>#DIV/0!</v>
      </c>
      <c r="U62" t="e">
        <v>#DIV/0!</v>
      </c>
      <c r="V62" t="e">
        <v>#DIV/0!</v>
      </c>
      <c r="X62" t="str">
        <f t="shared" si="4"/>
        <v>00</v>
      </c>
      <c r="Y62" t="str">
        <f t="shared" si="5"/>
        <v>O</v>
      </c>
      <c r="Z62" s="1">
        <f>IF(AND(X62&lt;"32",G62="과학"),COUNTIFS($G$6:$G62,"과학",$Y$6:$Y62,"O"),99)</f>
        <v>99</v>
      </c>
    </row>
    <row r="63" spans="3:26" x14ac:dyDescent="0.3">
      <c r="C63">
        <f t="shared" si="3"/>
        <v>99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 t="str">
        <v>X</v>
      </c>
      <c r="N63" t="str">
        <v>X</v>
      </c>
      <c r="O63" t="str">
        <v>X</v>
      </c>
      <c r="P63" t="str">
        <v>X</v>
      </c>
      <c r="Q63" t="str">
        <v>X</v>
      </c>
      <c r="R63" t="str">
        <v>X</v>
      </c>
      <c r="S63">
        <v>0</v>
      </c>
      <c r="T63" t="e">
        <v>#DIV/0!</v>
      </c>
      <c r="U63" t="e">
        <v>#DIV/0!</v>
      </c>
      <c r="V63" t="e">
        <v>#DIV/0!</v>
      </c>
      <c r="X63" t="str">
        <f t="shared" si="4"/>
        <v>00</v>
      </c>
      <c r="Y63" t="str">
        <f t="shared" si="5"/>
        <v>O</v>
      </c>
      <c r="Z63" s="1">
        <f>IF(AND(X63&lt;"32",G63="과학"),COUNTIFS($G$6:$G63,"과학",$Y$6:$Y63,"O"),99)</f>
        <v>99</v>
      </c>
    </row>
    <row r="64" spans="3:26" x14ac:dyDescent="0.3">
      <c r="C64">
        <f t="shared" si="3"/>
        <v>99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 t="str">
        <v>X</v>
      </c>
      <c r="N64" t="str">
        <v>X</v>
      </c>
      <c r="O64" t="str">
        <v>X</v>
      </c>
      <c r="P64" t="str">
        <v>X</v>
      </c>
      <c r="Q64" t="str">
        <v>X</v>
      </c>
      <c r="R64" t="str">
        <v>X</v>
      </c>
      <c r="S64">
        <v>0</v>
      </c>
      <c r="T64" t="e">
        <v>#DIV/0!</v>
      </c>
      <c r="U64" t="e">
        <v>#DIV/0!</v>
      </c>
      <c r="V64" t="e">
        <v>#DIV/0!</v>
      </c>
      <c r="X64" t="str">
        <f t="shared" si="4"/>
        <v>00</v>
      </c>
      <c r="Y64" t="str">
        <f t="shared" si="5"/>
        <v>O</v>
      </c>
      <c r="Z64" s="1">
        <f>IF(AND(X64&lt;"32",G64="과학"),COUNTIFS($G$6:$G64,"과학",$Y$6:$Y64,"O"),99)</f>
        <v>99</v>
      </c>
    </row>
    <row r="65" spans="3:26" x14ac:dyDescent="0.3">
      <c r="C65">
        <f t="shared" si="3"/>
        <v>99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 t="str">
        <v>X</v>
      </c>
      <c r="N65" t="str">
        <v>X</v>
      </c>
      <c r="O65" t="str">
        <v>X</v>
      </c>
      <c r="P65" t="str">
        <v>X</v>
      </c>
      <c r="Q65" t="str">
        <v>X</v>
      </c>
      <c r="R65" t="str">
        <v>X</v>
      </c>
      <c r="S65">
        <v>0</v>
      </c>
      <c r="T65" t="e">
        <v>#DIV/0!</v>
      </c>
      <c r="U65" t="e">
        <v>#DIV/0!</v>
      </c>
      <c r="V65" t="e">
        <v>#DIV/0!</v>
      </c>
      <c r="X65" t="str">
        <f t="shared" si="4"/>
        <v>00</v>
      </c>
      <c r="Y65" t="str">
        <f t="shared" si="5"/>
        <v>O</v>
      </c>
      <c r="Z65" s="1">
        <f>IF(AND(X65&lt;"32",G65="과학"),COUNTIFS($G$6:$G65,"과학",$Y$6:$Y65,"O"),99)</f>
        <v>99</v>
      </c>
    </row>
    <row r="66" spans="3:26" x14ac:dyDescent="0.3">
      <c r="C66">
        <f t="shared" si="3"/>
        <v>99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 t="str">
        <v>X</v>
      </c>
      <c r="N66" t="str">
        <v>X</v>
      </c>
      <c r="O66" t="str">
        <v>X</v>
      </c>
      <c r="P66" t="str">
        <v>X</v>
      </c>
      <c r="Q66" t="str">
        <v>X</v>
      </c>
      <c r="R66" t="str">
        <v>X</v>
      </c>
      <c r="S66">
        <v>0</v>
      </c>
      <c r="T66" t="e">
        <v>#DIV/0!</v>
      </c>
      <c r="U66" t="e">
        <v>#DIV/0!</v>
      </c>
      <c r="V66" t="e">
        <v>#DIV/0!</v>
      </c>
      <c r="X66" t="str">
        <f t="shared" si="4"/>
        <v>00</v>
      </c>
      <c r="Y66" t="str">
        <f t="shared" si="5"/>
        <v>O</v>
      </c>
      <c r="Z66" s="1">
        <f>IF(AND(X66&lt;"32",G66="과학"),COUNTIFS($G$6:$G66,"과학",$Y$6:$Y66,"O"),99)</f>
        <v>99</v>
      </c>
    </row>
    <row r="67" spans="3:26" x14ac:dyDescent="0.3">
      <c r="C67">
        <f t="shared" si="3"/>
        <v>99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 t="str">
        <v>X</v>
      </c>
      <c r="N67" t="str">
        <v>X</v>
      </c>
      <c r="O67" t="str">
        <v>X</v>
      </c>
      <c r="P67" t="str">
        <v>X</v>
      </c>
      <c r="Q67" t="str">
        <v>X</v>
      </c>
      <c r="R67" t="str">
        <v>X</v>
      </c>
      <c r="S67">
        <v>0</v>
      </c>
      <c r="T67" t="e">
        <v>#DIV/0!</v>
      </c>
      <c r="U67" t="e">
        <v>#DIV/0!</v>
      </c>
      <c r="V67" t="e">
        <v>#DIV/0!</v>
      </c>
      <c r="X67" t="str">
        <f t="shared" si="4"/>
        <v>00</v>
      </c>
      <c r="Y67" t="str">
        <f t="shared" si="5"/>
        <v>O</v>
      </c>
      <c r="Z67" s="1">
        <f>IF(AND(X67&lt;"32",G67="과학"),COUNTIFS($G$6:$G67,"과학",$Y$6:$Y67,"O"),99)</f>
        <v>99</v>
      </c>
    </row>
    <row r="68" spans="3:26" x14ac:dyDescent="0.3">
      <c r="C68">
        <f t="shared" si="3"/>
        <v>99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 t="str">
        <v>X</v>
      </c>
      <c r="N68" t="str">
        <v>X</v>
      </c>
      <c r="O68" t="str">
        <v>X</v>
      </c>
      <c r="P68" t="str">
        <v>X</v>
      </c>
      <c r="Q68" t="str">
        <v>X</v>
      </c>
      <c r="R68" t="str">
        <v>X</v>
      </c>
      <c r="S68">
        <v>0</v>
      </c>
      <c r="T68" t="e">
        <v>#DIV/0!</v>
      </c>
      <c r="U68" t="e">
        <v>#DIV/0!</v>
      </c>
      <c r="V68" t="e">
        <v>#DIV/0!</v>
      </c>
      <c r="X68" t="str">
        <f t="shared" si="4"/>
        <v>00</v>
      </c>
      <c r="Y68" t="str">
        <f t="shared" si="5"/>
        <v>O</v>
      </c>
      <c r="Z68" s="1">
        <f>IF(AND(X68&lt;"32",G68="과학"),COUNTIFS($G$6:$G68,"과학",$Y$6:$Y68,"O"),99)</f>
        <v>99</v>
      </c>
    </row>
    <row r="69" spans="3:26" x14ac:dyDescent="0.3">
      <c r="C69">
        <f t="shared" si="3"/>
        <v>99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 t="str">
        <v>X</v>
      </c>
      <c r="N69" t="str">
        <v>X</v>
      </c>
      <c r="O69" t="str">
        <v>X</v>
      </c>
      <c r="P69" t="str">
        <v>X</v>
      </c>
      <c r="Q69" t="str">
        <v>X</v>
      </c>
      <c r="R69" t="str">
        <v>X</v>
      </c>
      <c r="S69">
        <v>0</v>
      </c>
      <c r="T69" t="e">
        <v>#DIV/0!</v>
      </c>
      <c r="U69" t="e">
        <v>#DIV/0!</v>
      </c>
      <c r="V69" t="e">
        <v>#DIV/0!</v>
      </c>
      <c r="X69" t="str">
        <f t="shared" si="4"/>
        <v>00</v>
      </c>
      <c r="Y69" t="str">
        <f t="shared" si="5"/>
        <v>O</v>
      </c>
      <c r="Z69" s="1">
        <f>IF(AND(X69&lt;"32",G69="과학"),COUNTIFS($G$6:$G69,"과학",$Y$6:$Y69,"O"),99)</f>
        <v>99</v>
      </c>
    </row>
    <row r="70" spans="3:26" x14ac:dyDescent="0.3">
      <c r="C70">
        <f t="shared" si="3"/>
        <v>99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 t="str">
        <v>X</v>
      </c>
      <c r="N70" t="str">
        <v>X</v>
      </c>
      <c r="O70" t="str">
        <v>X</v>
      </c>
      <c r="P70" t="str">
        <v>X</v>
      </c>
      <c r="Q70" t="str">
        <v>X</v>
      </c>
      <c r="R70" t="str">
        <v>X</v>
      </c>
      <c r="S70">
        <v>0</v>
      </c>
      <c r="T70" t="e">
        <v>#DIV/0!</v>
      </c>
      <c r="U70" t="e">
        <v>#DIV/0!</v>
      </c>
      <c r="V70" t="e">
        <v>#DIV/0!</v>
      </c>
      <c r="X70" t="str">
        <f t="shared" si="4"/>
        <v>00</v>
      </c>
      <c r="Y70" t="str">
        <f t="shared" si="5"/>
        <v>O</v>
      </c>
      <c r="Z70" s="1">
        <f>IF(AND(X70&lt;"32",G70="과학"),COUNTIFS($G$6:$G70,"과학",$Y$6:$Y70,"O"),99)</f>
        <v>99</v>
      </c>
    </row>
    <row r="71" spans="3:26" x14ac:dyDescent="0.3">
      <c r="C71">
        <f t="shared" ref="C71:C97" si="6">Z71</f>
        <v>99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 t="str">
        <v>X</v>
      </c>
      <c r="N71" t="str">
        <v>X</v>
      </c>
      <c r="O71" t="str">
        <v>X</v>
      </c>
      <c r="P71" t="str">
        <v>X</v>
      </c>
      <c r="Q71" t="str">
        <v>X</v>
      </c>
      <c r="R71" t="str">
        <v>X</v>
      </c>
      <c r="S71">
        <v>0</v>
      </c>
      <c r="T71" t="e">
        <v>#DIV/0!</v>
      </c>
      <c r="U71" t="e">
        <v>#DIV/0!</v>
      </c>
      <c r="V71" t="e">
        <v>#DIV/0!</v>
      </c>
      <c r="X71" t="str">
        <f t="shared" ref="X71:X97" si="7">D71&amp;E71</f>
        <v>00</v>
      </c>
      <c r="Y71" t="str">
        <f t="shared" ref="Y71:Y97" si="8">IF(X71&lt;"32","O","X")</f>
        <v>O</v>
      </c>
      <c r="Z71" s="1">
        <f>IF(AND(X71&lt;"32",G71="과학"),COUNTIFS($G$6:$G71,"과학",$Y$6:$Y71,"O"),99)</f>
        <v>99</v>
      </c>
    </row>
    <row r="72" spans="3:26" x14ac:dyDescent="0.3">
      <c r="C72">
        <f t="shared" si="6"/>
        <v>99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 t="str">
        <v>X</v>
      </c>
      <c r="N72" t="str">
        <v>X</v>
      </c>
      <c r="O72" t="str">
        <v>X</v>
      </c>
      <c r="P72" t="str">
        <v>X</v>
      </c>
      <c r="Q72" t="str">
        <v>X</v>
      </c>
      <c r="R72" t="str">
        <v>X</v>
      </c>
      <c r="S72">
        <v>0</v>
      </c>
      <c r="T72" t="e">
        <v>#DIV/0!</v>
      </c>
      <c r="U72" t="e">
        <v>#DIV/0!</v>
      </c>
      <c r="V72" t="e">
        <v>#DIV/0!</v>
      </c>
      <c r="X72" t="str">
        <f t="shared" si="7"/>
        <v>00</v>
      </c>
      <c r="Y72" t="str">
        <f t="shared" si="8"/>
        <v>O</v>
      </c>
      <c r="Z72" s="1">
        <f>IF(AND(X72&lt;"32",G72="과학"),COUNTIFS($G$6:$G72,"과학",$Y$6:$Y72,"O"),99)</f>
        <v>99</v>
      </c>
    </row>
    <row r="73" spans="3:26" x14ac:dyDescent="0.3">
      <c r="C73">
        <f t="shared" si="6"/>
        <v>99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 t="str">
        <v>X</v>
      </c>
      <c r="N73" t="str">
        <v>X</v>
      </c>
      <c r="O73" t="str">
        <v>X</v>
      </c>
      <c r="P73" t="str">
        <v>X</v>
      </c>
      <c r="Q73" t="str">
        <v>X</v>
      </c>
      <c r="R73" t="str">
        <v>X</v>
      </c>
      <c r="S73">
        <v>0</v>
      </c>
      <c r="T73" t="e">
        <v>#DIV/0!</v>
      </c>
      <c r="U73" t="e">
        <v>#DIV/0!</v>
      </c>
      <c r="V73" t="e">
        <v>#DIV/0!</v>
      </c>
      <c r="X73" t="str">
        <f t="shared" si="7"/>
        <v>00</v>
      </c>
      <c r="Y73" t="str">
        <f t="shared" si="8"/>
        <v>O</v>
      </c>
      <c r="Z73" s="1">
        <f>IF(AND(X73&lt;"32",G73="과학"),COUNTIFS($G$6:$G73,"과학",$Y$6:$Y73,"O"),99)</f>
        <v>99</v>
      </c>
    </row>
    <row r="74" spans="3:26" x14ac:dyDescent="0.3">
      <c r="C74">
        <f t="shared" si="6"/>
        <v>99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 t="str">
        <v>X</v>
      </c>
      <c r="N74" t="str">
        <v>X</v>
      </c>
      <c r="O74" t="str">
        <v>X</v>
      </c>
      <c r="P74" t="str">
        <v>X</v>
      </c>
      <c r="Q74" t="str">
        <v>X</v>
      </c>
      <c r="R74" t="str">
        <v>X</v>
      </c>
      <c r="S74">
        <v>0</v>
      </c>
      <c r="T74" t="e">
        <v>#DIV/0!</v>
      </c>
      <c r="U74" t="e">
        <v>#DIV/0!</v>
      </c>
      <c r="V74" t="e">
        <v>#DIV/0!</v>
      </c>
      <c r="X74" t="str">
        <f t="shared" si="7"/>
        <v>00</v>
      </c>
      <c r="Y74" t="str">
        <f t="shared" si="8"/>
        <v>O</v>
      </c>
      <c r="Z74" s="1">
        <f>IF(AND(X74&lt;"32",G74="과학"),COUNTIFS($G$6:$G74,"과학",$Y$6:$Y74,"O"),99)</f>
        <v>99</v>
      </c>
    </row>
    <row r="75" spans="3:26" x14ac:dyDescent="0.3">
      <c r="C75">
        <f t="shared" si="6"/>
        <v>99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 t="str">
        <v>X</v>
      </c>
      <c r="N75" t="str">
        <v>X</v>
      </c>
      <c r="O75" t="str">
        <v>X</v>
      </c>
      <c r="P75" t="str">
        <v>X</v>
      </c>
      <c r="Q75" t="str">
        <v>X</v>
      </c>
      <c r="R75" t="str">
        <v>X</v>
      </c>
      <c r="S75">
        <v>0</v>
      </c>
      <c r="T75" t="e">
        <v>#DIV/0!</v>
      </c>
      <c r="U75" t="e">
        <v>#DIV/0!</v>
      </c>
      <c r="V75" t="e">
        <v>#DIV/0!</v>
      </c>
      <c r="X75" t="str">
        <f t="shared" si="7"/>
        <v>00</v>
      </c>
      <c r="Y75" t="str">
        <f t="shared" si="8"/>
        <v>O</v>
      </c>
      <c r="Z75" s="1">
        <f>IF(AND(X75&lt;"32",G75="과학"),COUNTIFS($G$6:$G75,"과학",$Y$6:$Y75,"O"),99)</f>
        <v>99</v>
      </c>
    </row>
    <row r="76" spans="3:26" x14ac:dyDescent="0.3">
      <c r="C76">
        <f t="shared" si="6"/>
        <v>99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 t="str">
        <v>X</v>
      </c>
      <c r="N76" t="str">
        <v>X</v>
      </c>
      <c r="O76" t="str">
        <v>X</v>
      </c>
      <c r="P76" t="str">
        <v>X</v>
      </c>
      <c r="Q76" t="str">
        <v>X</v>
      </c>
      <c r="R76" t="str">
        <v>X</v>
      </c>
      <c r="S76">
        <v>0</v>
      </c>
      <c r="T76" t="e">
        <v>#DIV/0!</v>
      </c>
      <c r="U76" t="e">
        <v>#DIV/0!</v>
      </c>
      <c r="V76" t="e">
        <v>#DIV/0!</v>
      </c>
      <c r="X76" t="str">
        <f t="shared" si="7"/>
        <v>00</v>
      </c>
      <c r="Y76" t="str">
        <f t="shared" si="8"/>
        <v>O</v>
      </c>
      <c r="Z76" s="1">
        <f>IF(AND(X76&lt;"32",G76="과학"),COUNTIFS($G$6:$G76,"과학",$Y$6:$Y76,"O"),99)</f>
        <v>99</v>
      </c>
    </row>
    <row r="77" spans="3:26" x14ac:dyDescent="0.3">
      <c r="C77">
        <f t="shared" si="6"/>
        <v>99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 t="str">
        <v>X</v>
      </c>
      <c r="N77" t="str">
        <v>X</v>
      </c>
      <c r="O77" t="str">
        <v>X</v>
      </c>
      <c r="P77" t="str">
        <v>X</v>
      </c>
      <c r="Q77" t="str">
        <v>X</v>
      </c>
      <c r="R77" t="str">
        <v>X</v>
      </c>
      <c r="S77">
        <v>0</v>
      </c>
      <c r="T77" t="e">
        <v>#DIV/0!</v>
      </c>
      <c r="U77" t="e">
        <v>#DIV/0!</v>
      </c>
      <c r="V77" t="e">
        <v>#DIV/0!</v>
      </c>
      <c r="X77" t="str">
        <f t="shared" si="7"/>
        <v>00</v>
      </c>
      <c r="Y77" t="str">
        <f t="shared" si="8"/>
        <v>O</v>
      </c>
      <c r="Z77" s="1">
        <f>IF(AND(X77&lt;"32",G77="과학"),COUNTIFS($G$6:$G77,"과학",$Y$6:$Y77,"O"),99)</f>
        <v>99</v>
      </c>
    </row>
    <row r="78" spans="3:26" x14ac:dyDescent="0.3">
      <c r="C78">
        <f t="shared" si="6"/>
        <v>99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 t="str">
        <v>X</v>
      </c>
      <c r="N78" t="str">
        <v>X</v>
      </c>
      <c r="O78" t="str">
        <v>X</v>
      </c>
      <c r="P78" t="str">
        <v>X</v>
      </c>
      <c r="Q78" t="str">
        <v>X</v>
      </c>
      <c r="R78" t="str">
        <v>X</v>
      </c>
      <c r="S78">
        <v>0</v>
      </c>
      <c r="T78" t="e">
        <v>#DIV/0!</v>
      </c>
      <c r="U78" t="e">
        <v>#DIV/0!</v>
      </c>
      <c r="V78" t="e">
        <v>#DIV/0!</v>
      </c>
      <c r="X78" t="str">
        <f t="shared" si="7"/>
        <v>00</v>
      </c>
      <c r="Y78" t="str">
        <f t="shared" si="8"/>
        <v>O</v>
      </c>
      <c r="Z78" s="1">
        <f>IF(AND(X78&lt;"32",G78="과학"),COUNTIFS($G$6:$G78,"과학",$Y$6:$Y78,"O"),99)</f>
        <v>99</v>
      </c>
    </row>
    <row r="79" spans="3:26" x14ac:dyDescent="0.3">
      <c r="C79">
        <f t="shared" si="6"/>
        <v>99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 t="str">
        <v>X</v>
      </c>
      <c r="N79" t="str">
        <v>X</v>
      </c>
      <c r="O79" t="str">
        <v>X</v>
      </c>
      <c r="P79" t="str">
        <v>X</v>
      </c>
      <c r="Q79" t="str">
        <v>X</v>
      </c>
      <c r="R79" t="str">
        <v>X</v>
      </c>
      <c r="S79">
        <v>0</v>
      </c>
      <c r="T79" t="e">
        <v>#DIV/0!</v>
      </c>
      <c r="U79" t="e">
        <v>#DIV/0!</v>
      </c>
      <c r="V79" t="e">
        <v>#DIV/0!</v>
      </c>
      <c r="X79" t="str">
        <f t="shared" si="7"/>
        <v>00</v>
      </c>
      <c r="Y79" t="str">
        <f t="shared" si="8"/>
        <v>O</v>
      </c>
      <c r="Z79" s="1">
        <f>IF(AND(X79&lt;"32",G79="과학"),COUNTIFS($G$6:$G79,"과학",$Y$6:$Y79,"O"),99)</f>
        <v>99</v>
      </c>
    </row>
    <row r="80" spans="3:26" x14ac:dyDescent="0.3">
      <c r="C80">
        <f t="shared" si="6"/>
        <v>99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 t="str">
        <v>X</v>
      </c>
      <c r="N80" t="str">
        <v>X</v>
      </c>
      <c r="O80" t="str">
        <v>X</v>
      </c>
      <c r="P80" t="str">
        <v>X</v>
      </c>
      <c r="Q80" t="str">
        <v>X</v>
      </c>
      <c r="R80" t="str">
        <v>X</v>
      </c>
      <c r="S80">
        <v>0</v>
      </c>
      <c r="T80" t="e">
        <v>#DIV/0!</v>
      </c>
      <c r="U80" t="e">
        <v>#DIV/0!</v>
      </c>
      <c r="V80" t="e">
        <v>#DIV/0!</v>
      </c>
      <c r="X80" t="str">
        <f t="shared" si="7"/>
        <v>00</v>
      </c>
      <c r="Y80" t="str">
        <f t="shared" si="8"/>
        <v>O</v>
      </c>
      <c r="Z80" s="1">
        <f>IF(AND(X80&lt;"32",G80="과학"),COUNTIFS($G$6:$G80,"과학",$Y$6:$Y80,"O"),99)</f>
        <v>99</v>
      </c>
    </row>
    <row r="81" spans="3:26" x14ac:dyDescent="0.3">
      <c r="C81">
        <f t="shared" si="6"/>
        <v>99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 t="str">
        <v>X</v>
      </c>
      <c r="N81" t="str">
        <v>X</v>
      </c>
      <c r="O81" t="str">
        <v>X</v>
      </c>
      <c r="P81" t="str">
        <v>X</v>
      </c>
      <c r="Q81" t="str">
        <v>X</v>
      </c>
      <c r="R81" t="str">
        <v>X</v>
      </c>
      <c r="S81">
        <v>0</v>
      </c>
      <c r="T81" t="e">
        <v>#DIV/0!</v>
      </c>
      <c r="U81" t="e">
        <v>#DIV/0!</v>
      </c>
      <c r="V81" t="e">
        <v>#DIV/0!</v>
      </c>
      <c r="X81" t="str">
        <f t="shared" si="7"/>
        <v>00</v>
      </c>
      <c r="Y81" t="str">
        <f t="shared" si="8"/>
        <v>O</v>
      </c>
      <c r="Z81" s="1">
        <f>IF(AND(X81&lt;"32",G81="과학"),COUNTIFS($G$6:$G81,"과학",$Y$6:$Y81,"O"),99)</f>
        <v>99</v>
      </c>
    </row>
    <row r="82" spans="3:26" x14ac:dyDescent="0.3">
      <c r="C82">
        <f t="shared" si="6"/>
        <v>99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 t="str">
        <v>X</v>
      </c>
      <c r="N82" t="str">
        <v>X</v>
      </c>
      <c r="O82" t="str">
        <v>X</v>
      </c>
      <c r="P82" t="str">
        <v>X</v>
      </c>
      <c r="Q82" t="str">
        <v>X</v>
      </c>
      <c r="R82" t="str">
        <v>X</v>
      </c>
      <c r="S82">
        <v>0</v>
      </c>
      <c r="T82" t="e">
        <v>#DIV/0!</v>
      </c>
      <c r="U82" t="e">
        <v>#DIV/0!</v>
      </c>
      <c r="V82" t="e">
        <v>#DIV/0!</v>
      </c>
      <c r="X82" t="str">
        <f t="shared" si="7"/>
        <v>00</v>
      </c>
      <c r="Y82" t="str">
        <f t="shared" si="8"/>
        <v>O</v>
      </c>
      <c r="Z82" s="1">
        <f>IF(AND(X82&lt;"32",G82="과학"),COUNTIFS($G$6:$G82,"과학",$Y$6:$Y82,"O"),99)</f>
        <v>99</v>
      </c>
    </row>
    <row r="83" spans="3:26" x14ac:dyDescent="0.3">
      <c r="C83">
        <f t="shared" si="6"/>
        <v>99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 t="str">
        <v>X</v>
      </c>
      <c r="N83" t="str">
        <v>X</v>
      </c>
      <c r="O83" t="str">
        <v>X</v>
      </c>
      <c r="P83" t="str">
        <v>X</v>
      </c>
      <c r="Q83" t="str">
        <v>X</v>
      </c>
      <c r="R83" t="str">
        <v>X</v>
      </c>
      <c r="S83">
        <v>0</v>
      </c>
      <c r="T83" t="e">
        <v>#DIV/0!</v>
      </c>
      <c r="U83" t="e">
        <v>#DIV/0!</v>
      </c>
      <c r="V83" t="e">
        <v>#DIV/0!</v>
      </c>
      <c r="X83" t="str">
        <f t="shared" si="7"/>
        <v>00</v>
      </c>
      <c r="Y83" t="str">
        <f t="shared" si="8"/>
        <v>O</v>
      </c>
      <c r="Z83" s="1">
        <f>IF(AND(X83&lt;"32",G83="과학"),COUNTIFS($G$6:$G83,"과학",$Y$6:$Y83,"O"),99)</f>
        <v>99</v>
      </c>
    </row>
    <row r="84" spans="3:26" x14ac:dyDescent="0.3">
      <c r="C84">
        <f t="shared" si="6"/>
        <v>99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 t="str">
        <v>X</v>
      </c>
      <c r="N84" t="str">
        <v>X</v>
      </c>
      <c r="O84" t="str">
        <v>X</v>
      </c>
      <c r="P84" t="str">
        <v>X</v>
      </c>
      <c r="Q84" t="str">
        <v>X</v>
      </c>
      <c r="R84" t="str">
        <v>X</v>
      </c>
      <c r="S84">
        <v>0</v>
      </c>
      <c r="T84" t="e">
        <v>#DIV/0!</v>
      </c>
      <c r="U84" t="e">
        <v>#DIV/0!</v>
      </c>
      <c r="V84" t="e">
        <v>#DIV/0!</v>
      </c>
      <c r="X84" t="str">
        <f t="shared" si="7"/>
        <v>00</v>
      </c>
      <c r="Y84" t="str">
        <f t="shared" si="8"/>
        <v>O</v>
      </c>
      <c r="Z84" s="1">
        <f>IF(AND(X84&lt;"32",G84="과학"),COUNTIFS($G$6:$G84,"과학",$Y$6:$Y84,"O"),99)</f>
        <v>99</v>
      </c>
    </row>
    <row r="85" spans="3:26" x14ac:dyDescent="0.3">
      <c r="C85">
        <f t="shared" si="6"/>
        <v>99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 t="str">
        <v>X</v>
      </c>
      <c r="N85" t="str">
        <v>X</v>
      </c>
      <c r="O85" t="str">
        <v>X</v>
      </c>
      <c r="P85" t="str">
        <v>X</v>
      </c>
      <c r="Q85" t="str">
        <v>X</v>
      </c>
      <c r="R85" t="str">
        <v>X</v>
      </c>
      <c r="S85">
        <v>0</v>
      </c>
      <c r="T85" t="e">
        <v>#DIV/0!</v>
      </c>
      <c r="U85" t="e">
        <v>#DIV/0!</v>
      </c>
      <c r="V85" t="e">
        <v>#DIV/0!</v>
      </c>
      <c r="X85" t="str">
        <f t="shared" si="7"/>
        <v>00</v>
      </c>
      <c r="Y85" t="str">
        <f t="shared" si="8"/>
        <v>O</v>
      </c>
      <c r="Z85" s="1">
        <f>IF(AND(X85&lt;"32",G85="과학"),COUNTIFS($G$6:$G85,"과학",$Y$6:$Y85,"O"),99)</f>
        <v>99</v>
      </c>
    </row>
    <row r="86" spans="3:26" x14ac:dyDescent="0.3">
      <c r="C86">
        <f t="shared" si="6"/>
        <v>99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 t="str">
        <v>X</v>
      </c>
      <c r="N86" t="str">
        <v>X</v>
      </c>
      <c r="O86" t="str">
        <v>X</v>
      </c>
      <c r="P86" t="str">
        <v>X</v>
      </c>
      <c r="Q86" t="str">
        <v>X</v>
      </c>
      <c r="R86" t="str">
        <v>X</v>
      </c>
      <c r="S86">
        <v>0</v>
      </c>
      <c r="T86" t="e">
        <v>#DIV/0!</v>
      </c>
      <c r="U86" t="e">
        <v>#DIV/0!</v>
      </c>
      <c r="V86" t="e">
        <v>#DIV/0!</v>
      </c>
      <c r="X86" t="str">
        <f t="shared" si="7"/>
        <v>00</v>
      </c>
      <c r="Y86" t="str">
        <f t="shared" si="8"/>
        <v>O</v>
      </c>
      <c r="Z86" s="1">
        <f>IF(AND(X86&lt;"32",G86="과학"),COUNTIFS($G$6:$G86,"과학",$Y$6:$Y86,"O"),99)</f>
        <v>99</v>
      </c>
    </row>
    <row r="87" spans="3:26" x14ac:dyDescent="0.3">
      <c r="C87">
        <f t="shared" si="6"/>
        <v>99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 t="str">
        <v>X</v>
      </c>
      <c r="N87" t="str">
        <v>X</v>
      </c>
      <c r="O87" t="str">
        <v>X</v>
      </c>
      <c r="P87" t="str">
        <v>X</v>
      </c>
      <c r="Q87" t="str">
        <v>X</v>
      </c>
      <c r="R87" t="str">
        <v>X</v>
      </c>
      <c r="S87">
        <v>0</v>
      </c>
      <c r="T87" t="e">
        <v>#DIV/0!</v>
      </c>
      <c r="U87" t="e">
        <v>#DIV/0!</v>
      </c>
      <c r="V87" t="e">
        <v>#DIV/0!</v>
      </c>
      <c r="X87" t="str">
        <f t="shared" si="7"/>
        <v>00</v>
      </c>
      <c r="Y87" t="str">
        <f t="shared" si="8"/>
        <v>O</v>
      </c>
      <c r="Z87" s="1">
        <f>IF(AND(X87&lt;"32",G87="과학"),COUNTIFS($G$6:$G87,"과학",$Y$6:$Y87,"O"),99)</f>
        <v>99</v>
      </c>
    </row>
    <row r="88" spans="3:26" x14ac:dyDescent="0.3">
      <c r="C88">
        <f t="shared" si="6"/>
        <v>99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 t="str">
        <v>X</v>
      </c>
      <c r="N88" t="str">
        <v>X</v>
      </c>
      <c r="O88" t="str">
        <v>X</v>
      </c>
      <c r="P88" t="str">
        <v>X</v>
      </c>
      <c r="Q88" t="str">
        <v>X</v>
      </c>
      <c r="R88" t="str">
        <v>X</v>
      </c>
      <c r="S88">
        <v>0</v>
      </c>
      <c r="T88" t="e">
        <v>#DIV/0!</v>
      </c>
      <c r="U88" t="e">
        <v>#DIV/0!</v>
      </c>
      <c r="V88" t="e">
        <v>#DIV/0!</v>
      </c>
      <c r="X88" t="str">
        <f t="shared" si="7"/>
        <v>00</v>
      </c>
      <c r="Y88" t="str">
        <f t="shared" si="8"/>
        <v>O</v>
      </c>
      <c r="Z88" s="1">
        <f>IF(AND(X88&lt;"32",G88="과학"),COUNTIFS($G$6:$G88,"과학",$Y$6:$Y88,"O"),99)</f>
        <v>99</v>
      </c>
    </row>
    <row r="89" spans="3:26" x14ac:dyDescent="0.3">
      <c r="C89">
        <f t="shared" si="6"/>
        <v>99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 t="str">
        <v>X</v>
      </c>
      <c r="N89" t="str">
        <v>X</v>
      </c>
      <c r="O89" t="str">
        <v>X</v>
      </c>
      <c r="P89" t="str">
        <v>X</v>
      </c>
      <c r="Q89" t="str">
        <v>X</v>
      </c>
      <c r="R89" t="str">
        <v>X</v>
      </c>
      <c r="S89">
        <v>0</v>
      </c>
      <c r="T89" t="e">
        <v>#DIV/0!</v>
      </c>
      <c r="U89" t="e">
        <v>#DIV/0!</v>
      </c>
      <c r="V89" t="e">
        <v>#DIV/0!</v>
      </c>
      <c r="X89" t="str">
        <f t="shared" si="7"/>
        <v>00</v>
      </c>
      <c r="Y89" t="str">
        <f t="shared" si="8"/>
        <v>O</v>
      </c>
      <c r="Z89" s="1">
        <f>IF(AND(X89&lt;"32",G89="과학"),COUNTIFS($G$6:$G89,"과학",$Y$6:$Y89,"O"),99)</f>
        <v>99</v>
      </c>
    </row>
    <row r="90" spans="3:26" x14ac:dyDescent="0.3">
      <c r="C90">
        <f t="shared" si="6"/>
        <v>99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 t="str">
        <v>X</v>
      </c>
      <c r="N90" t="str">
        <v>X</v>
      </c>
      <c r="O90" t="str">
        <v>X</v>
      </c>
      <c r="P90" t="str">
        <v>X</v>
      </c>
      <c r="Q90" t="str">
        <v>X</v>
      </c>
      <c r="R90" t="str">
        <v>X</v>
      </c>
      <c r="S90">
        <v>0</v>
      </c>
      <c r="T90" t="e">
        <v>#DIV/0!</v>
      </c>
      <c r="U90" t="e">
        <v>#DIV/0!</v>
      </c>
      <c r="V90" t="e">
        <v>#DIV/0!</v>
      </c>
      <c r="X90" t="str">
        <f t="shared" si="7"/>
        <v>00</v>
      </c>
      <c r="Y90" t="str">
        <f t="shared" si="8"/>
        <v>O</v>
      </c>
      <c r="Z90" s="1">
        <f>IF(AND(X90&lt;"32",G90="과학"),COUNTIFS($G$6:$G90,"과학",$Y$6:$Y90,"O"),99)</f>
        <v>99</v>
      </c>
    </row>
    <row r="91" spans="3:26" x14ac:dyDescent="0.3">
      <c r="C91">
        <f t="shared" si="6"/>
        <v>99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 t="str">
        <v>X</v>
      </c>
      <c r="N91" t="str">
        <v>X</v>
      </c>
      <c r="O91" t="str">
        <v>X</v>
      </c>
      <c r="P91" t="str">
        <v>X</v>
      </c>
      <c r="Q91" t="str">
        <v>X</v>
      </c>
      <c r="R91" t="str">
        <v>X</v>
      </c>
      <c r="S91">
        <v>0</v>
      </c>
      <c r="T91" t="e">
        <v>#DIV/0!</v>
      </c>
      <c r="U91" t="e">
        <v>#DIV/0!</v>
      </c>
      <c r="V91" t="e">
        <v>#DIV/0!</v>
      </c>
      <c r="X91" t="str">
        <f t="shared" si="7"/>
        <v>00</v>
      </c>
      <c r="Y91" t="str">
        <f t="shared" si="8"/>
        <v>O</v>
      </c>
      <c r="Z91" s="1">
        <f>IF(AND(X91&lt;"32",G91="과학"),COUNTIFS($G$6:$G91,"과학",$Y$6:$Y91,"O"),99)</f>
        <v>99</v>
      </c>
    </row>
    <row r="92" spans="3:26" x14ac:dyDescent="0.3">
      <c r="C92">
        <f t="shared" si="6"/>
        <v>99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 t="str">
        <v>X</v>
      </c>
      <c r="N92" t="str">
        <v>X</v>
      </c>
      <c r="O92" t="str">
        <v>X</v>
      </c>
      <c r="P92" t="str">
        <v>X</v>
      </c>
      <c r="Q92" t="str">
        <v>X</v>
      </c>
      <c r="R92" t="str">
        <v>X</v>
      </c>
      <c r="S92">
        <v>0</v>
      </c>
      <c r="T92" t="e">
        <v>#DIV/0!</v>
      </c>
      <c r="U92" t="e">
        <v>#DIV/0!</v>
      </c>
      <c r="V92" t="e">
        <v>#DIV/0!</v>
      </c>
      <c r="X92" t="str">
        <f t="shared" si="7"/>
        <v>00</v>
      </c>
      <c r="Y92" t="str">
        <f t="shared" si="8"/>
        <v>O</v>
      </c>
      <c r="Z92" s="1">
        <f>IF(AND(X92&lt;"32",G92="과학"),COUNTIFS($G$6:$G92,"과학",$Y$6:$Y92,"O"),99)</f>
        <v>99</v>
      </c>
    </row>
    <row r="93" spans="3:26" x14ac:dyDescent="0.3">
      <c r="C93">
        <f t="shared" si="6"/>
        <v>99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 t="str">
        <v>X</v>
      </c>
      <c r="N93" t="str">
        <v>X</v>
      </c>
      <c r="O93" t="str">
        <v>X</v>
      </c>
      <c r="P93" t="str">
        <v>X</v>
      </c>
      <c r="Q93" t="str">
        <v>X</v>
      </c>
      <c r="R93" t="str">
        <v>X</v>
      </c>
      <c r="S93">
        <v>0</v>
      </c>
      <c r="T93" t="e">
        <v>#DIV/0!</v>
      </c>
      <c r="U93" t="e">
        <v>#DIV/0!</v>
      </c>
      <c r="V93" t="e">
        <v>#DIV/0!</v>
      </c>
      <c r="X93" t="str">
        <f t="shared" si="7"/>
        <v>00</v>
      </c>
      <c r="Y93" t="str">
        <f t="shared" si="8"/>
        <v>O</v>
      </c>
      <c r="Z93" s="1">
        <f>IF(AND(X93&lt;"32",G93="과학"),COUNTIFS($G$6:$G93,"과학",$Y$6:$Y93,"O"),99)</f>
        <v>99</v>
      </c>
    </row>
    <row r="94" spans="3:26" x14ac:dyDescent="0.3">
      <c r="C94">
        <f t="shared" si="6"/>
        <v>99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 t="str">
        <v>X</v>
      </c>
      <c r="N94" t="str">
        <v>X</v>
      </c>
      <c r="O94" t="str">
        <v>X</v>
      </c>
      <c r="P94" t="str">
        <v>X</v>
      </c>
      <c r="Q94" t="str">
        <v>X</v>
      </c>
      <c r="R94" t="str">
        <v>X</v>
      </c>
      <c r="S94">
        <v>0</v>
      </c>
      <c r="T94" t="e">
        <v>#DIV/0!</v>
      </c>
      <c r="U94" t="e">
        <v>#DIV/0!</v>
      </c>
      <c r="V94" t="e">
        <v>#DIV/0!</v>
      </c>
      <c r="X94" t="str">
        <f t="shared" si="7"/>
        <v>00</v>
      </c>
      <c r="Y94" t="str">
        <f t="shared" si="8"/>
        <v>O</v>
      </c>
      <c r="Z94" s="1">
        <f>IF(AND(X94&lt;"32",G94="과학"),COUNTIFS($G$6:$G94,"과학",$Y$6:$Y94,"O"),99)</f>
        <v>99</v>
      </c>
    </row>
    <row r="95" spans="3:26" x14ac:dyDescent="0.3">
      <c r="C95">
        <f t="shared" si="6"/>
        <v>99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 t="str">
        <v>X</v>
      </c>
      <c r="N95" t="str">
        <v>X</v>
      </c>
      <c r="O95" t="str">
        <v>X</v>
      </c>
      <c r="P95" t="str">
        <v>X</v>
      </c>
      <c r="Q95" t="str">
        <v>X</v>
      </c>
      <c r="R95" t="str">
        <v>X</v>
      </c>
      <c r="S95">
        <v>0</v>
      </c>
      <c r="T95" t="e">
        <v>#DIV/0!</v>
      </c>
      <c r="U95" t="e">
        <v>#DIV/0!</v>
      </c>
      <c r="V95" t="e">
        <v>#DIV/0!</v>
      </c>
      <c r="X95" t="str">
        <f t="shared" si="7"/>
        <v>00</v>
      </c>
      <c r="Y95" t="str">
        <f t="shared" si="8"/>
        <v>O</v>
      </c>
      <c r="Z95" s="1">
        <f>IF(AND(X95&lt;"32",G95="과학"),COUNTIFS($G$6:$G95,"과학",$Y$6:$Y95,"O"),99)</f>
        <v>99</v>
      </c>
    </row>
    <row r="96" spans="3:26" x14ac:dyDescent="0.3">
      <c r="C96">
        <f t="shared" si="6"/>
        <v>99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 t="str">
        <v>X</v>
      </c>
      <c r="N96" t="str">
        <v>X</v>
      </c>
      <c r="O96" t="str">
        <v>X</v>
      </c>
      <c r="P96" t="str">
        <v>X</v>
      </c>
      <c r="Q96" t="str">
        <v>X</v>
      </c>
      <c r="R96" t="str">
        <v>X</v>
      </c>
      <c r="S96">
        <v>0</v>
      </c>
      <c r="T96" t="e">
        <v>#DIV/0!</v>
      </c>
      <c r="U96" t="e">
        <v>#DIV/0!</v>
      </c>
      <c r="V96" t="e">
        <v>#DIV/0!</v>
      </c>
      <c r="X96" t="str">
        <f t="shared" si="7"/>
        <v>00</v>
      </c>
      <c r="Y96" t="str">
        <f t="shared" si="8"/>
        <v>O</v>
      </c>
      <c r="Z96" s="1">
        <f>IF(AND(X96&lt;"32",G96="과학"),COUNTIFS($G$6:$G96,"과학",$Y$6:$Y96,"O"),99)</f>
        <v>99</v>
      </c>
    </row>
    <row r="97" spans="3:26" x14ac:dyDescent="0.3">
      <c r="C97">
        <f t="shared" si="6"/>
        <v>99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 t="str">
        <v>X</v>
      </c>
      <c r="N97" t="str">
        <v>X</v>
      </c>
      <c r="O97" t="str">
        <v>X</v>
      </c>
      <c r="P97" t="str">
        <v>X</v>
      </c>
      <c r="Q97" t="str">
        <v>X</v>
      </c>
      <c r="R97" t="str">
        <v>X</v>
      </c>
      <c r="S97">
        <v>0</v>
      </c>
      <c r="T97" t="e">
        <v>#DIV/0!</v>
      </c>
      <c r="U97" t="e">
        <v>#DIV/0!</v>
      </c>
      <c r="V97" t="e">
        <v>#DIV/0!</v>
      </c>
      <c r="X97" t="str">
        <f t="shared" si="7"/>
        <v>00</v>
      </c>
      <c r="Y97" t="str">
        <f t="shared" si="8"/>
        <v>O</v>
      </c>
      <c r="Z97" s="1">
        <f>IF(AND(X97&lt;"32",G97="과학"),COUNTIFS($G$6:$G97,"과학",$Y$6:$Y97,"O"),99)</f>
        <v>99</v>
      </c>
    </row>
  </sheetData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C655E-6ABF-418A-8EE2-9B44F4CA6A1F}">
  <dimension ref="C5:AL48"/>
  <sheetViews>
    <sheetView topLeftCell="B1" workbookViewId="0">
      <selection activeCell="R22" sqref="R22"/>
    </sheetView>
  </sheetViews>
  <sheetFormatPr defaultRowHeight="16.5" x14ac:dyDescent="0.3"/>
  <cols>
    <col min="5" max="5" width="15.125" bestFit="1" customWidth="1"/>
  </cols>
  <sheetData>
    <row r="5" spans="3:38" x14ac:dyDescent="0.3">
      <c r="X5" s="1" t="s">
        <v>585</v>
      </c>
    </row>
    <row r="6" spans="3:38" x14ac:dyDescent="0.3">
      <c r="C6" s="1" t="s">
        <v>584</v>
      </c>
      <c r="D6" s="1" t="s">
        <v>578</v>
      </c>
      <c r="E6" s="1" t="s">
        <v>580</v>
      </c>
      <c r="F6" t="s">
        <v>488</v>
      </c>
      <c r="G6" t="s">
        <v>489</v>
      </c>
      <c r="H6" t="s">
        <v>490</v>
      </c>
      <c r="I6" t="s">
        <v>491</v>
      </c>
      <c r="J6" s="4" t="s">
        <v>582</v>
      </c>
      <c r="K6" s="1" t="s">
        <v>148</v>
      </c>
      <c r="N6" s="1" t="s">
        <v>584</v>
      </c>
      <c r="O6" t="s">
        <v>577</v>
      </c>
      <c r="P6" t="s">
        <v>579</v>
      </c>
      <c r="Q6" t="s">
        <v>488</v>
      </c>
      <c r="R6" t="s">
        <v>489</v>
      </c>
      <c r="S6" t="s">
        <v>490</v>
      </c>
      <c r="T6" t="s">
        <v>491</v>
      </c>
      <c r="U6" t="s">
        <v>581</v>
      </c>
      <c r="V6" t="s">
        <v>493</v>
      </c>
      <c r="X6" s="1"/>
      <c r="Z6" t="s">
        <v>583</v>
      </c>
      <c r="AA6" t="s">
        <v>577</v>
      </c>
      <c r="AB6" t="s">
        <v>579</v>
      </c>
      <c r="AC6" t="s">
        <v>488</v>
      </c>
      <c r="AD6" t="s">
        <v>489</v>
      </c>
      <c r="AE6" t="s">
        <v>490</v>
      </c>
      <c r="AF6" t="s">
        <v>491</v>
      </c>
      <c r="AG6" t="s">
        <v>581</v>
      </c>
      <c r="AH6" t="s">
        <v>493</v>
      </c>
      <c r="AI6" s="1" t="s">
        <v>588</v>
      </c>
      <c r="AL6" s="1" t="s">
        <v>589</v>
      </c>
    </row>
    <row r="7" spans="3:38" x14ac:dyDescent="0.3">
      <c r="C7" s="1" t="s">
        <v>354</v>
      </c>
      <c r="D7" s="1" t="s">
        <v>156</v>
      </c>
      <c r="E7" s="1" t="str">
        <f>C7&amp;"-"&amp;"1"</f>
        <v>실용국어-1</v>
      </c>
      <c r="F7" t="e">
        <f>VLOOKUP('경상대특별식22~23,26~27'!$E7,성적입력!$H:$AN,9,0)</f>
        <v>#N/A</v>
      </c>
      <c r="G7" t="e">
        <f>VLOOKUP('경상대특별식22~23,26~27'!$E7,성적입력!$H:$AN,10,0)</f>
        <v>#N/A</v>
      </c>
      <c r="H7" t="e">
        <f>VLOOKUP('경상대특별식22~23,26~27'!$E7,성적입력!$H:$AN,11,0)</f>
        <v>#N/A</v>
      </c>
      <c r="I7" t="e">
        <f>VLOOKUP('경상대특별식22~23,26~27'!$E7,성적입력!$H:$AN,12,0)</f>
        <v>#N/A</v>
      </c>
      <c r="J7" t="e">
        <f>VLOOKUP('경상대특별식22~23,26~27'!$E7,성적입력!$H:$AN,21,0)</f>
        <v>#N/A</v>
      </c>
      <c r="K7" t="e">
        <f>VLOOKUP('경상대특별식22~23,26~27'!$E7,성적입력!$H:$AN,26,0)</f>
        <v>#N/A</v>
      </c>
      <c r="M7">
        <v>1</v>
      </c>
      <c r="N7" t="str" cm="1">
        <f t="array" ref="N7:V48">_xlfn._xlws.SORT($C$7:$K$48,{8,4},{1,-1})</f>
        <v>실용국어</v>
      </c>
      <c r="O7" t="str">
        <v>국어</v>
      </c>
      <c r="P7" t="str">
        <v>실용국어-1</v>
      </c>
      <c r="Q7" t="e">
        <v>#N/A</v>
      </c>
      <c r="R7" t="e">
        <v>#N/A</v>
      </c>
      <c r="S7" t="e">
        <v>#N/A</v>
      </c>
      <c r="T7" t="e">
        <v>#N/A</v>
      </c>
      <c r="U7" t="e">
        <v>#N/A</v>
      </c>
      <c r="V7" t="e">
        <v>#N/A</v>
      </c>
      <c r="X7">
        <v>1</v>
      </c>
      <c r="Y7">
        <f>VLOOKUP($X7,$M$7:$V$9,1,0)</f>
        <v>1</v>
      </c>
      <c r="Z7" t="str">
        <f>VLOOKUP($X7,$M$7:$V$9,2,0)</f>
        <v>실용국어</v>
      </c>
      <c r="AA7" t="str">
        <f>VLOOKUP($X7,$M$7:$V$9,3,0)</f>
        <v>국어</v>
      </c>
      <c r="AB7" t="str">
        <f>VLOOKUP($X7,$M$7:$V$9,4,0)</f>
        <v>실용국어-1</v>
      </c>
      <c r="AC7" t="e">
        <f>VLOOKUP($X7,$M$7:$V$9,5,0)</f>
        <v>#N/A</v>
      </c>
      <c r="AD7" t="e">
        <f>VLOOKUP($X7,$M$7:$V$9,6,0)</f>
        <v>#N/A</v>
      </c>
      <c r="AE7" t="e">
        <f>VLOOKUP($X7,$M$7:$V$9,7,0)</f>
        <v>#N/A</v>
      </c>
      <c r="AF7" t="e">
        <f>VLOOKUP($X7,$M$7:$V$9,8,0)</f>
        <v>#N/A</v>
      </c>
      <c r="AG7" t="e">
        <f>VLOOKUP($X7,$M$7:$V$9,9,0)</f>
        <v>#N/A</v>
      </c>
      <c r="AH7" t="e">
        <f>VLOOKUP($X7,$M$7:$V$9,10,0)</f>
        <v>#N/A</v>
      </c>
      <c r="AI7" s="2" t="e" cm="1">
        <f t="array" ref="AI7">_xlfn.IFS(AG7&gt;5,1,AG7&gt;2,2,TRUE,3)</f>
        <v>#N/A</v>
      </c>
      <c r="AJ7" t="e">
        <f>VLOOKUP(AG7,학교별등급점수!$AI:$AJ,2,0)*'경상대특별식22~23,26~27'!AC7</f>
        <v>#N/A</v>
      </c>
      <c r="AK7" t="e">
        <f>AC7</f>
        <v>#N/A</v>
      </c>
      <c r="AL7" s="2" t="e" cm="1">
        <f t="array" ref="AL7">_xlfn.IFS(AG7&gt;5,0.1,AG7&gt;2,0.3,TRUE,0.5)</f>
        <v>#N/A</v>
      </c>
    </row>
    <row r="8" spans="3:38" x14ac:dyDescent="0.3">
      <c r="C8" s="1" t="s">
        <v>353</v>
      </c>
      <c r="D8" s="1" t="s">
        <v>155</v>
      </c>
      <c r="E8" s="1" t="str">
        <f>C8&amp;"-"&amp;"2"</f>
        <v>실용국어-2</v>
      </c>
      <c r="F8" t="e">
        <f>VLOOKUP('경상대특별식22~23,26~27'!$E8,성적입력!$H:$AN,9,0)</f>
        <v>#N/A</v>
      </c>
      <c r="G8" t="e">
        <f>VLOOKUP('경상대특별식22~23,26~27'!$E8,성적입력!$H:$AN,10,0)</f>
        <v>#N/A</v>
      </c>
      <c r="H8" t="e">
        <f>VLOOKUP('경상대특별식22~23,26~27'!$E8,성적입력!$H:$AN,11,0)</f>
        <v>#N/A</v>
      </c>
      <c r="I8" t="e">
        <f>VLOOKUP('경상대특별식22~23,26~27'!$E8,성적입력!$H:$AN,12,0)</f>
        <v>#N/A</v>
      </c>
      <c r="J8" t="e">
        <f>VLOOKUP('경상대특별식22~23,26~27'!$E8,성적입력!$H:$AN,21,0)</f>
        <v>#N/A</v>
      </c>
      <c r="K8" t="e">
        <f>VLOOKUP('경상대특별식22~23,26~27'!$E8,성적입력!$H:$AN,26,0)</f>
        <v>#N/A</v>
      </c>
      <c r="M8">
        <v>2</v>
      </c>
      <c r="N8" t="str">
        <v>실용국어</v>
      </c>
      <c r="O8" t="str">
        <v>국어</v>
      </c>
      <c r="P8" t="str">
        <v>실용국어-2</v>
      </c>
      <c r="Q8" t="e">
        <v>#N/A</v>
      </c>
      <c r="R8" t="e">
        <v>#N/A</v>
      </c>
      <c r="S8" t="e">
        <v>#N/A</v>
      </c>
      <c r="T8" t="e">
        <v>#N/A</v>
      </c>
      <c r="U8" t="e">
        <v>#N/A</v>
      </c>
      <c r="V8" t="e">
        <v>#N/A</v>
      </c>
      <c r="X8">
        <v>2</v>
      </c>
      <c r="Y8">
        <f t="shared" ref="Y8:Y9" si="0">VLOOKUP($X8,$M$7:$V$9,1,0)</f>
        <v>2</v>
      </c>
      <c r="Z8" t="str">
        <f t="shared" ref="Z8:Z9" si="1">VLOOKUP($X8,$M$7:$V$9,2,0)</f>
        <v>실용국어</v>
      </c>
      <c r="AA8" t="str">
        <f t="shared" ref="AA8:AA9" si="2">VLOOKUP($X8,$M$7:$V$9,3,0)</f>
        <v>국어</v>
      </c>
      <c r="AB8" t="str">
        <f t="shared" ref="AB8:AB9" si="3">VLOOKUP($X8,$M$7:$V$9,4,0)</f>
        <v>실용국어-2</v>
      </c>
      <c r="AC8" t="e">
        <f t="shared" ref="AC8:AC9" si="4">VLOOKUP($X8,$M$7:$V$9,5,0)</f>
        <v>#N/A</v>
      </c>
      <c r="AD8" t="e">
        <f t="shared" ref="AD8:AD9" si="5">VLOOKUP($X8,$M$7:$V$9,6,0)</f>
        <v>#N/A</v>
      </c>
      <c r="AE8" t="e">
        <f t="shared" ref="AE8:AE9" si="6">VLOOKUP($X8,$M$7:$V$9,7,0)</f>
        <v>#N/A</v>
      </c>
      <c r="AF8" t="e">
        <f t="shared" ref="AF8:AF9" si="7">VLOOKUP($X8,$M$7:$V$9,8,0)</f>
        <v>#N/A</v>
      </c>
      <c r="AG8" t="e">
        <f t="shared" ref="AG8:AG9" si="8">VLOOKUP($X8,$M$7:$V$9,9,0)</f>
        <v>#N/A</v>
      </c>
      <c r="AH8" t="e">
        <f t="shared" ref="AH8:AH9" si="9">VLOOKUP($X8,$M$7:$V$9,10,0)</f>
        <v>#N/A</v>
      </c>
      <c r="AI8" s="2" t="e" cm="1">
        <f t="array" ref="AI8">_xlfn.IFS(AG8&gt;5,1,AG8&gt;2,2,TRUE,3)</f>
        <v>#N/A</v>
      </c>
      <c r="AJ8" t="e">
        <f>VLOOKUP(AG8,학교별등급점수!$AI:$AJ,2,0)*'경상대특별식22~23,26~27'!AC8</f>
        <v>#N/A</v>
      </c>
      <c r="AK8" t="e">
        <f>AC8</f>
        <v>#N/A</v>
      </c>
      <c r="AL8" s="2" t="e" cm="1">
        <f t="array" ref="AL8">_xlfn.IFS(AG8&gt;5,0.1,AG8&gt;2,0.3,TRUE,0.5)</f>
        <v>#N/A</v>
      </c>
    </row>
    <row r="9" spans="3:38" x14ac:dyDescent="0.3">
      <c r="C9" s="1" t="s">
        <v>547</v>
      </c>
      <c r="D9" t="s">
        <v>155</v>
      </c>
      <c r="E9" s="1" t="str">
        <f>C9&amp;"-"&amp;"1"</f>
        <v>심화국어-1</v>
      </c>
      <c r="F9" t="e">
        <f>VLOOKUP('경상대특별식22~23,26~27'!$E9,성적입력!$H:$AN,9,0)</f>
        <v>#N/A</v>
      </c>
      <c r="G9" t="e">
        <f>VLOOKUP('경상대특별식22~23,26~27'!$E9,성적입력!$H:$AN,10,0)</f>
        <v>#N/A</v>
      </c>
      <c r="H9" t="e">
        <f>VLOOKUP('경상대특별식22~23,26~27'!$E9,성적입력!$H:$AN,11,0)</f>
        <v>#N/A</v>
      </c>
      <c r="I9" t="e">
        <f>VLOOKUP('경상대특별식22~23,26~27'!$E9,성적입력!$H:$AN,12,0)</f>
        <v>#N/A</v>
      </c>
      <c r="J9" t="e">
        <f>VLOOKUP('경상대특별식22~23,26~27'!$E9,성적입력!$H:$AN,21,0)</f>
        <v>#N/A</v>
      </c>
      <c r="K9" t="e">
        <f>VLOOKUP('경상대특별식22~23,26~27'!$E9,성적입력!$H:$AN,26,0)</f>
        <v>#N/A</v>
      </c>
      <c r="M9">
        <v>3</v>
      </c>
      <c r="N9" t="str">
        <v>심화국어</v>
      </c>
      <c r="O9" t="str">
        <v>국어</v>
      </c>
      <c r="P9" t="str">
        <v>심화국어-1</v>
      </c>
      <c r="Q9" t="e">
        <v>#N/A</v>
      </c>
      <c r="R9" t="e">
        <v>#N/A</v>
      </c>
      <c r="S9" t="e">
        <v>#N/A</v>
      </c>
      <c r="T9" t="e">
        <v>#N/A</v>
      </c>
      <c r="U9" t="e">
        <v>#N/A</v>
      </c>
      <c r="V9" t="e">
        <v>#N/A</v>
      </c>
      <c r="X9">
        <v>3</v>
      </c>
      <c r="Y9">
        <f t="shared" si="0"/>
        <v>3</v>
      </c>
      <c r="Z9" t="str">
        <f t="shared" si="1"/>
        <v>심화국어</v>
      </c>
      <c r="AA9" t="str">
        <f t="shared" si="2"/>
        <v>국어</v>
      </c>
      <c r="AB9" t="str">
        <f t="shared" si="3"/>
        <v>심화국어-1</v>
      </c>
      <c r="AC9" t="e">
        <f t="shared" si="4"/>
        <v>#N/A</v>
      </c>
      <c r="AD9" t="e">
        <f t="shared" si="5"/>
        <v>#N/A</v>
      </c>
      <c r="AE9" t="e">
        <f t="shared" si="6"/>
        <v>#N/A</v>
      </c>
      <c r="AF9" t="e">
        <f t="shared" si="7"/>
        <v>#N/A</v>
      </c>
      <c r="AG9" t="e">
        <f t="shared" si="8"/>
        <v>#N/A</v>
      </c>
      <c r="AH9" t="e">
        <f t="shared" si="9"/>
        <v>#N/A</v>
      </c>
      <c r="AI9" s="2" t="e" cm="1">
        <f t="array" ref="AI9">_xlfn.IFS(AG9&gt;5,1,AG9&gt;2,2,TRUE,3)</f>
        <v>#N/A</v>
      </c>
      <c r="AJ9" t="e">
        <f>VLOOKUP(AG9,학교별등급점수!$AI:$AJ,2,0)*'경상대특별식22~23,26~27'!AC9</f>
        <v>#N/A</v>
      </c>
      <c r="AK9" t="e">
        <f>VLOOKUP(AH9,학교별등급점수!$AI:$AJ,2,0)*'경상대특별식22~23,26~27'!AD9</f>
        <v>#N/A</v>
      </c>
      <c r="AL9" s="2" t="e" cm="1">
        <f t="array" ref="AL9">_xlfn.IFS(AG9&gt;5,0.1,AG9&gt;2,0.3,TRUE,0.5)</f>
        <v>#N/A</v>
      </c>
    </row>
    <row r="10" spans="3:38" x14ac:dyDescent="0.3">
      <c r="C10" s="1" t="s">
        <v>546</v>
      </c>
      <c r="D10" t="s">
        <v>155</v>
      </c>
      <c r="E10" s="1" t="str">
        <f>C10&amp;"-"&amp;"2"</f>
        <v>심화국어-2</v>
      </c>
      <c r="F10" t="e">
        <f>VLOOKUP('경상대특별식22~23,26~27'!$E10,성적입력!$H:$AN,9,0)</f>
        <v>#N/A</v>
      </c>
      <c r="G10" t="e">
        <f>VLOOKUP('경상대특별식22~23,26~27'!$E10,성적입력!$H:$AN,10,0)</f>
        <v>#N/A</v>
      </c>
      <c r="H10" t="e">
        <f>VLOOKUP('경상대특별식22~23,26~27'!$E10,성적입력!$H:$AN,11,0)</f>
        <v>#N/A</v>
      </c>
      <c r="I10" t="e">
        <f>VLOOKUP('경상대특별식22~23,26~27'!$E10,성적입력!$H:$AN,12,0)</f>
        <v>#N/A</v>
      </c>
      <c r="J10" t="e">
        <f>VLOOKUP('경상대특별식22~23,26~27'!$E10,성적입력!$H:$AN,21,0)</f>
        <v>#N/A</v>
      </c>
      <c r="K10" t="e">
        <f>VLOOKUP('경상대특별식22~23,26~27'!$E10,성적입력!$H:$AN,26,0)</f>
        <v>#N/A</v>
      </c>
      <c r="N10" t="str">
        <v>심화국어</v>
      </c>
      <c r="O10" t="str">
        <v>국어</v>
      </c>
      <c r="P10" t="str">
        <v>심화국어-2</v>
      </c>
      <c r="Q10" t="e">
        <v>#N/A</v>
      </c>
      <c r="R10" t="e">
        <v>#N/A</v>
      </c>
      <c r="S10" t="e">
        <v>#N/A</v>
      </c>
      <c r="T10" t="e">
        <v>#N/A</v>
      </c>
      <c r="U10" t="e">
        <v>#N/A</v>
      </c>
      <c r="V10" t="e">
        <v>#N/A</v>
      </c>
    </row>
    <row r="11" spans="3:38" x14ac:dyDescent="0.3">
      <c r="C11" s="1" t="s">
        <v>549</v>
      </c>
      <c r="D11" t="s">
        <v>155</v>
      </c>
      <c r="E11" s="1" t="str">
        <f t="shared" ref="E11" si="10">C11&amp;"-"&amp;"1"</f>
        <v>고전읽기-1</v>
      </c>
      <c r="F11" t="e">
        <f>VLOOKUP('경상대특별식22~23,26~27'!$E11,성적입력!$H:$AN,9,0)</f>
        <v>#N/A</v>
      </c>
      <c r="G11" t="e">
        <f>VLOOKUP('경상대특별식22~23,26~27'!$E11,성적입력!$H:$AN,10,0)</f>
        <v>#N/A</v>
      </c>
      <c r="H11" t="e">
        <f>VLOOKUP('경상대특별식22~23,26~27'!$E11,성적입력!$H:$AN,11,0)</f>
        <v>#N/A</v>
      </c>
      <c r="I11" t="e">
        <f>VLOOKUP('경상대특별식22~23,26~27'!$E11,성적입력!$H:$AN,12,0)</f>
        <v>#N/A</v>
      </c>
      <c r="J11" t="e">
        <f>VLOOKUP('경상대특별식22~23,26~27'!$E11,성적입력!$H:$AN,21,0)</f>
        <v>#N/A</v>
      </c>
      <c r="K11" t="e">
        <f>VLOOKUP('경상대특별식22~23,26~27'!$E11,성적입력!$H:$AN,26,0)</f>
        <v>#N/A</v>
      </c>
      <c r="N11" t="str">
        <v>고전읽기</v>
      </c>
      <c r="O11" t="str">
        <v>국어</v>
      </c>
      <c r="P11" t="str">
        <v>고전읽기-1</v>
      </c>
      <c r="Q11" t="e">
        <v>#N/A</v>
      </c>
      <c r="R11" t="e">
        <v>#N/A</v>
      </c>
      <c r="S11" t="e">
        <v>#N/A</v>
      </c>
      <c r="T11" t="e">
        <v>#N/A</v>
      </c>
      <c r="U11" t="e">
        <v>#N/A</v>
      </c>
      <c r="V11" t="e">
        <v>#N/A</v>
      </c>
    </row>
    <row r="12" spans="3:38" x14ac:dyDescent="0.3">
      <c r="C12" s="1" t="s">
        <v>548</v>
      </c>
      <c r="D12" t="s">
        <v>155</v>
      </c>
      <c r="E12" s="1" t="str">
        <f t="shared" ref="E12" si="11">C12&amp;"-"&amp;"2"</f>
        <v>고전읽기-2</v>
      </c>
      <c r="F12" t="e">
        <f>VLOOKUP('경상대특별식22~23,26~27'!$E12,성적입력!$H:$AN,9,0)</f>
        <v>#N/A</v>
      </c>
      <c r="G12" t="e">
        <f>VLOOKUP('경상대특별식22~23,26~27'!$E12,성적입력!$H:$AN,10,0)</f>
        <v>#N/A</v>
      </c>
      <c r="H12" t="e">
        <f>VLOOKUP('경상대특별식22~23,26~27'!$E12,성적입력!$H:$AN,11,0)</f>
        <v>#N/A</v>
      </c>
      <c r="I12" t="e">
        <f>VLOOKUP('경상대특별식22~23,26~27'!$E12,성적입력!$H:$AN,12,0)</f>
        <v>#N/A</v>
      </c>
      <c r="J12" t="e">
        <f>VLOOKUP('경상대특별식22~23,26~27'!$E12,성적입력!$H:$AN,21,0)</f>
        <v>#N/A</v>
      </c>
      <c r="K12" t="e">
        <f>VLOOKUP('경상대특별식22~23,26~27'!$E12,성적입력!$H:$AN,26,0)</f>
        <v>#N/A</v>
      </c>
      <c r="N12" t="str">
        <v>고전읽기</v>
      </c>
      <c r="O12" t="str">
        <v>국어</v>
      </c>
      <c r="P12" t="str">
        <v>고전읽기-2</v>
      </c>
      <c r="Q12" t="e">
        <v>#N/A</v>
      </c>
      <c r="R12" t="e">
        <v>#N/A</v>
      </c>
      <c r="S12" t="e">
        <v>#N/A</v>
      </c>
      <c r="T12" t="e">
        <v>#N/A</v>
      </c>
      <c r="U12" t="e">
        <v>#N/A</v>
      </c>
      <c r="V12" t="e">
        <v>#N/A</v>
      </c>
    </row>
    <row r="13" spans="3:38" x14ac:dyDescent="0.3">
      <c r="C13" s="1" t="s">
        <v>550</v>
      </c>
      <c r="D13" t="s">
        <v>184</v>
      </c>
      <c r="E13" s="1" t="str">
        <f t="shared" ref="E13" si="12">C13&amp;"-"&amp;"1"</f>
        <v>실용영어-1</v>
      </c>
      <c r="F13" t="e">
        <f>VLOOKUP('경상대특별식22~23,26~27'!$E13,성적입력!$H:$AN,9,0)</f>
        <v>#N/A</v>
      </c>
      <c r="G13" t="e">
        <f>VLOOKUP('경상대특별식22~23,26~27'!$E13,성적입력!$H:$AN,10,0)</f>
        <v>#N/A</v>
      </c>
      <c r="H13" t="e">
        <f>VLOOKUP('경상대특별식22~23,26~27'!$E13,성적입력!$H:$AN,11,0)</f>
        <v>#N/A</v>
      </c>
      <c r="I13" t="e">
        <f>VLOOKUP('경상대특별식22~23,26~27'!$E13,성적입력!$H:$AN,12,0)</f>
        <v>#N/A</v>
      </c>
      <c r="J13" t="e">
        <f>VLOOKUP('경상대특별식22~23,26~27'!$E13,성적입력!$H:$AN,21,0)</f>
        <v>#N/A</v>
      </c>
      <c r="K13" t="e">
        <f>VLOOKUP('경상대특별식22~23,26~27'!$E13,성적입력!$H:$AN,26,0)</f>
        <v>#N/A</v>
      </c>
      <c r="N13" t="str">
        <v>실용영어</v>
      </c>
      <c r="O13" t="str">
        <v>영어</v>
      </c>
      <c r="P13" t="str">
        <v>실용영어-1</v>
      </c>
      <c r="Q13" t="e">
        <v>#N/A</v>
      </c>
      <c r="R13" t="e">
        <v>#N/A</v>
      </c>
      <c r="S13" t="e">
        <v>#N/A</v>
      </c>
      <c r="T13" t="e">
        <v>#N/A</v>
      </c>
      <c r="U13" t="e">
        <v>#N/A</v>
      </c>
      <c r="V13" t="e">
        <v>#N/A</v>
      </c>
    </row>
    <row r="14" spans="3:38" x14ac:dyDescent="0.3">
      <c r="C14" s="1" t="s">
        <v>305</v>
      </c>
      <c r="D14" t="s">
        <v>184</v>
      </c>
      <c r="E14" s="1" t="str">
        <f t="shared" ref="E14" si="13">C14&amp;"-"&amp;"2"</f>
        <v>실용영어-2</v>
      </c>
      <c r="F14" t="e">
        <f>VLOOKUP('경상대특별식22~23,26~27'!$E14,성적입력!$H:$AN,9,0)</f>
        <v>#N/A</v>
      </c>
      <c r="G14" t="e">
        <f>VLOOKUP('경상대특별식22~23,26~27'!$E14,성적입력!$H:$AN,10,0)</f>
        <v>#N/A</v>
      </c>
      <c r="H14" t="e">
        <f>VLOOKUP('경상대특별식22~23,26~27'!$E14,성적입력!$H:$AN,11,0)</f>
        <v>#N/A</v>
      </c>
      <c r="I14" t="e">
        <f>VLOOKUP('경상대특별식22~23,26~27'!$E14,성적입력!$H:$AN,12,0)</f>
        <v>#N/A</v>
      </c>
      <c r="J14" t="e">
        <f>VLOOKUP('경상대특별식22~23,26~27'!$E14,성적입력!$H:$AN,21,0)</f>
        <v>#N/A</v>
      </c>
      <c r="K14" t="e">
        <f>VLOOKUP('경상대특별식22~23,26~27'!$E14,성적입력!$H:$AN,26,0)</f>
        <v>#N/A</v>
      </c>
      <c r="N14" t="str">
        <v>실용영어</v>
      </c>
      <c r="O14" t="str">
        <v>영어</v>
      </c>
      <c r="P14" t="str">
        <v>실용영어-2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  <c r="X14" s="1"/>
    </row>
    <row r="15" spans="3:38" x14ac:dyDescent="0.3">
      <c r="C15" s="1" t="s">
        <v>552</v>
      </c>
      <c r="D15" s="1" t="s">
        <v>199</v>
      </c>
      <c r="E15" s="1" t="str">
        <f t="shared" ref="E15" si="14">C15&amp;"-"&amp;"1"</f>
        <v>영미문학읽기-1</v>
      </c>
      <c r="F15" t="e">
        <f>VLOOKUP('경상대특별식22~23,26~27'!$E15,성적입력!$H:$AN,9,0)</f>
        <v>#N/A</v>
      </c>
      <c r="G15" t="e">
        <f>VLOOKUP('경상대특별식22~23,26~27'!$E15,성적입력!$H:$AN,10,0)</f>
        <v>#N/A</v>
      </c>
      <c r="H15" t="e">
        <f>VLOOKUP('경상대특별식22~23,26~27'!$E15,성적입력!$H:$AN,11,0)</f>
        <v>#N/A</v>
      </c>
      <c r="I15" t="e">
        <f>VLOOKUP('경상대특별식22~23,26~27'!$E15,성적입력!$H:$AN,12,0)</f>
        <v>#N/A</v>
      </c>
      <c r="J15" t="e">
        <f>VLOOKUP('경상대특별식22~23,26~27'!$E15,성적입력!$H:$AN,21,0)</f>
        <v>#N/A</v>
      </c>
      <c r="K15" t="e">
        <f>VLOOKUP('경상대특별식22~23,26~27'!$E15,성적입력!$H:$AN,26,0)</f>
        <v>#N/A</v>
      </c>
      <c r="N15" t="str">
        <v>영미문학읽기</v>
      </c>
      <c r="O15" t="str">
        <v>영어</v>
      </c>
      <c r="P15" t="str">
        <v>영미문학읽기-1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</row>
    <row r="16" spans="3:38" x14ac:dyDescent="0.3">
      <c r="C16" s="1" t="s">
        <v>551</v>
      </c>
      <c r="D16" s="1" t="s">
        <v>184</v>
      </c>
      <c r="E16" s="1" t="str">
        <f t="shared" ref="E16" si="15">C16&amp;"-"&amp;"2"</f>
        <v>영미문학읽기-2</v>
      </c>
      <c r="F16" t="e">
        <f>VLOOKUP('경상대특별식22~23,26~27'!$E16,성적입력!$H:$AN,9,0)</f>
        <v>#N/A</v>
      </c>
      <c r="G16" t="e">
        <f>VLOOKUP('경상대특별식22~23,26~27'!$E16,성적입력!$H:$AN,10,0)</f>
        <v>#N/A</v>
      </c>
      <c r="H16" t="e">
        <f>VLOOKUP('경상대특별식22~23,26~27'!$E16,성적입력!$H:$AN,11,0)</f>
        <v>#N/A</v>
      </c>
      <c r="I16" t="e">
        <f>VLOOKUP('경상대특별식22~23,26~27'!$E16,성적입력!$H:$AN,12,0)</f>
        <v>#N/A</v>
      </c>
      <c r="J16" t="e">
        <f>VLOOKUP('경상대특별식22~23,26~27'!$E16,성적입력!$H:$AN,21,0)</f>
        <v>#N/A</v>
      </c>
      <c r="K16" t="e">
        <f>VLOOKUP('경상대특별식22~23,26~27'!$E16,성적입력!$H:$AN,26,0)</f>
        <v>#N/A</v>
      </c>
      <c r="N16" t="str">
        <v>영미문학읽기</v>
      </c>
      <c r="O16" t="str">
        <v>영어</v>
      </c>
      <c r="P16" t="str">
        <v>영미문학읽기-2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</row>
    <row r="17" spans="3:22" x14ac:dyDescent="0.3">
      <c r="C17" s="1" t="s">
        <v>554</v>
      </c>
      <c r="D17" t="s">
        <v>184</v>
      </c>
      <c r="E17" s="1" t="str">
        <f t="shared" ref="E17" si="16">C17&amp;"-"&amp;"1"</f>
        <v>진로영어-1</v>
      </c>
      <c r="F17" t="e">
        <f>VLOOKUP('경상대특별식22~23,26~27'!$E17,성적입력!$H:$AN,9,0)</f>
        <v>#N/A</v>
      </c>
      <c r="G17" t="e">
        <f>VLOOKUP('경상대특별식22~23,26~27'!$E17,성적입력!$H:$AN,10,0)</f>
        <v>#N/A</v>
      </c>
      <c r="H17" t="e">
        <f>VLOOKUP('경상대특별식22~23,26~27'!$E17,성적입력!$H:$AN,11,0)</f>
        <v>#N/A</v>
      </c>
      <c r="I17" t="e">
        <f>VLOOKUP('경상대특별식22~23,26~27'!$E17,성적입력!$H:$AN,12,0)</f>
        <v>#N/A</v>
      </c>
      <c r="J17" t="e">
        <f>VLOOKUP('경상대특별식22~23,26~27'!$E17,성적입력!$H:$AN,21,0)</f>
        <v>#N/A</v>
      </c>
      <c r="K17" t="e">
        <f>VLOOKUP('경상대특별식22~23,26~27'!$E17,성적입력!$H:$AN,26,0)</f>
        <v>#N/A</v>
      </c>
      <c r="N17" t="str">
        <v>진로영어</v>
      </c>
      <c r="O17" t="str">
        <v>영어</v>
      </c>
      <c r="P17" t="str">
        <v>진로영어-1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</row>
    <row r="18" spans="3:22" x14ac:dyDescent="0.3">
      <c r="C18" s="1" t="s">
        <v>553</v>
      </c>
      <c r="D18" t="s">
        <v>184</v>
      </c>
      <c r="E18" s="1" t="str">
        <f t="shared" ref="E18" si="17">C18&amp;"-"&amp;"2"</f>
        <v>진로영어-2</v>
      </c>
      <c r="F18" t="e">
        <f>VLOOKUP('경상대특별식22~23,26~27'!$E18,성적입력!$H:$AN,9,0)</f>
        <v>#N/A</v>
      </c>
      <c r="G18" t="e">
        <f>VLOOKUP('경상대특별식22~23,26~27'!$E18,성적입력!$H:$AN,10,0)</f>
        <v>#N/A</v>
      </c>
      <c r="H18" t="e">
        <f>VLOOKUP('경상대특별식22~23,26~27'!$E18,성적입력!$H:$AN,11,0)</f>
        <v>#N/A</v>
      </c>
      <c r="I18" t="e">
        <f>VLOOKUP('경상대특별식22~23,26~27'!$E18,성적입력!$H:$AN,12,0)</f>
        <v>#N/A</v>
      </c>
      <c r="J18" t="e">
        <f>VLOOKUP('경상대특별식22~23,26~27'!$E18,성적입력!$H:$AN,21,0)</f>
        <v>#N/A</v>
      </c>
      <c r="K18" t="e">
        <f>VLOOKUP('경상대특별식22~23,26~27'!$E18,성적입력!$H:$AN,26,0)</f>
        <v>#N/A</v>
      </c>
      <c r="N18" t="str">
        <v>진로영어</v>
      </c>
      <c r="O18" t="str">
        <v>영어</v>
      </c>
      <c r="P18" t="str">
        <v>진로영어-2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</row>
    <row r="19" spans="3:22" x14ac:dyDescent="0.3">
      <c r="C19" s="1" t="s">
        <v>556</v>
      </c>
      <c r="D19" t="s">
        <v>184</v>
      </c>
      <c r="E19" s="1" t="str">
        <f t="shared" ref="E19" si="18">C19&amp;"-"&amp;"1"</f>
        <v>영어권문화-1</v>
      </c>
      <c r="F19" t="e">
        <f>VLOOKUP('경상대특별식22~23,26~27'!$E19,성적입력!$H:$AN,9,0)</f>
        <v>#N/A</v>
      </c>
      <c r="G19" t="e">
        <f>VLOOKUP('경상대특별식22~23,26~27'!$E19,성적입력!$H:$AN,10,0)</f>
        <v>#N/A</v>
      </c>
      <c r="H19" t="e">
        <f>VLOOKUP('경상대특별식22~23,26~27'!$E19,성적입력!$H:$AN,11,0)</f>
        <v>#N/A</v>
      </c>
      <c r="I19" t="e">
        <f>VLOOKUP('경상대특별식22~23,26~27'!$E19,성적입력!$H:$AN,12,0)</f>
        <v>#N/A</v>
      </c>
      <c r="J19" t="e">
        <f>VLOOKUP('경상대특별식22~23,26~27'!$E19,성적입력!$H:$AN,21,0)</f>
        <v>#N/A</v>
      </c>
      <c r="K19" t="e">
        <f>VLOOKUP('경상대특별식22~23,26~27'!$E19,성적입력!$H:$AN,26,0)</f>
        <v>#N/A</v>
      </c>
      <c r="N19" t="str">
        <v>영어권문화</v>
      </c>
      <c r="O19" t="str">
        <v>영어</v>
      </c>
      <c r="P19" t="str">
        <v>영어권문화-1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</row>
    <row r="20" spans="3:22" x14ac:dyDescent="0.3">
      <c r="C20" s="1" t="s">
        <v>555</v>
      </c>
      <c r="D20" t="s">
        <v>184</v>
      </c>
      <c r="E20" s="1" t="str">
        <f t="shared" ref="E20" si="19">C20&amp;"-"&amp;"2"</f>
        <v>영어권문화-2</v>
      </c>
      <c r="F20" t="e">
        <f>VLOOKUP('경상대특별식22~23,26~27'!$E20,성적입력!$H:$AN,9,0)</f>
        <v>#N/A</v>
      </c>
      <c r="G20" t="e">
        <f>VLOOKUP('경상대특별식22~23,26~27'!$E20,성적입력!$H:$AN,10,0)</f>
        <v>#N/A</v>
      </c>
      <c r="H20" t="e">
        <f>VLOOKUP('경상대특별식22~23,26~27'!$E20,성적입력!$H:$AN,11,0)</f>
        <v>#N/A</v>
      </c>
      <c r="I20" t="e">
        <f>VLOOKUP('경상대특별식22~23,26~27'!$E20,성적입력!$H:$AN,12,0)</f>
        <v>#N/A</v>
      </c>
      <c r="J20" t="e">
        <f>VLOOKUP('경상대특별식22~23,26~27'!$E20,성적입력!$H:$AN,21,0)</f>
        <v>#N/A</v>
      </c>
      <c r="K20" t="e">
        <f>VLOOKUP('경상대특별식22~23,26~27'!$E20,성적입력!$H:$AN,26,0)</f>
        <v>#N/A</v>
      </c>
      <c r="N20" t="str">
        <v>영어권문화</v>
      </c>
      <c r="O20" t="str">
        <v>영어</v>
      </c>
      <c r="P20" t="str">
        <v>영어권문화-2</v>
      </c>
      <c r="Q20" t="e">
        <v>#N/A</v>
      </c>
      <c r="R20" t="e">
        <v>#N/A</v>
      </c>
      <c r="S20" t="e">
        <v>#N/A</v>
      </c>
      <c r="T20" t="e">
        <v>#N/A</v>
      </c>
      <c r="U20" t="e">
        <v>#N/A</v>
      </c>
      <c r="V20" t="e">
        <v>#N/A</v>
      </c>
    </row>
    <row r="21" spans="3:22" x14ac:dyDescent="0.3">
      <c r="C21" s="1" t="s">
        <v>558</v>
      </c>
      <c r="D21" s="1" t="s">
        <v>162</v>
      </c>
      <c r="E21" s="1" t="str">
        <f t="shared" ref="E21" si="20">C21&amp;"-"&amp;"1"</f>
        <v>수학과제탐구-1</v>
      </c>
      <c r="F21" t="e">
        <f>VLOOKUP('경상대특별식22~23,26~27'!$E21,성적입력!$H:$AN,9,0)</f>
        <v>#N/A</v>
      </c>
      <c r="G21" t="e">
        <f>VLOOKUP('경상대특별식22~23,26~27'!$E21,성적입력!$H:$AN,10,0)</f>
        <v>#N/A</v>
      </c>
      <c r="H21" t="e">
        <f>VLOOKUP('경상대특별식22~23,26~27'!$E21,성적입력!$H:$AN,11,0)</f>
        <v>#N/A</v>
      </c>
      <c r="I21" t="e">
        <f>VLOOKUP('경상대특별식22~23,26~27'!$E21,성적입력!$H:$AN,12,0)</f>
        <v>#N/A</v>
      </c>
      <c r="J21" t="e">
        <f>VLOOKUP('경상대특별식22~23,26~27'!$E21,성적입력!$H:$AN,21,0)</f>
        <v>#N/A</v>
      </c>
      <c r="K21" t="e">
        <f>VLOOKUP('경상대특별식22~23,26~27'!$E21,성적입력!$H:$AN,26,0)</f>
        <v>#N/A</v>
      </c>
      <c r="N21" t="str">
        <v>수학과제탐구</v>
      </c>
      <c r="O21" t="str">
        <v>수학</v>
      </c>
      <c r="P21" t="str">
        <v>수학과제탐구-1</v>
      </c>
      <c r="Q21" t="e">
        <v>#N/A</v>
      </c>
      <c r="R21" t="e">
        <v>#N/A</v>
      </c>
      <c r="S21" t="e">
        <v>#N/A</v>
      </c>
      <c r="T21" t="e">
        <v>#N/A</v>
      </c>
      <c r="U21" t="e">
        <v>#N/A</v>
      </c>
      <c r="V21" t="e">
        <v>#N/A</v>
      </c>
    </row>
    <row r="22" spans="3:22" x14ac:dyDescent="0.3">
      <c r="C22" s="1" t="s">
        <v>557</v>
      </c>
      <c r="D22" s="1" t="s">
        <v>161</v>
      </c>
      <c r="E22" s="1" t="str">
        <f t="shared" ref="E22" si="21">C22&amp;"-"&amp;"2"</f>
        <v>수학과제탐구-2</v>
      </c>
      <c r="F22" t="e">
        <f>VLOOKUP('경상대특별식22~23,26~27'!$E22,성적입력!$H:$AN,9,0)</f>
        <v>#N/A</v>
      </c>
      <c r="G22" t="e">
        <f>VLOOKUP('경상대특별식22~23,26~27'!$E22,성적입력!$H:$AN,10,0)</f>
        <v>#N/A</v>
      </c>
      <c r="H22" t="e">
        <f>VLOOKUP('경상대특별식22~23,26~27'!$E22,성적입력!$H:$AN,11,0)</f>
        <v>#N/A</v>
      </c>
      <c r="I22" t="e">
        <f>VLOOKUP('경상대특별식22~23,26~27'!$E22,성적입력!$H:$AN,12,0)</f>
        <v>#N/A</v>
      </c>
      <c r="J22" t="e">
        <f>VLOOKUP('경상대특별식22~23,26~27'!$E22,성적입력!$H:$AN,21,0)</f>
        <v>#N/A</v>
      </c>
      <c r="K22" t="e">
        <f>VLOOKUP('경상대특별식22~23,26~27'!$E22,성적입력!$H:$AN,26,0)</f>
        <v>#N/A</v>
      </c>
      <c r="N22" t="str">
        <v>수학과제탐구</v>
      </c>
      <c r="O22" t="str">
        <v>수학</v>
      </c>
      <c r="P22" t="str">
        <v>수학과제탐구-2</v>
      </c>
      <c r="Q22" t="e">
        <v>#N/A</v>
      </c>
      <c r="R22" t="e">
        <v>#N/A</v>
      </c>
      <c r="S22" t="e">
        <v>#N/A</v>
      </c>
      <c r="T22" t="e">
        <v>#N/A</v>
      </c>
      <c r="U22" t="e">
        <v>#N/A</v>
      </c>
      <c r="V22" t="e">
        <v>#N/A</v>
      </c>
    </row>
    <row r="23" spans="3:22" x14ac:dyDescent="0.3">
      <c r="C23" s="1" t="s">
        <v>560</v>
      </c>
      <c r="D23" t="s">
        <v>161</v>
      </c>
      <c r="E23" s="1" t="str">
        <f t="shared" ref="E23" si="22">C23&amp;"-"&amp;"1"</f>
        <v>경제수학-1</v>
      </c>
      <c r="F23" t="e">
        <f>VLOOKUP('경상대특별식22~23,26~27'!$E23,성적입력!$H:$AN,9,0)</f>
        <v>#N/A</v>
      </c>
      <c r="G23" t="e">
        <f>VLOOKUP('경상대특별식22~23,26~27'!$E23,성적입력!$H:$AN,10,0)</f>
        <v>#N/A</v>
      </c>
      <c r="H23" t="e">
        <f>VLOOKUP('경상대특별식22~23,26~27'!$E23,성적입력!$H:$AN,11,0)</f>
        <v>#N/A</v>
      </c>
      <c r="I23" t="e">
        <f>VLOOKUP('경상대특별식22~23,26~27'!$E23,성적입력!$H:$AN,12,0)</f>
        <v>#N/A</v>
      </c>
      <c r="J23" t="e">
        <f>VLOOKUP('경상대특별식22~23,26~27'!$E23,성적입력!$H:$AN,21,0)</f>
        <v>#N/A</v>
      </c>
      <c r="K23" t="e">
        <f>VLOOKUP('경상대특별식22~23,26~27'!$E23,성적입력!$H:$AN,26,0)</f>
        <v>#N/A</v>
      </c>
      <c r="N23" t="str">
        <v>경제수학</v>
      </c>
      <c r="O23" t="str">
        <v>수학</v>
      </c>
      <c r="P23" t="str">
        <v>경제수학-1</v>
      </c>
      <c r="Q23" t="e">
        <v>#N/A</v>
      </c>
      <c r="R23" t="e">
        <v>#N/A</v>
      </c>
      <c r="S23" t="e">
        <v>#N/A</v>
      </c>
      <c r="T23" t="e">
        <v>#N/A</v>
      </c>
      <c r="U23" t="e">
        <v>#N/A</v>
      </c>
      <c r="V23" t="e">
        <v>#N/A</v>
      </c>
    </row>
    <row r="24" spans="3:22" x14ac:dyDescent="0.3">
      <c r="C24" s="1" t="s">
        <v>559</v>
      </c>
      <c r="D24" t="s">
        <v>161</v>
      </c>
      <c r="E24" s="1" t="str">
        <f t="shared" ref="E24" si="23">C24&amp;"-"&amp;"2"</f>
        <v>경제수학-2</v>
      </c>
      <c r="F24" t="e">
        <f>VLOOKUP('경상대특별식22~23,26~27'!$E24,성적입력!$H:$AN,9,0)</f>
        <v>#N/A</v>
      </c>
      <c r="G24" t="e">
        <f>VLOOKUP('경상대특별식22~23,26~27'!$E24,성적입력!$H:$AN,10,0)</f>
        <v>#N/A</v>
      </c>
      <c r="H24" t="e">
        <f>VLOOKUP('경상대특별식22~23,26~27'!$E24,성적입력!$H:$AN,11,0)</f>
        <v>#N/A</v>
      </c>
      <c r="I24" t="e">
        <f>VLOOKUP('경상대특별식22~23,26~27'!$E24,성적입력!$H:$AN,12,0)</f>
        <v>#N/A</v>
      </c>
      <c r="J24" t="e">
        <f>VLOOKUP('경상대특별식22~23,26~27'!$E24,성적입력!$H:$AN,21,0)</f>
        <v>#N/A</v>
      </c>
      <c r="K24" t="e">
        <f>VLOOKUP('경상대특별식22~23,26~27'!$E24,성적입력!$H:$AN,26,0)</f>
        <v>#N/A</v>
      </c>
      <c r="N24" t="str">
        <v>경제수학</v>
      </c>
      <c r="O24" t="str">
        <v>수학</v>
      </c>
      <c r="P24" t="str">
        <v>경제수학-2</v>
      </c>
      <c r="Q24" t="e">
        <v>#N/A</v>
      </c>
      <c r="R24" t="e">
        <v>#N/A</v>
      </c>
      <c r="S24" t="e">
        <v>#N/A</v>
      </c>
      <c r="T24" t="e">
        <v>#N/A</v>
      </c>
      <c r="U24" t="e">
        <v>#N/A</v>
      </c>
      <c r="V24" t="e">
        <v>#N/A</v>
      </c>
    </row>
    <row r="25" spans="3:22" x14ac:dyDescent="0.3">
      <c r="C25" s="1" t="s">
        <v>562</v>
      </c>
      <c r="D25" t="s">
        <v>161</v>
      </c>
      <c r="E25" s="1" t="str">
        <f t="shared" ref="E25" si="24">C25&amp;"-"&amp;"1"</f>
        <v>기하-1</v>
      </c>
      <c r="F25" t="e">
        <f>VLOOKUP('경상대특별식22~23,26~27'!$E25,성적입력!$H:$AN,9,0)</f>
        <v>#N/A</v>
      </c>
      <c r="G25" t="e">
        <f>VLOOKUP('경상대특별식22~23,26~27'!$E25,성적입력!$H:$AN,10,0)</f>
        <v>#N/A</v>
      </c>
      <c r="H25" t="e">
        <f>VLOOKUP('경상대특별식22~23,26~27'!$E25,성적입력!$H:$AN,11,0)</f>
        <v>#N/A</v>
      </c>
      <c r="I25" t="e">
        <f>VLOOKUP('경상대특별식22~23,26~27'!$E25,성적입력!$H:$AN,12,0)</f>
        <v>#N/A</v>
      </c>
      <c r="J25" t="e">
        <f>VLOOKUP('경상대특별식22~23,26~27'!$E25,성적입력!$H:$AN,21,0)</f>
        <v>#N/A</v>
      </c>
      <c r="K25" t="e">
        <f>VLOOKUP('경상대특별식22~23,26~27'!$E25,성적입력!$H:$AN,26,0)</f>
        <v>#N/A</v>
      </c>
      <c r="N25" t="str">
        <v>기하</v>
      </c>
      <c r="O25" t="str">
        <v>수학</v>
      </c>
      <c r="P25" t="str">
        <v>기하-1</v>
      </c>
      <c r="Q25" t="e">
        <v>#N/A</v>
      </c>
      <c r="R25" t="e">
        <v>#N/A</v>
      </c>
      <c r="S25" t="e">
        <v>#N/A</v>
      </c>
      <c r="T25" t="e">
        <v>#N/A</v>
      </c>
      <c r="U25" t="e">
        <v>#N/A</v>
      </c>
      <c r="V25" t="e">
        <v>#N/A</v>
      </c>
    </row>
    <row r="26" spans="3:22" x14ac:dyDescent="0.3">
      <c r="C26" s="1" t="s">
        <v>561</v>
      </c>
      <c r="D26" t="s">
        <v>161</v>
      </c>
      <c r="E26" s="1" t="str">
        <f t="shared" ref="E26" si="25">C26&amp;"-"&amp;"2"</f>
        <v>기하-2</v>
      </c>
      <c r="F26" t="e">
        <f>VLOOKUP('경상대특별식22~23,26~27'!$E26,성적입력!$H:$AN,9,0)</f>
        <v>#N/A</v>
      </c>
      <c r="G26" t="e">
        <f>VLOOKUP('경상대특별식22~23,26~27'!$E26,성적입력!$H:$AN,10,0)</f>
        <v>#N/A</v>
      </c>
      <c r="H26" t="e">
        <f>VLOOKUP('경상대특별식22~23,26~27'!$E26,성적입력!$H:$AN,11,0)</f>
        <v>#N/A</v>
      </c>
      <c r="I26" t="e">
        <f>VLOOKUP('경상대특별식22~23,26~27'!$E26,성적입력!$H:$AN,12,0)</f>
        <v>#N/A</v>
      </c>
      <c r="J26" t="e">
        <f>VLOOKUP('경상대특별식22~23,26~27'!$E26,성적입력!$H:$AN,21,0)</f>
        <v>#N/A</v>
      </c>
      <c r="K26" t="e">
        <f>VLOOKUP('경상대특별식22~23,26~27'!$E26,성적입력!$H:$AN,26,0)</f>
        <v>#N/A</v>
      </c>
      <c r="N26" t="str">
        <v>기하</v>
      </c>
      <c r="O26" t="str">
        <v>수학</v>
      </c>
      <c r="P26" t="str">
        <v>기하-2</v>
      </c>
      <c r="Q26" t="e">
        <v>#N/A</v>
      </c>
      <c r="R26" t="e">
        <v>#N/A</v>
      </c>
      <c r="S26" t="e">
        <v>#N/A</v>
      </c>
      <c r="T26" t="e">
        <v>#N/A</v>
      </c>
      <c r="U26" t="e">
        <v>#N/A</v>
      </c>
      <c r="V26" t="e">
        <v>#N/A</v>
      </c>
    </row>
    <row r="27" spans="3:22" x14ac:dyDescent="0.3">
      <c r="C27" s="1" t="s">
        <v>563</v>
      </c>
      <c r="D27" t="s">
        <v>161</v>
      </c>
      <c r="E27" s="1" t="str">
        <f t="shared" ref="E27" si="26">C27&amp;"-"&amp;"1"</f>
        <v>실용수학-1</v>
      </c>
      <c r="F27" t="e">
        <f>VLOOKUP('경상대특별식22~23,26~27'!$E27,성적입력!$H:$AN,9,0)</f>
        <v>#N/A</v>
      </c>
      <c r="G27" t="e">
        <f>VLOOKUP('경상대특별식22~23,26~27'!$E27,성적입력!$H:$AN,10,0)</f>
        <v>#N/A</v>
      </c>
      <c r="H27" t="e">
        <f>VLOOKUP('경상대특별식22~23,26~27'!$E27,성적입력!$H:$AN,11,0)</f>
        <v>#N/A</v>
      </c>
      <c r="I27" t="e">
        <f>VLOOKUP('경상대특별식22~23,26~27'!$E27,성적입력!$H:$AN,12,0)</f>
        <v>#N/A</v>
      </c>
      <c r="J27" t="e">
        <f>VLOOKUP('경상대특별식22~23,26~27'!$E27,성적입력!$H:$AN,21,0)</f>
        <v>#N/A</v>
      </c>
      <c r="K27" t="e">
        <f>VLOOKUP('경상대특별식22~23,26~27'!$E27,성적입력!$H:$AN,26,0)</f>
        <v>#N/A</v>
      </c>
      <c r="N27" t="str">
        <v>실용수학</v>
      </c>
      <c r="O27" t="str">
        <v>수학</v>
      </c>
      <c r="P27" t="str">
        <v>실용수학-1</v>
      </c>
      <c r="Q27" t="e">
        <v>#N/A</v>
      </c>
      <c r="R27" t="e">
        <v>#N/A</v>
      </c>
      <c r="S27" t="e">
        <v>#N/A</v>
      </c>
      <c r="T27" t="e">
        <v>#N/A</v>
      </c>
      <c r="U27" t="e">
        <v>#N/A</v>
      </c>
      <c r="V27" t="e">
        <v>#N/A</v>
      </c>
    </row>
    <row r="28" spans="3:22" x14ac:dyDescent="0.3">
      <c r="C28" s="1" t="s">
        <v>274</v>
      </c>
      <c r="D28" t="s">
        <v>161</v>
      </c>
      <c r="E28" s="1" t="str">
        <f t="shared" ref="E28" si="27">C28&amp;"-"&amp;"2"</f>
        <v>실용수학-2</v>
      </c>
      <c r="F28" t="e">
        <f>VLOOKUP('경상대특별식22~23,26~27'!$E28,성적입력!$H:$AN,9,0)</f>
        <v>#N/A</v>
      </c>
      <c r="G28" t="e">
        <f>VLOOKUP('경상대특별식22~23,26~27'!$E28,성적입력!$H:$AN,10,0)</f>
        <v>#N/A</v>
      </c>
      <c r="H28" t="e">
        <f>VLOOKUP('경상대특별식22~23,26~27'!$E28,성적입력!$H:$AN,11,0)</f>
        <v>#N/A</v>
      </c>
      <c r="I28" t="e">
        <f>VLOOKUP('경상대특별식22~23,26~27'!$E28,성적입력!$H:$AN,12,0)</f>
        <v>#N/A</v>
      </c>
      <c r="J28" t="e">
        <f>VLOOKUP('경상대특별식22~23,26~27'!$E28,성적입력!$H:$AN,21,0)</f>
        <v>#N/A</v>
      </c>
      <c r="K28" t="e">
        <f>VLOOKUP('경상대특별식22~23,26~27'!$E28,성적입력!$H:$AN,26,0)</f>
        <v>#N/A</v>
      </c>
      <c r="N28" t="str">
        <v>실용수학</v>
      </c>
      <c r="O28" t="str">
        <v>수학</v>
      </c>
      <c r="P28" t="str">
        <v>실용수학-2</v>
      </c>
      <c r="Q28" t="e">
        <v>#N/A</v>
      </c>
      <c r="R28" t="e">
        <v>#N/A</v>
      </c>
      <c r="S28" t="e">
        <v>#N/A</v>
      </c>
      <c r="T28" t="e">
        <v>#N/A</v>
      </c>
      <c r="U28" t="e">
        <v>#N/A</v>
      </c>
      <c r="V28" t="e">
        <v>#N/A</v>
      </c>
    </row>
    <row r="29" spans="3:22" x14ac:dyDescent="0.3">
      <c r="C29" s="1" t="s">
        <v>565</v>
      </c>
      <c r="D29" s="1" t="s">
        <v>160</v>
      </c>
      <c r="E29" s="1" t="str">
        <f t="shared" ref="E29" si="28">C29&amp;"-"&amp;"1"</f>
        <v>사회문제탐구-1</v>
      </c>
      <c r="F29" t="e">
        <f>VLOOKUP('경상대특별식22~23,26~27'!$E29,성적입력!$H:$AN,9,0)</f>
        <v>#N/A</v>
      </c>
      <c r="G29" t="e">
        <f>VLOOKUP('경상대특별식22~23,26~27'!$E29,성적입력!$H:$AN,10,0)</f>
        <v>#N/A</v>
      </c>
      <c r="H29" t="e">
        <f>VLOOKUP('경상대특별식22~23,26~27'!$E29,성적입력!$H:$AN,11,0)</f>
        <v>#N/A</v>
      </c>
      <c r="I29" t="e">
        <f>VLOOKUP('경상대특별식22~23,26~27'!$E29,성적입력!$H:$AN,12,0)</f>
        <v>#N/A</v>
      </c>
      <c r="J29" t="e">
        <f>VLOOKUP('경상대특별식22~23,26~27'!$E29,성적입력!$H:$AN,21,0)</f>
        <v>#N/A</v>
      </c>
      <c r="K29" t="e">
        <f>VLOOKUP('경상대특별식22~23,26~27'!$E29,성적입력!$H:$AN,26,0)</f>
        <v>#N/A</v>
      </c>
      <c r="N29" t="str">
        <v>사회문제탐구</v>
      </c>
      <c r="O29" t="str">
        <v>사회</v>
      </c>
      <c r="P29" t="str">
        <v>사회문제탐구-1</v>
      </c>
      <c r="Q29" t="e">
        <v>#N/A</v>
      </c>
      <c r="R29" t="e">
        <v>#N/A</v>
      </c>
      <c r="S29" t="e">
        <v>#N/A</v>
      </c>
      <c r="T29" t="e">
        <v>#N/A</v>
      </c>
      <c r="U29" t="e">
        <v>#N/A</v>
      </c>
      <c r="V29" t="e">
        <v>#N/A</v>
      </c>
    </row>
    <row r="30" spans="3:22" x14ac:dyDescent="0.3">
      <c r="C30" s="1" t="s">
        <v>564</v>
      </c>
      <c r="D30" s="1" t="s">
        <v>159</v>
      </c>
      <c r="E30" s="1" t="str">
        <f t="shared" ref="E30" si="29">C30&amp;"-"&amp;"2"</f>
        <v>사회문제탐구-2</v>
      </c>
      <c r="F30" t="e">
        <f>VLOOKUP('경상대특별식22~23,26~27'!$E30,성적입력!$H:$AN,9,0)</f>
        <v>#N/A</v>
      </c>
      <c r="G30" t="e">
        <f>VLOOKUP('경상대특별식22~23,26~27'!$E30,성적입력!$H:$AN,10,0)</f>
        <v>#N/A</v>
      </c>
      <c r="H30" t="e">
        <f>VLOOKUP('경상대특별식22~23,26~27'!$E30,성적입력!$H:$AN,11,0)</f>
        <v>#N/A</v>
      </c>
      <c r="I30" t="e">
        <f>VLOOKUP('경상대특별식22~23,26~27'!$E30,성적입력!$H:$AN,12,0)</f>
        <v>#N/A</v>
      </c>
      <c r="J30" t="e">
        <f>VLOOKUP('경상대특별식22~23,26~27'!$E30,성적입력!$H:$AN,21,0)</f>
        <v>#N/A</v>
      </c>
      <c r="K30" t="e">
        <f>VLOOKUP('경상대특별식22~23,26~27'!$E30,성적입력!$H:$AN,26,0)</f>
        <v>#N/A</v>
      </c>
      <c r="N30" t="str">
        <v>사회문제탐구</v>
      </c>
      <c r="O30" t="str">
        <v>사회</v>
      </c>
      <c r="P30" t="str">
        <v>사회문제탐구-2</v>
      </c>
      <c r="Q30" t="e">
        <v>#N/A</v>
      </c>
      <c r="R30" t="e">
        <v>#N/A</v>
      </c>
      <c r="S30" t="e">
        <v>#N/A</v>
      </c>
      <c r="T30" t="e">
        <v>#N/A</v>
      </c>
      <c r="U30" t="e">
        <v>#N/A</v>
      </c>
      <c r="V30" t="e">
        <v>#N/A</v>
      </c>
    </row>
    <row r="31" spans="3:22" x14ac:dyDescent="0.3">
      <c r="C31" s="1" t="s">
        <v>567</v>
      </c>
      <c r="D31" t="s">
        <v>159</v>
      </c>
      <c r="E31" s="1" t="str">
        <f t="shared" ref="E31" si="30">C31&amp;"-"&amp;"1"</f>
        <v>여행지리-1</v>
      </c>
      <c r="F31" t="e">
        <f>VLOOKUP('경상대특별식22~23,26~27'!$E31,성적입력!$H:$AN,9,0)</f>
        <v>#N/A</v>
      </c>
      <c r="G31" t="e">
        <f>VLOOKUP('경상대특별식22~23,26~27'!$E31,성적입력!$H:$AN,10,0)</f>
        <v>#N/A</v>
      </c>
      <c r="H31" t="e">
        <f>VLOOKUP('경상대특별식22~23,26~27'!$E31,성적입력!$H:$AN,11,0)</f>
        <v>#N/A</v>
      </c>
      <c r="I31" t="e">
        <f>VLOOKUP('경상대특별식22~23,26~27'!$E31,성적입력!$H:$AN,12,0)</f>
        <v>#N/A</v>
      </c>
      <c r="J31" t="e">
        <f>VLOOKUP('경상대특별식22~23,26~27'!$E31,성적입력!$H:$AN,21,0)</f>
        <v>#N/A</v>
      </c>
      <c r="K31" t="e">
        <f>VLOOKUP('경상대특별식22~23,26~27'!$E31,성적입력!$H:$AN,26,0)</f>
        <v>#N/A</v>
      </c>
      <c r="N31" t="str">
        <v>여행지리</v>
      </c>
      <c r="O31" t="str">
        <v>사회</v>
      </c>
      <c r="P31" t="str">
        <v>여행지리-1</v>
      </c>
      <c r="Q31" t="e">
        <v>#N/A</v>
      </c>
      <c r="R31" t="e">
        <v>#N/A</v>
      </c>
      <c r="S31" t="e">
        <v>#N/A</v>
      </c>
      <c r="T31" t="e">
        <v>#N/A</v>
      </c>
      <c r="U31" t="e">
        <v>#N/A</v>
      </c>
      <c r="V31" t="e">
        <v>#N/A</v>
      </c>
    </row>
    <row r="32" spans="3:22" x14ac:dyDescent="0.3">
      <c r="C32" s="1" t="s">
        <v>566</v>
      </c>
      <c r="D32" t="s">
        <v>159</v>
      </c>
      <c r="E32" s="1" t="str">
        <f t="shared" ref="E32" si="31">C32&amp;"-"&amp;"2"</f>
        <v>여행지리-2</v>
      </c>
      <c r="F32" t="e">
        <f>VLOOKUP('경상대특별식22~23,26~27'!$E32,성적입력!$H:$AN,9,0)</f>
        <v>#N/A</v>
      </c>
      <c r="G32" t="e">
        <f>VLOOKUP('경상대특별식22~23,26~27'!$E32,성적입력!$H:$AN,10,0)</f>
        <v>#N/A</v>
      </c>
      <c r="H32" t="e">
        <f>VLOOKUP('경상대특별식22~23,26~27'!$E32,성적입력!$H:$AN,11,0)</f>
        <v>#N/A</v>
      </c>
      <c r="I32" t="e">
        <f>VLOOKUP('경상대특별식22~23,26~27'!$E32,성적입력!$H:$AN,12,0)</f>
        <v>#N/A</v>
      </c>
      <c r="J32" t="e">
        <f>VLOOKUP('경상대특별식22~23,26~27'!$E32,성적입력!$H:$AN,21,0)</f>
        <v>#N/A</v>
      </c>
      <c r="K32" t="e">
        <f>VLOOKUP('경상대특별식22~23,26~27'!$E32,성적입력!$H:$AN,26,0)</f>
        <v>#N/A</v>
      </c>
      <c r="N32" t="str">
        <v>여행지리</v>
      </c>
      <c r="O32" t="str">
        <v>사회</v>
      </c>
      <c r="P32" t="str">
        <v>여행지리-2</v>
      </c>
      <c r="Q32" t="e">
        <v>#N/A</v>
      </c>
      <c r="R32" t="e">
        <v>#N/A</v>
      </c>
      <c r="S32" t="e">
        <v>#N/A</v>
      </c>
      <c r="T32" t="e">
        <v>#N/A</v>
      </c>
      <c r="U32" t="e">
        <v>#N/A</v>
      </c>
      <c r="V32" t="e">
        <v>#N/A</v>
      </c>
    </row>
    <row r="33" spans="3:22" x14ac:dyDescent="0.3">
      <c r="C33" s="1" t="s">
        <v>569</v>
      </c>
      <c r="D33" t="s">
        <v>159</v>
      </c>
      <c r="E33" s="1" t="str">
        <f t="shared" ref="E33" si="32">C33&amp;"-"&amp;"1"</f>
        <v>고전과윤리-1</v>
      </c>
      <c r="F33" t="e">
        <f>VLOOKUP('경상대특별식22~23,26~27'!$E33,성적입력!$H:$AN,9,0)</f>
        <v>#N/A</v>
      </c>
      <c r="G33" t="e">
        <f>VLOOKUP('경상대특별식22~23,26~27'!$E33,성적입력!$H:$AN,10,0)</f>
        <v>#N/A</v>
      </c>
      <c r="H33" t="e">
        <f>VLOOKUP('경상대특별식22~23,26~27'!$E33,성적입력!$H:$AN,11,0)</f>
        <v>#N/A</v>
      </c>
      <c r="I33" t="e">
        <f>VLOOKUP('경상대특별식22~23,26~27'!$E33,성적입력!$H:$AN,12,0)</f>
        <v>#N/A</v>
      </c>
      <c r="J33" t="e">
        <f>VLOOKUP('경상대특별식22~23,26~27'!$E33,성적입력!$H:$AN,21,0)</f>
        <v>#N/A</v>
      </c>
      <c r="K33" t="e">
        <f>VLOOKUP('경상대특별식22~23,26~27'!$E33,성적입력!$H:$AN,26,0)</f>
        <v>#N/A</v>
      </c>
      <c r="N33" t="str">
        <v>고전과윤리</v>
      </c>
      <c r="O33" t="str">
        <v>사회</v>
      </c>
      <c r="P33" t="str">
        <v>고전과윤리-1</v>
      </c>
      <c r="Q33" t="e">
        <v>#N/A</v>
      </c>
      <c r="R33" t="e">
        <v>#N/A</v>
      </c>
      <c r="S33" t="e">
        <v>#N/A</v>
      </c>
      <c r="T33" t="e">
        <v>#N/A</v>
      </c>
      <c r="U33" t="e">
        <v>#N/A</v>
      </c>
      <c r="V33" t="e">
        <v>#N/A</v>
      </c>
    </row>
    <row r="34" spans="3:22" x14ac:dyDescent="0.3">
      <c r="C34" s="1" t="s">
        <v>568</v>
      </c>
      <c r="D34" t="s">
        <v>159</v>
      </c>
      <c r="E34" s="1" t="str">
        <f t="shared" ref="E34" si="33">C34&amp;"-"&amp;"2"</f>
        <v>고전과윤리-2</v>
      </c>
      <c r="F34" t="e">
        <f>VLOOKUP('경상대특별식22~23,26~27'!$E34,성적입력!$H:$AN,9,0)</f>
        <v>#N/A</v>
      </c>
      <c r="G34" t="e">
        <f>VLOOKUP('경상대특별식22~23,26~27'!$E34,성적입력!$H:$AN,10,0)</f>
        <v>#N/A</v>
      </c>
      <c r="H34" t="e">
        <f>VLOOKUP('경상대특별식22~23,26~27'!$E34,성적입력!$H:$AN,11,0)</f>
        <v>#N/A</v>
      </c>
      <c r="I34" t="e">
        <f>VLOOKUP('경상대특별식22~23,26~27'!$E34,성적입력!$H:$AN,12,0)</f>
        <v>#N/A</v>
      </c>
      <c r="J34" t="e">
        <f>VLOOKUP('경상대특별식22~23,26~27'!$E34,성적입력!$H:$AN,21,0)</f>
        <v>#N/A</v>
      </c>
      <c r="K34" t="e">
        <f>VLOOKUP('경상대특별식22~23,26~27'!$E34,성적입력!$H:$AN,26,0)</f>
        <v>#N/A</v>
      </c>
      <c r="N34" t="str">
        <v>고전과윤리</v>
      </c>
      <c r="O34" t="str">
        <v>사회</v>
      </c>
      <c r="P34" t="str">
        <v>고전과윤리-2</v>
      </c>
      <c r="Q34" t="e">
        <v>#N/A</v>
      </c>
      <c r="R34" t="e">
        <v>#N/A</v>
      </c>
      <c r="S34" t="e">
        <v>#N/A</v>
      </c>
      <c r="T34" t="e">
        <v>#N/A</v>
      </c>
      <c r="U34" t="e">
        <v>#N/A</v>
      </c>
      <c r="V34" t="e">
        <v>#N/A</v>
      </c>
    </row>
    <row r="35" spans="3:22" x14ac:dyDescent="0.3">
      <c r="C35" s="1" t="s">
        <v>571</v>
      </c>
      <c r="D35" s="1" t="s">
        <v>164</v>
      </c>
      <c r="E35" s="1" t="str">
        <f t="shared" ref="E35" si="34">C35&amp;"-"&amp;"1"</f>
        <v>물리학2-1</v>
      </c>
      <c r="F35" t="e">
        <f>VLOOKUP('경상대특별식22~23,26~27'!$E35,성적입력!$H:$AN,9,0)</f>
        <v>#N/A</v>
      </c>
      <c r="G35" t="e">
        <f>VLOOKUP('경상대특별식22~23,26~27'!$E35,성적입력!$H:$AN,10,0)</f>
        <v>#N/A</v>
      </c>
      <c r="H35" t="e">
        <f>VLOOKUP('경상대특별식22~23,26~27'!$E35,성적입력!$H:$AN,11,0)</f>
        <v>#N/A</v>
      </c>
      <c r="I35" t="e">
        <f>VLOOKUP('경상대특별식22~23,26~27'!$E35,성적입력!$H:$AN,12,0)</f>
        <v>#N/A</v>
      </c>
      <c r="J35" t="e">
        <f>VLOOKUP('경상대특별식22~23,26~27'!$E35,성적입력!$H:$AN,21,0)</f>
        <v>#N/A</v>
      </c>
      <c r="K35" t="e">
        <f>VLOOKUP('경상대특별식22~23,26~27'!$E35,성적입력!$H:$AN,26,0)</f>
        <v>#N/A</v>
      </c>
      <c r="N35" t="str">
        <v>물리학2</v>
      </c>
      <c r="O35" t="str">
        <v>과학</v>
      </c>
      <c r="P35" t="str">
        <v>물리학2-1</v>
      </c>
      <c r="Q35" t="e">
        <v>#N/A</v>
      </c>
      <c r="R35" t="e">
        <v>#N/A</v>
      </c>
      <c r="S35" t="e">
        <v>#N/A</v>
      </c>
      <c r="T35" t="e">
        <v>#N/A</v>
      </c>
      <c r="U35" t="e">
        <v>#N/A</v>
      </c>
      <c r="V35" t="e">
        <v>#N/A</v>
      </c>
    </row>
    <row r="36" spans="3:22" x14ac:dyDescent="0.3">
      <c r="C36" s="1" t="s">
        <v>570</v>
      </c>
      <c r="D36" s="1" t="s">
        <v>163</v>
      </c>
      <c r="E36" s="1" t="str">
        <f t="shared" ref="E36" si="35">C36&amp;"-"&amp;"2"</f>
        <v>물리학2-2</v>
      </c>
      <c r="F36" t="e">
        <f>VLOOKUP('경상대특별식22~23,26~27'!$E36,성적입력!$H:$AN,9,0)</f>
        <v>#N/A</v>
      </c>
      <c r="G36" t="e">
        <f>VLOOKUP('경상대특별식22~23,26~27'!$E36,성적입력!$H:$AN,10,0)</f>
        <v>#N/A</v>
      </c>
      <c r="H36" t="e">
        <f>VLOOKUP('경상대특별식22~23,26~27'!$E36,성적입력!$H:$AN,11,0)</f>
        <v>#N/A</v>
      </c>
      <c r="I36" t="e">
        <f>VLOOKUP('경상대특별식22~23,26~27'!$E36,성적입력!$H:$AN,12,0)</f>
        <v>#N/A</v>
      </c>
      <c r="J36" t="e">
        <f>VLOOKUP('경상대특별식22~23,26~27'!$E36,성적입력!$H:$AN,21,0)</f>
        <v>#N/A</v>
      </c>
      <c r="K36" t="e">
        <f>VLOOKUP('경상대특별식22~23,26~27'!$E36,성적입력!$H:$AN,26,0)</f>
        <v>#N/A</v>
      </c>
      <c r="N36" t="str">
        <v>물리학2</v>
      </c>
      <c r="O36" t="str">
        <v>과학</v>
      </c>
      <c r="P36" t="str">
        <v>물리학2-2</v>
      </c>
      <c r="Q36" t="e">
        <v>#N/A</v>
      </c>
      <c r="R36" t="e">
        <v>#N/A</v>
      </c>
      <c r="S36" t="e">
        <v>#N/A</v>
      </c>
      <c r="T36" t="e">
        <v>#N/A</v>
      </c>
      <c r="U36" t="e">
        <v>#N/A</v>
      </c>
      <c r="V36" t="e">
        <v>#N/A</v>
      </c>
    </row>
    <row r="37" spans="3:22" x14ac:dyDescent="0.3">
      <c r="C37" s="1" t="s">
        <v>180</v>
      </c>
      <c r="D37" t="s">
        <v>163</v>
      </c>
      <c r="E37" s="1" t="str">
        <f t="shared" ref="E37" si="36">C37&amp;"-"&amp;"1"</f>
        <v>화학2-1</v>
      </c>
      <c r="F37" t="e">
        <f>VLOOKUP('경상대특별식22~23,26~27'!$E37,성적입력!$H:$AN,9,0)</f>
        <v>#N/A</v>
      </c>
      <c r="G37" t="e">
        <f>VLOOKUP('경상대특별식22~23,26~27'!$E37,성적입력!$H:$AN,10,0)</f>
        <v>#N/A</v>
      </c>
      <c r="H37" t="e">
        <f>VLOOKUP('경상대특별식22~23,26~27'!$E37,성적입력!$H:$AN,11,0)</f>
        <v>#N/A</v>
      </c>
      <c r="I37" t="e">
        <f>VLOOKUP('경상대특별식22~23,26~27'!$E37,성적입력!$H:$AN,12,0)</f>
        <v>#N/A</v>
      </c>
      <c r="J37" t="e">
        <f>VLOOKUP('경상대특별식22~23,26~27'!$E37,성적입력!$H:$AN,21,0)</f>
        <v>#N/A</v>
      </c>
      <c r="K37" t="e">
        <f>VLOOKUP('경상대특별식22~23,26~27'!$E37,성적입력!$H:$AN,26,0)</f>
        <v>#N/A</v>
      </c>
      <c r="N37" t="str">
        <v>화학2</v>
      </c>
      <c r="O37" t="str">
        <v>과학</v>
      </c>
      <c r="P37" t="str">
        <v>화학2-1</v>
      </c>
      <c r="Q37" t="e">
        <v>#N/A</v>
      </c>
      <c r="R37" t="e">
        <v>#N/A</v>
      </c>
      <c r="S37" t="e">
        <v>#N/A</v>
      </c>
      <c r="T37" t="e">
        <v>#N/A</v>
      </c>
      <c r="U37" t="e">
        <v>#N/A</v>
      </c>
      <c r="V37" t="e">
        <v>#N/A</v>
      </c>
    </row>
    <row r="38" spans="3:22" x14ac:dyDescent="0.3">
      <c r="C38" s="1" t="s">
        <v>179</v>
      </c>
      <c r="D38" t="s">
        <v>163</v>
      </c>
      <c r="E38" s="1" t="str">
        <f t="shared" ref="E38" si="37">C38&amp;"-"&amp;"2"</f>
        <v>화학2-2</v>
      </c>
      <c r="F38" t="e">
        <f>VLOOKUP('경상대특별식22~23,26~27'!$E38,성적입력!$H:$AN,9,0)</f>
        <v>#N/A</v>
      </c>
      <c r="G38" t="e">
        <f>VLOOKUP('경상대특별식22~23,26~27'!$E38,성적입력!$H:$AN,10,0)</f>
        <v>#N/A</v>
      </c>
      <c r="H38" t="e">
        <f>VLOOKUP('경상대특별식22~23,26~27'!$E38,성적입력!$H:$AN,11,0)</f>
        <v>#N/A</v>
      </c>
      <c r="I38" t="e">
        <f>VLOOKUP('경상대특별식22~23,26~27'!$E38,성적입력!$H:$AN,12,0)</f>
        <v>#N/A</v>
      </c>
      <c r="J38" t="e">
        <f>VLOOKUP('경상대특별식22~23,26~27'!$E38,성적입력!$H:$AN,21,0)</f>
        <v>#N/A</v>
      </c>
      <c r="K38" t="e">
        <f>VLOOKUP('경상대특별식22~23,26~27'!$E38,성적입력!$H:$AN,26,0)</f>
        <v>#N/A</v>
      </c>
      <c r="N38" t="str">
        <v>화학2</v>
      </c>
      <c r="O38" t="str">
        <v>과학</v>
      </c>
      <c r="P38" t="str">
        <v>화학2-2</v>
      </c>
      <c r="Q38" t="e">
        <v>#N/A</v>
      </c>
      <c r="R38" t="e">
        <v>#N/A</v>
      </c>
      <c r="S38" t="e">
        <v>#N/A</v>
      </c>
      <c r="T38" t="e">
        <v>#N/A</v>
      </c>
      <c r="U38" t="e">
        <v>#N/A</v>
      </c>
      <c r="V38" t="e">
        <v>#N/A</v>
      </c>
    </row>
    <row r="39" spans="3:22" x14ac:dyDescent="0.3">
      <c r="C39" s="1" t="s">
        <v>460</v>
      </c>
      <c r="D39" t="s">
        <v>163</v>
      </c>
      <c r="E39" s="1" t="str">
        <f t="shared" ref="E39" si="38">C39&amp;"-"&amp;"1"</f>
        <v>생명과학2-1</v>
      </c>
      <c r="F39" t="e">
        <f>VLOOKUP('경상대특별식22~23,26~27'!$E39,성적입력!$H:$AN,9,0)</f>
        <v>#N/A</v>
      </c>
      <c r="G39" t="e">
        <f>VLOOKUP('경상대특별식22~23,26~27'!$E39,성적입력!$H:$AN,10,0)</f>
        <v>#N/A</v>
      </c>
      <c r="H39" t="e">
        <f>VLOOKUP('경상대특별식22~23,26~27'!$E39,성적입력!$H:$AN,11,0)</f>
        <v>#N/A</v>
      </c>
      <c r="I39" t="e">
        <f>VLOOKUP('경상대특별식22~23,26~27'!$E39,성적입력!$H:$AN,12,0)</f>
        <v>#N/A</v>
      </c>
      <c r="J39" t="e">
        <f>VLOOKUP('경상대특별식22~23,26~27'!$E39,성적입력!$H:$AN,21,0)</f>
        <v>#N/A</v>
      </c>
      <c r="K39" t="e">
        <f>VLOOKUP('경상대특별식22~23,26~27'!$E39,성적입력!$H:$AN,26,0)</f>
        <v>#N/A</v>
      </c>
      <c r="N39" t="str">
        <v>생명과학2</v>
      </c>
      <c r="O39" t="str">
        <v>과학</v>
      </c>
      <c r="P39" t="str">
        <v>생명과학2-1</v>
      </c>
      <c r="Q39" t="e">
        <v>#N/A</v>
      </c>
      <c r="R39" t="e">
        <v>#N/A</v>
      </c>
      <c r="S39" t="e">
        <v>#N/A</v>
      </c>
      <c r="T39" t="e">
        <v>#N/A</v>
      </c>
      <c r="U39" t="e">
        <v>#N/A</v>
      </c>
      <c r="V39" t="e">
        <v>#N/A</v>
      </c>
    </row>
    <row r="40" spans="3:22" x14ac:dyDescent="0.3">
      <c r="C40" s="1" t="s">
        <v>459</v>
      </c>
      <c r="D40" t="s">
        <v>163</v>
      </c>
      <c r="E40" s="1" t="str">
        <f t="shared" ref="E40" si="39">C40&amp;"-"&amp;"2"</f>
        <v>생명과학2-2</v>
      </c>
      <c r="F40" t="e">
        <f>VLOOKUP('경상대특별식22~23,26~27'!$E40,성적입력!$H:$AN,9,0)</f>
        <v>#N/A</v>
      </c>
      <c r="G40" t="e">
        <f>VLOOKUP('경상대특별식22~23,26~27'!$E40,성적입력!$H:$AN,10,0)</f>
        <v>#N/A</v>
      </c>
      <c r="H40" t="e">
        <f>VLOOKUP('경상대특별식22~23,26~27'!$E40,성적입력!$H:$AN,11,0)</f>
        <v>#N/A</v>
      </c>
      <c r="I40" t="e">
        <f>VLOOKUP('경상대특별식22~23,26~27'!$E40,성적입력!$H:$AN,12,0)</f>
        <v>#N/A</v>
      </c>
      <c r="J40" t="e">
        <f>VLOOKUP('경상대특별식22~23,26~27'!$E40,성적입력!$H:$AN,21,0)</f>
        <v>#N/A</v>
      </c>
      <c r="K40" t="e">
        <f>VLOOKUP('경상대특별식22~23,26~27'!$E40,성적입력!$H:$AN,26,0)</f>
        <v>#N/A</v>
      </c>
      <c r="N40" t="str">
        <v>생명과학2</v>
      </c>
      <c r="O40" t="str">
        <v>과학</v>
      </c>
      <c r="P40" t="str">
        <v>생명과학2-2</v>
      </c>
      <c r="Q40" t="e">
        <v>#N/A</v>
      </c>
      <c r="R40" t="e">
        <v>#N/A</v>
      </c>
      <c r="S40" t="e">
        <v>#N/A</v>
      </c>
      <c r="T40" t="e">
        <v>#N/A</v>
      </c>
      <c r="U40" t="e">
        <v>#N/A</v>
      </c>
      <c r="V40" t="e">
        <v>#N/A</v>
      </c>
    </row>
    <row r="41" spans="3:22" x14ac:dyDescent="0.3">
      <c r="C41" s="1" t="s">
        <v>462</v>
      </c>
      <c r="D41" t="s">
        <v>163</v>
      </c>
      <c r="E41" s="1" t="str">
        <f t="shared" ref="E41" si="40">C41&amp;"-"&amp;"1"</f>
        <v>지구과학2-1</v>
      </c>
      <c r="F41" t="e">
        <f>VLOOKUP('경상대특별식22~23,26~27'!$E41,성적입력!$H:$AN,9,0)</f>
        <v>#N/A</v>
      </c>
      <c r="G41" t="e">
        <f>VLOOKUP('경상대특별식22~23,26~27'!$E41,성적입력!$H:$AN,10,0)</f>
        <v>#N/A</v>
      </c>
      <c r="H41" t="e">
        <f>VLOOKUP('경상대특별식22~23,26~27'!$E41,성적입력!$H:$AN,11,0)</f>
        <v>#N/A</v>
      </c>
      <c r="I41" t="e">
        <f>VLOOKUP('경상대특별식22~23,26~27'!$E41,성적입력!$H:$AN,12,0)</f>
        <v>#N/A</v>
      </c>
      <c r="J41" t="e">
        <f>VLOOKUP('경상대특별식22~23,26~27'!$E41,성적입력!$H:$AN,21,0)</f>
        <v>#N/A</v>
      </c>
      <c r="K41" t="e">
        <f>VLOOKUP('경상대특별식22~23,26~27'!$E41,성적입력!$H:$AN,26,0)</f>
        <v>#N/A</v>
      </c>
      <c r="N41" t="str">
        <v>지구과학2</v>
      </c>
      <c r="O41" t="str">
        <v>과학</v>
      </c>
      <c r="P41" t="str">
        <v>지구과학2-1</v>
      </c>
      <c r="Q41" t="e">
        <v>#N/A</v>
      </c>
      <c r="R41" t="e">
        <v>#N/A</v>
      </c>
      <c r="S41" t="e">
        <v>#N/A</v>
      </c>
      <c r="T41" t="e">
        <v>#N/A</v>
      </c>
      <c r="U41" t="e">
        <v>#N/A</v>
      </c>
      <c r="V41" t="e">
        <v>#N/A</v>
      </c>
    </row>
    <row r="42" spans="3:22" x14ac:dyDescent="0.3">
      <c r="C42" s="1" t="s">
        <v>461</v>
      </c>
      <c r="D42" t="s">
        <v>163</v>
      </c>
      <c r="E42" s="1" t="str">
        <f t="shared" ref="E42" si="41">C42&amp;"-"&amp;"2"</f>
        <v>지구과학2-2</v>
      </c>
      <c r="F42" t="e">
        <f>VLOOKUP('경상대특별식22~23,26~27'!$E42,성적입력!$H:$AN,9,0)</f>
        <v>#N/A</v>
      </c>
      <c r="G42" t="e">
        <f>VLOOKUP('경상대특별식22~23,26~27'!$E42,성적입력!$H:$AN,10,0)</f>
        <v>#N/A</v>
      </c>
      <c r="H42" t="e">
        <f>VLOOKUP('경상대특별식22~23,26~27'!$E42,성적입력!$H:$AN,11,0)</f>
        <v>#N/A</v>
      </c>
      <c r="I42" t="e">
        <f>VLOOKUP('경상대특별식22~23,26~27'!$E42,성적입력!$H:$AN,12,0)</f>
        <v>#N/A</v>
      </c>
      <c r="J42" t="e">
        <f>VLOOKUP('경상대특별식22~23,26~27'!$E42,성적입력!$H:$AN,21,0)</f>
        <v>#N/A</v>
      </c>
      <c r="K42" t="e">
        <f>VLOOKUP('경상대특별식22~23,26~27'!$E42,성적입력!$H:$AN,26,0)</f>
        <v>#N/A</v>
      </c>
      <c r="N42" t="str">
        <v>지구과학2</v>
      </c>
      <c r="O42" t="str">
        <v>과학</v>
      </c>
      <c r="P42" t="str">
        <v>지구과학2-2</v>
      </c>
      <c r="Q42" t="e">
        <v>#N/A</v>
      </c>
      <c r="R42" t="e">
        <v>#N/A</v>
      </c>
      <c r="S42" t="e">
        <v>#N/A</v>
      </c>
      <c r="T42" t="e">
        <v>#N/A</v>
      </c>
      <c r="U42" t="e">
        <v>#N/A</v>
      </c>
      <c r="V42" t="e">
        <v>#N/A</v>
      </c>
    </row>
    <row r="43" spans="3:22" x14ac:dyDescent="0.3">
      <c r="C43" s="1" t="s">
        <v>573</v>
      </c>
      <c r="D43" t="s">
        <v>163</v>
      </c>
      <c r="E43" s="1" t="str">
        <f t="shared" ref="E43" si="42">C43&amp;"-"&amp;"1"</f>
        <v>융합과학-1</v>
      </c>
      <c r="F43" t="e">
        <f>VLOOKUP('경상대특별식22~23,26~27'!$E43,성적입력!$H:$AN,9,0)</f>
        <v>#N/A</v>
      </c>
      <c r="G43" t="e">
        <f>VLOOKUP('경상대특별식22~23,26~27'!$E43,성적입력!$H:$AN,10,0)</f>
        <v>#N/A</v>
      </c>
      <c r="H43" t="e">
        <f>VLOOKUP('경상대특별식22~23,26~27'!$E43,성적입력!$H:$AN,11,0)</f>
        <v>#N/A</v>
      </c>
      <c r="I43" t="e">
        <f>VLOOKUP('경상대특별식22~23,26~27'!$E43,성적입력!$H:$AN,12,0)</f>
        <v>#N/A</v>
      </c>
      <c r="J43" t="e">
        <f>VLOOKUP('경상대특별식22~23,26~27'!$E43,성적입력!$H:$AN,21,0)</f>
        <v>#N/A</v>
      </c>
      <c r="K43" t="e">
        <f>VLOOKUP('경상대특별식22~23,26~27'!$E43,성적입력!$H:$AN,26,0)</f>
        <v>#N/A</v>
      </c>
      <c r="N43" t="str">
        <v>융합과학</v>
      </c>
      <c r="O43" t="str">
        <v>과학</v>
      </c>
      <c r="P43" t="str">
        <v>융합과학-1</v>
      </c>
      <c r="Q43" t="e">
        <v>#N/A</v>
      </c>
      <c r="R43" t="e">
        <v>#N/A</v>
      </c>
      <c r="S43" t="e">
        <v>#N/A</v>
      </c>
      <c r="T43" t="e">
        <v>#N/A</v>
      </c>
      <c r="U43" t="e">
        <v>#N/A</v>
      </c>
      <c r="V43" t="e">
        <v>#N/A</v>
      </c>
    </row>
    <row r="44" spans="3:22" x14ac:dyDescent="0.3">
      <c r="C44" s="1" t="s">
        <v>572</v>
      </c>
      <c r="D44" t="s">
        <v>163</v>
      </c>
      <c r="E44" s="1" t="str">
        <f t="shared" ref="E44" si="43">C44&amp;"-"&amp;"2"</f>
        <v>융합과학-2</v>
      </c>
      <c r="F44" t="e">
        <f>VLOOKUP('경상대특별식22~23,26~27'!$E44,성적입력!$H:$AN,9,0)</f>
        <v>#N/A</v>
      </c>
      <c r="G44" t="e">
        <f>VLOOKUP('경상대특별식22~23,26~27'!$E44,성적입력!$H:$AN,10,0)</f>
        <v>#N/A</v>
      </c>
      <c r="H44" t="e">
        <f>VLOOKUP('경상대특별식22~23,26~27'!$E44,성적입력!$H:$AN,11,0)</f>
        <v>#N/A</v>
      </c>
      <c r="I44" t="e">
        <f>VLOOKUP('경상대특별식22~23,26~27'!$E44,성적입력!$H:$AN,12,0)</f>
        <v>#N/A</v>
      </c>
      <c r="J44" t="e">
        <f>VLOOKUP('경상대특별식22~23,26~27'!$E44,성적입력!$H:$AN,21,0)</f>
        <v>#N/A</v>
      </c>
      <c r="K44" t="e">
        <f>VLOOKUP('경상대특별식22~23,26~27'!$E44,성적입력!$H:$AN,26,0)</f>
        <v>#N/A</v>
      </c>
      <c r="N44" t="str">
        <v>융합과학</v>
      </c>
      <c r="O44" t="str">
        <v>과학</v>
      </c>
      <c r="P44" t="str">
        <v>융합과학-2</v>
      </c>
      <c r="Q44" t="e">
        <v>#N/A</v>
      </c>
      <c r="R44" t="e">
        <v>#N/A</v>
      </c>
      <c r="S44" t="e">
        <v>#N/A</v>
      </c>
      <c r="T44" t="e">
        <v>#N/A</v>
      </c>
      <c r="U44" t="e">
        <v>#N/A</v>
      </c>
      <c r="V44" t="e">
        <v>#N/A</v>
      </c>
    </row>
    <row r="45" spans="3:22" x14ac:dyDescent="0.3">
      <c r="C45" s="1" t="s">
        <v>574</v>
      </c>
      <c r="D45" t="s">
        <v>163</v>
      </c>
      <c r="E45" s="1" t="str">
        <f t="shared" ref="E45" si="44">C45&amp;"-"&amp;"1"</f>
        <v>생활과과학-1</v>
      </c>
      <c r="F45" t="e">
        <f>VLOOKUP('경상대특별식22~23,26~27'!$E45,성적입력!$H:$AN,9,0)</f>
        <v>#N/A</v>
      </c>
      <c r="G45" t="e">
        <f>VLOOKUP('경상대특별식22~23,26~27'!$E45,성적입력!$H:$AN,10,0)</f>
        <v>#N/A</v>
      </c>
      <c r="H45" t="e">
        <f>VLOOKUP('경상대특별식22~23,26~27'!$E45,성적입력!$H:$AN,11,0)</f>
        <v>#N/A</v>
      </c>
      <c r="I45" t="e">
        <f>VLOOKUP('경상대특별식22~23,26~27'!$E45,성적입력!$H:$AN,12,0)</f>
        <v>#N/A</v>
      </c>
      <c r="J45" t="e">
        <f>VLOOKUP('경상대특별식22~23,26~27'!$E45,성적입력!$H:$AN,21,0)</f>
        <v>#N/A</v>
      </c>
      <c r="K45" t="e">
        <f>VLOOKUP('경상대특별식22~23,26~27'!$E45,성적입력!$H:$AN,26,0)</f>
        <v>#N/A</v>
      </c>
      <c r="N45" t="str">
        <v>생활과과학</v>
      </c>
      <c r="O45" t="str">
        <v>과학</v>
      </c>
      <c r="P45" t="str">
        <v>생활과과학-1</v>
      </c>
      <c r="Q45" t="e">
        <v>#N/A</v>
      </c>
      <c r="R45" t="e">
        <v>#N/A</v>
      </c>
      <c r="S45" t="e">
        <v>#N/A</v>
      </c>
      <c r="T45" t="e">
        <v>#N/A</v>
      </c>
      <c r="U45" t="e">
        <v>#N/A</v>
      </c>
      <c r="V45" t="e">
        <v>#N/A</v>
      </c>
    </row>
    <row r="46" spans="3:22" x14ac:dyDescent="0.3">
      <c r="C46" s="1" t="s">
        <v>284</v>
      </c>
      <c r="D46" t="s">
        <v>163</v>
      </c>
      <c r="E46" s="1" t="str">
        <f t="shared" ref="E46" si="45">C46&amp;"-"&amp;"2"</f>
        <v>생활과과학-2</v>
      </c>
      <c r="F46" t="e">
        <f>VLOOKUP('경상대특별식22~23,26~27'!$E46,성적입력!$H:$AN,9,0)</f>
        <v>#N/A</v>
      </c>
      <c r="G46" t="e">
        <f>VLOOKUP('경상대특별식22~23,26~27'!$E46,성적입력!$H:$AN,10,0)</f>
        <v>#N/A</v>
      </c>
      <c r="H46" t="e">
        <f>VLOOKUP('경상대특별식22~23,26~27'!$E46,성적입력!$H:$AN,11,0)</f>
        <v>#N/A</v>
      </c>
      <c r="I46" t="e">
        <f>VLOOKUP('경상대특별식22~23,26~27'!$E46,성적입력!$H:$AN,12,0)</f>
        <v>#N/A</v>
      </c>
      <c r="J46" t="e">
        <f>VLOOKUP('경상대특별식22~23,26~27'!$E46,성적입력!$H:$AN,21,0)</f>
        <v>#N/A</v>
      </c>
      <c r="K46" t="e">
        <f>VLOOKUP('경상대특별식22~23,26~27'!$E46,성적입력!$H:$AN,26,0)</f>
        <v>#N/A</v>
      </c>
      <c r="N46" t="str">
        <v>생활과과학</v>
      </c>
      <c r="O46" t="str">
        <v>과학</v>
      </c>
      <c r="P46" t="str">
        <v>생활과과학-2</v>
      </c>
      <c r="Q46" t="e">
        <v>#N/A</v>
      </c>
      <c r="R46" t="e">
        <v>#N/A</v>
      </c>
      <c r="S46" t="e">
        <v>#N/A</v>
      </c>
      <c r="T46" t="e">
        <v>#N/A</v>
      </c>
      <c r="U46" t="e">
        <v>#N/A</v>
      </c>
      <c r="V46" t="e">
        <v>#N/A</v>
      </c>
    </row>
    <row r="47" spans="3:22" x14ac:dyDescent="0.3">
      <c r="C47" s="1" t="s">
        <v>576</v>
      </c>
      <c r="D47" t="s">
        <v>163</v>
      </c>
      <c r="E47" s="1" t="str">
        <f t="shared" ref="E47" si="46">C47&amp;"-"&amp;"1"</f>
        <v>과학사-1</v>
      </c>
      <c r="F47" t="e">
        <f>VLOOKUP('경상대특별식22~23,26~27'!$E47,성적입력!$H:$AN,9,0)</f>
        <v>#N/A</v>
      </c>
      <c r="G47" t="e">
        <f>VLOOKUP('경상대특별식22~23,26~27'!$E47,성적입력!$H:$AN,10,0)</f>
        <v>#N/A</v>
      </c>
      <c r="H47" t="e">
        <f>VLOOKUP('경상대특별식22~23,26~27'!$E47,성적입력!$H:$AN,11,0)</f>
        <v>#N/A</v>
      </c>
      <c r="I47" t="e">
        <f>VLOOKUP('경상대특별식22~23,26~27'!$E47,성적입력!$H:$AN,12,0)</f>
        <v>#N/A</v>
      </c>
      <c r="J47" t="e">
        <f>VLOOKUP('경상대특별식22~23,26~27'!$E47,성적입력!$H:$AN,21,0)</f>
        <v>#N/A</v>
      </c>
      <c r="K47" t="e">
        <f>VLOOKUP('경상대특별식22~23,26~27'!$E47,성적입력!$H:$AN,26,0)</f>
        <v>#N/A</v>
      </c>
      <c r="N47" t="str">
        <v>과학사</v>
      </c>
      <c r="O47" t="str">
        <v>과학</v>
      </c>
      <c r="P47" t="str">
        <v>과학사-1</v>
      </c>
      <c r="Q47" t="e">
        <v>#N/A</v>
      </c>
      <c r="R47" t="e">
        <v>#N/A</v>
      </c>
      <c r="S47" t="e">
        <v>#N/A</v>
      </c>
      <c r="T47" t="e">
        <v>#N/A</v>
      </c>
      <c r="U47" t="e">
        <v>#N/A</v>
      </c>
      <c r="V47" t="e">
        <v>#N/A</v>
      </c>
    </row>
    <row r="48" spans="3:22" x14ac:dyDescent="0.3">
      <c r="C48" t="s">
        <v>575</v>
      </c>
      <c r="D48" t="s">
        <v>163</v>
      </c>
      <c r="E48" s="1" t="str">
        <f t="shared" ref="E48" si="47">C48&amp;"-"&amp;"2"</f>
        <v>과학사-2</v>
      </c>
      <c r="F48" t="e">
        <f>VLOOKUP('경상대특별식22~23,26~27'!$E48,성적입력!$H:$AN,9,0)</f>
        <v>#N/A</v>
      </c>
      <c r="G48" t="e">
        <f>VLOOKUP('경상대특별식22~23,26~27'!$E48,성적입력!$H:$AN,10,0)</f>
        <v>#N/A</v>
      </c>
      <c r="H48" t="e">
        <f>VLOOKUP('경상대특별식22~23,26~27'!$E48,성적입력!$H:$AN,11,0)</f>
        <v>#N/A</v>
      </c>
      <c r="I48" t="e">
        <f>VLOOKUP('경상대특별식22~23,26~27'!$E48,성적입력!$H:$AN,12,0)</f>
        <v>#N/A</v>
      </c>
      <c r="J48" t="e">
        <f>VLOOKUP('경상대특별식22~23,26~27'!$E48,성적입력!$H:$AN,21,0)</f>
        <v>#N/A</v>
      </c>
      <c r="K48" t="e">
        <f>VLOOKUP('경상대특별식22~23,26~27'!$E48,성적입력!$H:$AN,26,0)</f>
        <v>#N/A</v>
      </c>
      <c r="N48" t="str">
        <v>과학사</v>
      </c>
      <c r="O48" t="str">
        <v>과학</v>
      </c>
      <c r="P48" t="str">
        <v>과학사-2</v>
      </c>
      <c r="Q48" t="e">
        <v>#N/A</v>
      </c>
      <c r="R48" t="e">
        <v>#N/A</v>
      </c>
      <c r="S48" t="e">
        <v>#N/A</v>
      </c>
      <c r="T48" t="e">
        <v>#N/A</v>
      </c>
      <c r="U48" t="e">
        <v>#N/A</v>
      </c>
      <c r="V48" t="e">
        <v>#N/A</v>
      </c>
    </row>
  </sheetData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5077-7AC1-4ED1-AEBD-58423D59D7BC}">
  <dimension ref="C6:AK49"/>
  <sheetViews>
    <sheetView topLeftCell="A7" workbookViewId="0">
      <selection activeCell="P20" sqref="P20"/>
    </sheetView>
  </sheetViews>
  <sheetFormatPr defaultRowHeight="16.5" x14ac:dyDescent="0.3"/>
  <sheetData>
    <row r="6" spans="3:37" x14ac:dyDescent="0.3">
      <c r="X6" s="1" t="s">
        <v>585</v>
      </c>
    </row>
    <row r="7" spans="3:37" x14ac:dyDescent="0.3">
      <c r="X7" s="1"/>
      <c r="Y7" t="s">
        <v>583</v>
      </c>
      <c r="Z7" t="s">
        <v>577</v>
      </c>
      <c r="AA7" t="s">
        <v>579</v>
      </c>
      <c r="AB7" t="s">
        <v>488</v>
      </c>
      <c r="AC7" t="s">
        <v>489</v>
      </c>
      <c r="AD7" t="s">
        <v>490</v>
      </c>
      <c r="AE7" t="s">
        <v>491</v>
      </c>
      <c r="AF7" t="s">
        <v>581</v>
      </c>
      <c r="AG7" t="s">
        <v>493</v>
      </c>
      <c r="AH7" s="1" t="s">
        <v>591</v>
      </c>
      <c r="AK7" s="1"/>
    </row>
    <row r="8" spans="3:37" x14ac:dyDescent="0.3">
      <c r="X8">
        <v>1</v>
      </c>
      <c r="Y8" t="str">
        <f>VLOOKUP($X8,$M:$V,2,0)</f>
        <v>실용국어</v>
      </c>
      <c r="Z8" t="str">
        <f>VLOOKUP($X8,$M:$V,3,0)</f>
        <v>국어</v>
      </c>
      <c r="AA8" t="str">
        <f>VLOOKUP($X8,$M:$V,4,0)</f>
        <v>실용국어-1</v>
      </c>
      <c r="AB8" t="e">
        <f>VLOOKUP($X8,$M:$V,5,0)</f>
        <v>#N/A</v>
      </c>
      <c r="AC8" t="e">
        <f>VLOOKUP($X8,$M:$V,6,0)</f>
        <v>#N/A</v>
      </c>
      <c r="AD8" t="e">
        <f>VLOOKUP($X8,$M:$V,7,0)</f>
        <v>#N/A</v>
      </c>
      <c r="AE8" t="e">
        <f>VLOOKUP($X8,$M:$V,8,0)</f>
        <v>#N/A</v>
      </c>
      <c r="AF8" t="e">
        <f>VLOOKUP($X8,$M:$V,9,0)</f>
        <v>#N/A</v>
      </c>
      <c r="AG8" t="e">
        <f>VLOOKUP($X8,$M:$V,10,0)</f>
        <v>#N/A</v>
      </c>
      <c r="AH8" s="2" t="e" cm="1">
        <f t="array" ref="AH8">_xlfn.IFS(AF8&gt;5,0.1,AF8&gt;2,0.3,TRUE,0.5)</f>
        <v>#N/A</v>
      </c>
      <c r="AI8" t="e">
        <f>VLOOKUP($AF8,학교별등급점수!$AI:$AJ,2,0)*경상대특별식24!$AB8</f>
        <v>#N/A</v>
      </c>
      <c r="AJ8" t="e">
        <f>AB8</f>
        <v>#N/A</v>
      </c>
      <c r="AK8" s="2"/>
    </row>
    <row r="9" spans="3:37" x14ac:dyDescent="0.3">
      <c r="X9">
        <v>2</v>
      </c>
      <c r="Y9" t="str">
        <f>VLOOKUP($X9,$M:$V,2,0)</f>
        <v>실용국어</v>
      </c>
      <c r="Z9" t="str">
        <f>VLOOKUP($X9,$M:$V,3,0)</f>
        <v>국어</v>
      </c>
      <c r="AA9" t="str">
        <f>VLOOKUP($X9,$M:$V,4,0)</f>
        <v>실용국어-2</v>
      </c>
      <c r="AB9" t="e">
        <f t="shared" ref="AB9:AB10" si="0">VLOOKUP($X9,$M:$V,5,0)</f>
        <v>#N/A</v>
      </c>
      <c r="AC9" t="e">
        <f t="shared" ref="AC9:AC10" si="1">VLOOKUP($X9,$M:$V,6,0)</f>
        <v>#N/A</v>
      </c>
      <c r="AD9" t="e">
        <f t="shared" ref="AD9:AD10" si="2">VLOOKUP($X9,$M:$V,7,0)</f>
        <v>#N/A</v>
      </c>
      <c r="AE9" t="e">
        <f t="shared" ref="AE9:AE10" si="3">VLOOKUP($X9,$M:$V,8,0)</f>
        <v>#N/A</v>
      </c>
      <c r="AF9" t="e">
        <f t="shared" ref="AF9:AF10" si="4">VLOOKUP($X9,$M:$V,9,0)</f>
        <v>#N/A</v>
      </c>
      <c r="AG9" t="e">
        <f t="shared" ref="AG9:AG10" si="5">VLOOKUP($X9,$M:$V,10,0)</f>
        <v>#N/A</v>
      </c>
      <c r="AH9" s="2" t="e" cm="1">
        <f t="array" ref="AH9">_xlfn.IFS(AF9&gt;5,0.1,AF9&gt;2,0.3,TRUE,0.5)</f>
        <v>#N/A</v>
      </c>
      <c r="AI9" t="e">
        <f>VLOOKUP($AF9,학교별등급점수!$AI:$AJ,2,0)*경상대특별식24!$AB9</f>
        <v>#N/A</v>
      </c>
      <c r="AJ9" t="e">
        <f>AB9</f>
        <v>#N/A</v>
      </c>
      <c r="AK9" s="2"/>
    </row>
    <row r="10" spans="3:37" x14ac:dyDescent="0.3">
      <c r="X10">
        <v>3</v>
      </c>
      <c r="Y10" t="str">
        <f>VLOOKUP($X10,$M:$V,2,0)</f>
        <v>심화국어</v>
      </c>
      <c r="Z10" t="str">
        <f>VLOOKUP($X10,$M:$V,3,0)</f>
        <v>국어</v>
      </c>
      <c r="AA10" t="str">
        <f>VLOOKUP($X10,$M:$V,4,0)</f>
        <v>심화국어-1</v>
      </c>
      <c r="AB10" t="e">
        <f t="shared" si="0"/>
        <v>#N/A</v>
      </c>
      <c r="AC10" t="e">
        <f t="shared" si="1"/>
        <v>#N/A</v>
      </c>
      <c r="AD10" t="e">
        <f t="shared" si="2"/>
        <v>#N/A</v>
      </c>
      <c r="AE10" t="e">
        <f t="shared" si="3"/>
        <v>#N/A</v>
      </c>
      <c r="AF10" t="e">
        <f t="shared" si="4"/>
        <v>#N/A</v>
      </c>
      <c r="AG10" t="e">
        <f t="shared" si="5"/>
        <v>#N/A</v>
      </c>
      <c r="AH10" s="2" t="e" cm="1">
        <f t="array" ref="AH10">_xlfn.IFS(AF10&gt;5,0.1,AF10&gt;2,0.3,TRUE,0.5)</f>
        <v>#N/A</v>
      </c>
      <c r="AI10" t="e">
        <f>VLOOKUP($AF10,학교별등급점수!$AI:$AJ,2,0)*경상대특별식24!$AB10</f>
        <v>#N/A</v>
      </c>
      <c r="AJ10" t="e">
        <f>AB10</f>
        <v>#N/A</v>
      </c>
      <c r="AK10" s="2"/>
    </row>
    <row r="13" spans="3:37" x14ac:dyDescent="0.3">
      <c r="C13" s="1" t="s">
        <v>584</v>
      </c>
      <c r="D13" s="1" t="s">
        <v>578</v>
      </c>
      <c r="E13" s="1" t="s">
        <v>580</v>
      </c>
      <c r="F13" t="s">
        <v>488</v>
      </c>
      <c r="G13" t="s">
        <v>489</v>
      </c>
      <c r="H13" t="s">
        <v>490</v>
      </c>
      <c r="I13" t="s">
        <v>491</v>
      </c>
      <c r="J13" s="4" t="s">
        <v>582</v>
      </c>
      <c r="K13" s="1" t="s">
        <v>148</v>
      </c>
      <c r="N13" t="s">
        <v>583</v>
      </c>
      <c r="O13" t="s">
        <v>577</v>
      </c>
      <c r="P13" t="s">
        <v>579</v>
      </c>
      <c r="Q13" t="s">
        <v>488</v>
      </c>
      <c r="R13" t="s">
        <v>489</v>
      </c>
      <c r="S13" t="s">
        <v>490</v>
      </c>
      <c r="T13" t="s">
        <v>491</v>
      </c>
      <c r="U13" t="s">
        <v>581</v>
      </c>
      <c r="V13" t="s">
        <v>493</v>
      </c>
    </row>
    <row r="14" spans="3:37" x14ac:dyDescent="0.3">
      <c r="C14" s="1" t="str">
        <f>'경상대특별식22~23,26~27'!C7</f>
        <v>실용국어</v>
      </c>
      <c r="D14" s="1" t="s">
        <v>156</v>
      </c>
      <c r="E14" s="1" t="str">
        <f>C14&amp;"-"&amp;"1"</f>
        <v>실용국어-1</v>
      </c>
      <c r="F14" t="e">
        <f>VLOOKUP($E14,성적입력!$H:$AN,9,0)</f>
        <v>#N/A</v>
      </c>
      <c r="G14" t="e">
        <f>VLOOKUP($E14,성적입력!$H:$AN,10,0)</f>
        <v>#N/A</v>
      </c>
      <c r="H14" t="e">
        <f>VLOOKUP($E14,성적입력!$H:$AN,11,0)</f>
        <v>#N/A</v>
      </c>
      <c r="I14" t="e">
        <f>VLOOKUP($E14,성적입력!$H:$AN,12,0)</f>
        <v>#N/A</v>
      </c>
      <c r="J14" t="e">
        <f>VLOOKUP($E14,성적입력!$H:$AN,21,0)</f>
        <v>#N/A</v>
      </c>
      <c r="K14" t="e">
        <f>VLOOKUP($E14,성적입력!$H:$AN,26,0)</f>
        <v>#N/A</v>
      </c>
      <c r="M14">
        <v>1</v>
      </c>
      <c r="N14" t="str" cm="1">
        <f t="array" ref="N14:V48">_xlfn._xlws.SORT($C$14:$K$48,{8,4},{1,-1})</f>
        <v>실용국어</v>
      </c>
      <c r="O14" t="str">
        <v>국어</v>
      </c>
      <c r="P14" t="str">
        <v>실용국어-1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</row>
    <row r="15" spans="3:37" x14ac:dyDescent="0.3">
      <c r="C15" s="1" t="s">
        <v>353</v>
      </c>
      <c r="D15" s="1" t="s">
        <v>155</v>
      </c>
      <c r="E15" s="1" t="str">
        <f>C15&amp;"-"&amp;"2"</f>
        <v>실용국어-2</v>
      </c>
      <c r="F15" t="e">
        <f>VLOOKUP($E15,성적입력!$H:$AN,9,0)</f>
        <v>#N/A</v>
      </c>
      <c r="G15" t="e">
        <f>VLOOKUP($E15,성적입력!$H:$AN,10,0)</f>
        <v>#N/A</v>
      </c>
      <c r="H15" t="e">
        <f>VLOOKUP($E15,성적입력!$H:$AN,11,0)</f>
        <v>#N/A</v>
      </c>
      <c r="I15" t="e">
        <f>VLOOKUP($E15,성적입력!$H:$AN,12,0)</f>
        <v>#N/A</v>
      </c>
      <c r="J15" t="e">
        <f>VLOOKUP($E15,성적입력!$H:$AN,21,0)</f>
        <v>#N/A</v>
      </c>
      <c r="K15" t="e">
        <f>VLOOKUP($E15,성적입력!$H:$AN,26,0)</f>
        <v>#N/A</v>
      </c>
      <c r="M15">
        <v>2</v>
      </c>
      <c r="N15" t="str">
        <v>실용국어</v>
      </c>
      <c r="O15" t="str">
        <v>국어</v>
      </c>
      <c r="P15" t="str">
        <v>실용국어-2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</row>
    <row r="16" spans="3:37" x14ac:dyDescent="0.3">
      <c r="C16" s="1" t="s">
        <v>547</v>
      </c>
      <c r="D16" t="s">
        <v>155</v>
      </c>
      <c r="E16" s="1" t="str">
        <f>C16&amp;"-"&amp;"1"</f>
        <v>심화국어-1</v>
      </c>
      <c r="F16" t="e">
        <f>VLOOKUP($E16,성적입력!$H:$AN,9,0)</f>
        <v>#N/A</v>
      </c>
      <c r="G16" t="e">
        <f>VLOOKUP($E16,성적입력!$H:$AN,10,0)</f>
        <v>#N/A</v>
      </c>
      <c r="H16" t="e">
        <f>VLOOKUP($E16,성적입력!$H:$AN,11,0)</f>
        <v>#N/A</v>
      </c>
      <c r="I16" t="e">
        <f>VLOOKUP($E16,성적입력!$H:$AN,12,0)</f>
        <v>#N/A</v>
      </c>
      <c r="J16" t="e">
        <f>VLOOKUP($E16,성적입력!$H:$AN,21,0)</f>
        <v>#N/A</v>
      </c>
      <c r="K16" t="e">
        <f>VLOOKUP($E16,성적입력!$H:$AN,26,0)</f>
        <v>#N/A</v>
      </c>
      <c r="M16">
        <v>3</v>
      </c>
      <c r="N16" t="str">
        <v>심화국어</v>
      </c>
      <c r="O16" t="str">
        <v>국어</v>
      </c>
      <c r="P16" t="str">
        <v>심화국어-1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</row>
    <row r="17" spans="3:22" x14ac:dyDescent="0.3">
      <c r="C17" s="1" t="s">
        <v>546</v>
      </c>
      <c r="D17" t="s">
        <v>155</v>
      </c>
      <c r="E17" s="1" t="str">
        <f>C17&amp;"-"&amp;"2"</f>
        <v>심화국어-2</v>
      </c>
      <c r="F17" t="e">
        <f>VLOOKUP($E17,성적입력!$H:$AN,9,0)</f>
        <v>#N/A</v>
      </c>
      <c r="G17" t="e">
        <f>VLOOKUP($E17,성적입력!$H:$AN,10,0)</f>
        <v>#N/A</v>
      </c>
      <c r="H17" t="e">
        <f>VLOOKUP($E17,성적입력!$H:$AN,11,0)</f>
        <v>#N/A</v>
      </c>
      <c r="I17" t="e">
        <f>VLOOKUP($E17,성적입력!$H:$AN,12,0)</f>
        <v>#N/A</v>
      </c>
      <c r="J17" t="e">
        <f>VLOOKUP($E17,성적입력!$H:$AN,21,0)</f>
        <v>#N/A</v>
      </c>
      <c r="K17" t="e">
        <f>VLOOKUP($E17,성적입력!$H:$AN,26,0)</f>
        <v>#N/A</v>
      </c>
      <c r="N17" t="str">
        <v>심화국어</v>
      </c>
      <c r="O17" t="str">
        <v>국어</v>
      </c>
      <c r="P17" t="str">
        <v>심화국어-2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</row>
    <row r="18" spans="3:22" x14ac:dyDescent="0.3">
      <c r="C18" s="1" t="s">
        <v>549</v>
      </c>
      <c r="D18" t="s">
        <v>155</v>
      </c>
      <c r="E18" s="1" t="str">
        <f t="shared" ref="E18" si="6">C18&amp;"-"&amp;"1"</f>
        <v>고전읽기-1</v>
      </c>
      <c r="F18" t="e">
        <f>VLOOKUP($E18,성적입력!$H:$AN,9,0)</f>
        <v>#N/A</v>
      </c>
      <c r="G18" t="e">
        <f>VLOOKUP($E18,성적입력!$H:$AN,10,0)</f>
        <v>#N/A</v>
      </c>
      <c r="H18" t="e">
        <f>VLOOKUP($E18,성적입력!$H:$AN,11,0)</f>
        <v>#N/A</v>
      </c>
      <c r="I18" t="e">
        <f>VLOOKUP($E18,성적입력!$H:$AN,12,0)</f>
        <v>#N/A</v>
      </c>
      <c r="J18" t="e">
        <f>VLOOKUP($E18,성적입력!$H:$AN,21,0)</f>
        <v>#N/A</v>
      </c>
      <c r="K18" t="e">
        <f>VLOOKUP($E18,성적입력!$H:$AN,26,0)</f>
        <v>#N/A</v>
      </c>
      <c r="N18" t="str">
        <v>고전읽기</v>
      </c>
      <c r="O18" t="str">
        <v>국어</v>
      </c>
      <c r="P18" t="str">
        <v>고전읽기-1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</row>
    <row r="19" spans="3:22" x14ac:dyDescent="0.3">
      <c r="C19" s="1" t="s">
        <v>548</v>
      </c>
      <c r="D19" t="s">
        <v>155</v>
      </c>
      <c r="E19" s="1" t="str">
        <f t="shared" ref="E19" si="7">C19&amp;"-"&amp;"2"</f>
        <v>고전읽기-2</v>
      </c>
      <c r="F19" t="e">
        <f>VLOOKUP($E19,성적입력!$H:$AN,9,0)</f>
        <v>#N/A</v>
      </c>
      <c r="G19" t="e">
        <f>VLOOKUP($E19,성적입력!$H:$AN,10,0)</f>
        <v>#N/A</v>
      </c>
      <c r="H19" t="e">
        <f>VLOOKUP($E19,성적입력!$H:$AN,11,0)</f>
        <v>#N/A</v>
      </c>
      <c r="I19" t="e">
        <f>VLOOKUP($E19,성적입력!$H:$AN,12,0)</f>
        <v>#N/A</v>
      </c>
      <c r="J19" t="e">
        <f>VLOOKUP($E19,성적입력!$H:$AN,21,0)</f>
        <v>#N/A</v>
      </c>
      <c r="K19" t="e">
        <f>VLOOKUP($E19,성적입력!$H:$AN,26,0)</f>
        <v>#N/A</v>
      </c>
      <c r="N19" t="str">
        <v>고전읽기</v>
      </c>
      <c r="O19" t="str">
        <v>국어</v>
      </c>
      <c r="P19" t="str">
        <v>고전읽기-2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</row>
    <row r="20" spans="3:22" x14ac:dyDescent="0.3">
      <c r="C20" s="1" t="s">
        <v>550</v>
      </c>
      <c r="D20" t="s">
        <v>184</v>
      </c>
      <c r="E20" s="1" t="str">
        <f t="shared" ref="E20" si="8">C20&amp;"-"&amp;"1"</f>
        <v>실용영어-1</v>
      </c>
      <c r="F20" t="e">
        <f>VLOOKUP($E20,성적입력!$H:$AN,9,0)</f>
        <v>#N/A</v>
      </c>
      <c r="G20" t="e">
        <f>VLOOKUP($E20,성적입력!$H:$AN,10,0)</f>
        <v>#N/A</v>
      </c>
      <c r="H20" t="e">
        <f>VLOOKUP($E20,성적입력!$H:$AN,11,0)</f>
        <v>#N/A</v>
      </c>
      <c r="I20" t="e">
        <f>VLOOKUP($E20,성적입력!$H:$AN,12,0)</f>
        <v>#N/A</v>
      </c>
      <c r="J20" t="e">
        <f>VLOOKUP($E20,성적입력!$H:$AN,21,0)</f>
        <v>#N/A</v>
      </c>
      <c r="K20" t="e">
        <f>VLOOKUP($E20,성적입력!$H:$AN,26,0)</f>
        <v>#N/A</v>
      </c>
      <c r="N20" t="str">
        <v>실용영어</v>
      </c>
      <c r="O20" t="str">
        <v>영어</v>
      </c>
      <c r="P20" t="str">
        <v>실용영어-1</v>
      </c>
      <c r="Q20" t="e">
        <v>#N/A</v>
      </c>
      <c r="R20" t="e">
        <v>#N/A</v>
      </c>
      <c r="S20" t="e">
        <v>#N/A</v>
      </c>
      <c r="T20" t="e">
        <v>#N/A</v>
      </c>
      <c r="U20" t="e">
        <v>#N/A</v>
      </c>
      <c r="V20" t="e">
        <v>#N/A</v>
      </c>
    </row>
    <row r="21" spans="3:22" x14ac:dyDescent="0.3">
      <c r="C21" s="1" t="s">
        <v>305</v>
      </c>
      <c r="D21" t="s">
        <v>184</v>
      </c>
      <c r="E21" s="1" t="str">
        <f t="shared" ref="E21" si="9">C21&amp;"-"&amp;"2"</f>
        <v>실용영어-2</v>
      </c>
      <c r="F21" t="e">
        <f>VLOOKUP($E21,성적입력!$H:$AN,9,0)</f>
        <v>#N/A</v>
      </c>
      <c r="G21" t="e">
        <f>VLOOKUP($E21,성적입력!$H:$AN,10,0)</f>
        <v>#N/A</v>
      </c>
      <c r="H21" t="e">
        <f>VLOOKUP($E21,성적입력!$H:$AN,11,0)</f>
        <v>#N/A</v>
      </c>
      <c r="I21" t="e">
        <f>VLOOKUP($E21,성적입력!$H:$AN,12,0)</f>
        <v>#N/A</v>
      </c>
      <c r="J21" t="e">
        <f>VLOOKUP($E21,성적입력!$H:$AN,21,0)</f>
        <v>#N/A</v>
      </c>
      <c r="K21" t="e">
        <f>VLOOKUP($E21,성적입력!$H:$AN,26,0)</f>
        <v>#N/A</v>
      </c>
      <c r="N21" t="str">
        <v>실용영어</v>
      </c>
      <c r="O21" t="str">
        <v>영어</v>
      </c>
      <c r="P21" t="str">
        <v>실용영어-2</v>
      </c>
      <c r="Q21" t="e">
        <v>#N/A</v>
      </c>
      <c r="R21" t="e">
        <v>#N/A</v>
      </c>
      <c r="S21" t="e">
        <v>#N/A</v>
      </c>
      <c r="T21" t="e">
        <v>#N/A</v>
      </c>
      <c r="U21" t="e">
        <v>#N/A</v>
      </c>
      <c r="V21" t="e">
        <v>#N/A</v>
      </c>
    </row>
    <row r="22" spans="3:22" x14ac:dyDescent="0.3">
      <c r="C22" s="1" t="s">
        <v>552</v>
      </c>
      <c r="D22" s="1" t="s">
        <v>199</v>
      </c>
      <c r="E22" s="1" t="str">
        <f t="shared" ref="E22" si="10">C22&amp;"-"&amp;"1"</f>
        <v>영미문학읽기-1</v>
      </c>
      <c r="F22" t="e">
        <f>VLOOKUP($E22,성적입력!$H:$AN,9,0)</f>
        <v>#N/A</v>
      </c>
      <c r="G22" t="e">
        <f>VLOOKUP($E22,성적입력!$H:$AN,10,0)</f>
        <v>#N/A</v>
      </c>
      <c r="H22" t="e">
        <f>VLOOKUP($E22,성적입력!$H:$AN,11,0)</f>
        <v>#N/A</v>
      </c>
      <c r="I22" t="e">
        <f>VLOOKUP($E22,성적입력!$H:$AN,12,0)</f>
        <v>#N/A</v>
      </c>
      <c r="J22" t="e">
        <f>VLOOKUP($E22,성적입력!$H:$AN,21,0)</f>
        <v>#N/A</v>
      </c>
      <c r="K22" t="e">
        <f>VLOOKUP($E22,성적입력!$H:$AN,26,0)</f>
        <v>#N/A</v>
      </c>
      <c r="N22" t="str">
        <v>영미문학읽기</v>
      </c>
      <c r="O22" t="str">
        <v>영어</v>
      </c>
      <c r="P22" t="str">
        <v>영미문학읽기-1</v>
      </c>
      <c r="Q22" t="e">
        <v>#N/A</v>
      </c>
      <c r="R22" t="e">
        <v>#N/A</v>
      </c>
      <c r="S22" t="e">
        <v>#N/A</v>
      </c>
      <c r="T22" t="e">
        <v>#N/A</v>
      </c>
      <c r="U22" t="e">
        <v>#N/A</v>
      </c>
      <c r="V22" t="e">
        <v>#N/A</v>
      </c>
    </row>
    <row r="23" spans="3:22" x14ac:dyDescent="0.3">
      <c r="C23" s="1" t="s">
        <v>551</v>
      </c>
      <c r="D23" s="1" t="s">
        <v>184</v>
      </c>
      <c r="E23" s="1" t="str">
        <f t="shared" ref="E23" si="11">C23&amp;"-"&amp;"2"</f>
        <v>영미문학읽기-2</v>
      </c>
      <c r="F23" t="e">
        <f>VLOOKUP($E23,성적입력!$H:$AN,9,0)</f>
        <v>#N/A</v>
      </c>
      <c r="G23" t="e">
        <f>VLOOKUP($E23,성적입력!$H:$AN,10,0)</f>
        <v>#N/A</v>
      </c>
      <c r="H23" t="e">
        <f>VLOOKUP($E23,성적입력!$H:$AN,11,0)</f>
        <v>#N/A</v>
      </c>
      <c r="I23" t="e">
        <f>VLOOKUP($E23,성적입력!$H:$AN,12,0)</f>
        <v>#N/A</v>
      </c>
      <c r="J23" t="e">
        <f>VLOOKUP($E23,성적입력!$H:$AN,21,0)</f>
        <v>#N/A</v>
      </c>
      <c r="K23" t="e">
        <f>VLOOKUP($E23,성적입력!$H:$AN,26,0)</f>
        <v>#N/A</v>
      </c>
      <c r="N23" t="str">
        <v>영미문학읽기</v>
      </c>
      <c r="O23" t="str">
        <v>영어</v>
      </c>
      <c r="P23" t="str">
        <v>영미문학읽기-2</v>
      </c>
      <c r="Q23" t="e">
        <v>#N/A</v>
      </c>
      <c r="R23" t="e">
        <v>#N/A</v>
      </c>
      <c r="S23" t="e">
        <v>#N/A</v>
      </c>
      <c r="T23" t="e">
        <v>#N/A</v>
      </c>
      <c r="U23" t="e">
        <v>#N/A</v>
      </c>
      <c r="V23" t="e">
        <v>#N/A</v>
      </c>
    </row>
    <row r="24" spans="3:22" x14ac:dyDescent="0.3">
      <c r="C24" s="1" t="s">
        <v>554</v>
      </c>
      <c r="D24" t="s">
        <v>184</v>
      </c>
      <c r="E24" s="1" t="str">
        <f t="shared" ref="E24" si="12">C24&amp;"-"&amp;"1"</f>
        <v>진로영어-1</v>
      </c>
      <c r="F24" t="e">
        <f>VLOOKUP($E24,성적입력!$H:$AN,9,0)</f>
        <v>#N/A</v>
      </c>
      <c r="G24" t="e">
        <f>VLOOKUP($E24,성적입력!$H:$AN,10,0)</f>
        <v>#N/A</v>
      </c>
      <c r="H24" t="e">
        <f>VLOOKUP($E24,성적입력!$H:$AN,11,0)</f>
        <v>#N/A</v>
      </c>
      <c r="I24" t="e">
        <f>VLOOKUP($E24,성적입력!$H:$AN,12,0)</f>
        <v>#N/A</v>
      </c>
      <c r="J24" t="e">
        <f>VLOOKUP($E24,성적입력!$H:$AN,21,0)</f>
        <v>#N/A</v>
      </c>
      <c r="K24" t="e">
        <f>VLOOKUP($E24,성적입력!$H:$AN,26,0)</f>
        <v>#N/A</v>
      </c>
      <c r="N24" t="str">
        <v>진로영어</v>
      </c>
      <c r="O24" t="str">
        <v>영어</v>
      </c>
      <c r="P24" t="str">
        <v>진로영어-1</v>
      </c>
      <c r="Q24" t="e">
        <v>#N/A</v>
      </c>
      <c r="R24" t="e">
        <v>#N/A</v>
      </c>
      <c r="S24" t="e">
        <v>#N/A</v>
      </c>
      <c r="T24" t="e">
        <v>#N/A</v>
      </c>
      <c r="U24" t="e">
        <v>#N/A</v>
      </c>
      <c r="V24" t="e">
        <v>#N/A</v>
      </c>
    </row>
    <row r="25" spans="3:22" x14ac:dyDescent="0.3">
      <c r="C25" s="1" t="s">
        <v>553</v>
      </c>
      <c r="D25" t="s">
        <v>184</v>
      </c>
      <c r="E25" s="1" t="str">
        <f t="shared" ref="E25" si="13">C25&amp;"-"&amp;"2"</f>
        <v>진로영어-2</v>
      </c>
      <c r="F25" t="e">
        <f>VLOOKUP($E25,성적입력!$H:$AN,9,0)</f>
        <v>#N/A</v>
      </c>
      <c r="G25" t="e">
        <f>VLOOKUP($E25,성적입력!$H:$AN,10,0)</f>
        <v>#N/A</v>
      </c>
      <c r="H25" t="e">
        <f>VLOOKUP($E25,성적입력!$H:$AN,11,0)</f>
        <v>#N/A</v>
      </c>
      <c r="I25" t="e">
        <f>VLOOKUP($E25,성적입력!$H:$AN,12,0)</f>
        <v>#N/A</v>
      </c>
      <c r="J25" t="e">
        <f>VLOOKUP($E25,성적입력!$H:$AN,21,0)</f>
        <v>#N/A</v>
      </c>
      <c r="K25" t="e">
        <f>VLOOKUP($E25,성적입력!$H:$AN,26,0)</f>
        <v>#N/A</v>
      </c>
      <c r="N25" t="str">
        <v>진로영어</v>
      </c>
      <c r="O25" t="str">
        <v>영어</v>
      </c>
      <c r="P25" t="str">
        <v>진로영어-2</v>
      </c>
      <c r="Q25" t="e">
        <v>#N/A</v>
      </c>
      <c r="R25" t="e">
        <v>#N/A</v>
      </c>
      <c r="S25" t="e">
        <v>#N/A</v>
      </c>
      <c r="T25" t="e">
        <v>#N/A</v>
      </c>
      <c r="U25" t="e">
        <v>#N/A</v>
      </c>
      <c r="V25" t="e">
        <v>#N/A</v>
      </c>
    </row>
    <row r="26" spans="3:22" x14ac:dyDescent="0.3">
      <c r="C26" s="1" t="s">
        <v>556</v>
      </c>
      <c r="D26" t="s">
        <v>184</v>
      </c>
      <c r="E26" s="1" t="str">
        <f t="shared" ref="E26" si="14">C26&amp;"-"&amp;"1"</f>
        <v>영어권문화-1</v>
      </c>
      <c r="F26" t="e">
        <f>VLOOKUP($E26,성적입력!$H:$AN,9,0)</f>
        <v>#N/A</v>
      </c>
      <c r="G26" t="e">
        <f>VLOOKUP($E26,성적입력!$H:$AN,10,0)</f>
        <v>#N/A</v>
      </c>
      <c r="H26" t="e">
        <f>VLOOKUP($E26,성적입력!$H:$AN,11,0)</f>
        <v>#N/A</v>
      </c>
      <c r="I26" t="e">
        <f>VLOOKUP($E26,성적입력!$H:$AN,12,0)</f>
        <v>#N/A</v>
      </c>
      <c r="J26" t="e">
        <f>VLOOKUP($E26,성적입력!$H:$AN,21,0)</f>
        <v>#N/A</v>
      </c>
      <c r="K26" t="e">
        <f>VLOOKUP($E26,성적입력!$H:$AN,26,0)</f>
        <v>#N/A</v>
      </c>
      <c r="N26" t="str">
        <v>영어권문화</v>
      </c>
      <c r="O26" t="str">
        <v>영어</v>
      </c>
      <c r="P26" t="str">
        <v>영어권문화-1</v>
      </c>
      <c r="Q26" t="e">
        <v>#N/A</v>
      </c>
      <c r="R26" t="e">
        <v>#N/A</v>
      </c>
      <c r="S26" t="e">
        <v>#N/A</v>
      </c>
      <c r="T26" t="e">
        <v>#N/A</v>
      </c>
      <c r="U26" t="e">
        <v>#N/A</v>
      </c>
      <c r="V26" t="e">
        <v>#N/A</v>
      </c>
    </row>
    <row r="27" spans="3:22" x14ac:dyDescent="0.3">
      <c r="C27" s="1" t="s">
        <v>555</v>
      </c>
      <c r="D27" t="s">
        <v>184</v>
      </c>
      <c r="E27" s="1" t="str">
        <f t="shared" ref="E27" si="15">C27&amp;"-"&amp;"2"</f>
        <v>영어권문화-2</v>
      </c>
      <c r="F27" t="e">
        <f>VLOOKUP($E27,성적입력!$H:$AN,9,0)</f>
        <v>#N/A</v>
      </c>
      <c r="G27" t="e">
        <f>VLOOKUP($E27,성적입력!$H:$AN,10,0)</f>
        <v>#N/A</v>
      </c>
      <c r="H27" t="e">
        <f>VLOOKUP($E27,성적입력!$H:$AN,11,0)</f>
        <v>#N/A</v>
      </c>
      <c r="I27" t="e">
        <f>VLOOKUP($E27,성적입력!$H:$AN,12,0)</f>
        <v>#N/A</v>
      </c>
      <c r="J27" t="e">
        <f>VLOOKUP($E27,성적입력!$H:$AN,21,0)</f>
        <v>#N/A</v>
      </c>
      <c r="K27" t="e">
        <f>VLOOKUP($E27,성적입력!$H:$AN,26,0)</f>
        <v>#N/A</v>
      </c>
      <c r="N27" t="str">
        <v>영어권문화</v>
      </c>
      <c r="O27" t="str">
        <v>영어</v>
      </c>
      <c r="P27" t="str">
        <v>영어권문화-2</v>
      </c>
      <c r="Q27" t="e">
        <v>#N/A</v>
      </c>
      <c r="R27" t="e">
        <v>#N/A</v>
      </c>
      <c r="S27" t="e">
        <v>#N/A</v>
      </c>
      <c r="T27" t="e">
        <v>#N/A</v>
      </c>
      <c r="U27" t="e">
        <v>#N/A</v>
      </c>
      <c r="V27" t="e">
        <v>#N/A</v>
      </c>
    </row>
    <row r="28" spans="3:22" x14ac:dyDescent="0.3">
      <c r="C28" s="1" t="s">
        <v>558</v>
      </c>
      <c r="D28" s="1" t="s">
        <v>162</v>
      </c>
      <c r="E28" s="1" t="str">
        <f t="shared" ref="E28" si="16">C28&amp;"-"&amp;"1"</f>
        <v>수학과제탐구-1</v>
      </c>
      <c r="F28" t="e">
        <f>VLOOKUP($E28,성적입력!$H:$AN,9,0)</f>
        <v>#N/A</v>
      </c>
      <c r="G28" t="e">
        <f>VLOOKUP($E28,성적입력!$H:$AN,10,0)</f>
        <v>#N/A</v>
      </c>
      <c r="H28" t="e">
        <f>VLOOKUP($E28,성적입력!$H:$AN,11,0)</f>
        <v>#N/A</v>
      </c>
      <c r="I28" t="e">
        <f>VLOOKUP($E28,성적입력!$H:$AN,12,0)</f>
        <v>#N/A</v>
      </c>
      <c r="J28" t="e">
        <f>VLOOKUP($E28,성적입력!$H:$AN,21,0)</f>
        <v>#N/A</v>
      </c>
      <c r="K28" t="e">
        <f>VLOOKUP($E28,성적입력!$H:$AN,26,0)</f>
        <v>#N/A</v>
      </c>
      <c r="N28" t="str">
        <v>수학과제탐구</v>
      </c>
      <c r="O28" t="str">
        <v>수학</v>
      </c>
      <c r="P28" t="str">
        <v>수학과제탐구-1</v>
      </c>
      <c r="Q28" t="e">
        <v>#N/A</v>
      </c>
      <c r="R28" t="e">
        <v>#N/A</v>
      </c>
      <c r="S28" t="e">
        <v>#N/A</v>
      </c>
      <c r="T28" t="e">
        <v>#N/A</v>
      </c>
      <c r="U28" t="e">
        <v>#N/A</v>
      </c>
      <c r="V28" t="e">
        <v>#N/A</v>
      </c>
    </row>
    <row r="29" spans="3:22" x14ac:dyDescent="0.3">
      <c r="C29" s="1" t="s">
        <v>557</v>
      </c>
      <c r="D29" s="1" t="s">
        <v>161</v>
      </c>
      <c r="E29" s="1" t="str">
        <f t="shared" ref="E29" si="17">C29&amp;"-"&amp;"2"</f>
        <v>수학과제탐구-2</v>
      </c>
      <c r="F29" t="e">
        <f>VLOOKUP($E29,성적입력!$H:$AN,9,0)</f>
        <v>#N/A</v>
      </c>
      <c r="G29" t="e">
        <f>VLOOKUP($E29,성적입력!$H:$AN,10,0)</f>
        <v>#N/A</v>
      </c>
      <c r="H29" t="e">
        <f>VLOOKUP($E29,성적입력!$H:$AN,11,0)</f>
        <v>#N/A</v>
      </c>
      <c r="I29" t="e">
        <f>VLOOKUP($E29,성적입력!$H:$AN,12,0)</f>
        <v>#N/A</v>
      </c>
      <c r="J29" t="e">
        <f>VLOOKUP($E29,성적입력!$H:$AN,21,0)</f>
        <v>#N/A</v>
      </c>
      <c r="K29" t="e">
        <f>VLOOKUP($E29,성적입력!$H:$AN,26,0)</f>
        <v>#N/A</v>
      </c>
      <c r="N29" t="str">
        <v>수학과제탐구</v>
      </c>
      <c r="O29" t="str">
        <v>수학</v>
      </c>
      <c r="P29" t="str">
        <v>수학과제탐구-2</v>
      </c>
      <c r="Q29" t="e">
        <v>#N/A</v>
      </c>
      <c r="R29" t="e">
        <v>#N/A</v>
      </c>
      <c r="S29" t="e">
        <v>#N/A</v>
      </c>
      <c r="T29" t="e">
        <v>#N/A</v>
      </c>
      <c r="U29" t="e">
        <v>#N/A</v>
      </c>
      <c r="V29" t="e">
        <v>#N/A</v>
      </c>
    </row>
    <row r="30" spans="3:22" x14ac:dyDescent="0.3">
      <c r="C30" s="1" t="s">
        <v>560</v>
      </c>
      <c r="D30" t="s">
        <v>161</v>
      </c>
      <c r="E30" s="1" t="str">
        <f t="shared" ref="E30" si="18">C30&amp;"-"&amp;"1"</f>
        <v>경제수학-1</v>
      </c>
      <c r="F30" t="e">
        <f>VLOOKUP($E30,성적입력!$H:$AN,9,0)</f>
        <v>#N/A</v>
      </c>
      <c r="G30" t="e">
        <f>VLOOKUP($E30,성적입력!$H:$AN,10,0)</f>
        <v>#N/A</v>
      </c>
      <c r="H30" t="e">
        <f>VLOOKUP($E30,성적입력!$H:$AN,11,0)</f>
        <v>#N/A</v>
      </c>
      <c r="I30" t="e">
        <f>VLOOKUP($E30,성적입력!$H:$AN,12,0)</f>
        <v>#N/A</v>
      </c>
      <c r="J30" t="e">
        <f>VLOOKUP($E30,성적입력!$H:$AN,21,0)</f>
        <v>#N/A</v>
      </c>
      <c r="K30" t="e">
        <f>VLOOKUP($E30,성적입력!$H:$AN,26,0)</f>
        <v>#N/A</v>
      </c>
      <c r="N30" t="str">
        <v>경제수학</v>
      </c>
      <c r="O30" t="str">
        <v>수학</v>
      </c>
      <c r="P30" t="str">
        <v>경제수학-1</v>
      </c>
      <c r="Q30" t="e">
        <v>#N/A</v>
      </c>
      <c r="R30" t="e">
        <v>#N/A</v>
      </c>
      <c r="S30" t="e">
        <v>#N/A</v>
      </c>
      <c r="T30" t="e">
        <v>#N/A</v>
      </c>
      <c r="U30" t="e">
        <v>#N/A</v>
      </c>
      <c r="V30" t="e">
        <v>#N/A</v>
      </c>
    </row>
    <row r="31" spans="3:22" x14ac:dyDescent="0.3">
      <c r="C31" s="1" t="s">
        <v>559</v>
      </c>
      <c r="D31" t="s">
        <v>161</v>
      </c>
      <c r="E31" s="1" t="str">
        <f t="shared" ref="E31" si="19">C31&amp;"-"&amp;"2"</f>
        <v>경제수학-2</v>
      </c>
      <c r="F31" t="e">
        <f>VLOOKUP($E31,성적입력!$H:$AN,9,0)</f>
        <v>#N/A</v>
      </c>
      <c r="G31" t="e">
        <f>VLOOKUP($E31,성적입력!$H:$AN,10,0)</f>
        <v>#N/A</v>
      </c>
      <c r="H31" t="e">
        <f>VLOOKUP($E31,성적입력!$H:$AN,11,0)</f>
        <v>#N/A</v>
      </c>
      <c r="I31" t="e">
        <f>VLOOKUP($E31,성적입력!$H:$AN,12,0)</f>
        <v>#N/A</v>
      </c>
      <c r="J31" t="e">
        <f>VLOOKUP($E31,성적입력!$H:$AN,21,0)</f>
        <v>#N/A</v>
      </c>
      <c r="K31" t="e">
        <f>VLOOKUP($E31,성적입력!$H:$AN,26,0)</f>
        <v>#N/A</v>
      </c>
      <c r="N31" t="str">
        <v>경제수학</v>
      </c>
      <c r="O31" t="str">
        <v>수학</v>
      </c>
      <c r="P31" t="str">
        <v>경제수학-2</v>
      </c>
      <c r="Q31" t="e">
        <v>#N/A</v>
      </c>
      <c r="R31" t="e">
        <v>#N/A</v>
      </c>
      <c r="S31" t="e">
        <v>#N/A</v>
      </c>
      <c r="T31" t="e">
        <v>#N/A</v>
      </c>
      <c r="U31" t="e">
        <v>#N/A</v>
      </c>
      <c r="V31" t="e">
        <v>#N/A</v>
      </c>
    </row>
    <row r="32" spans="3:22" x14ac:dyDescent="0.3">
      <c r="C32" s="1" t="s">
        <v>562</v>
      </c>
      <c r="D32" t="s">
        <v>161</v>
      </c>
      <c r="E32" s="1" t="str">
        <f t="shared" ref="E32" si="20">C32&amp;"-"&amp;"1"</f>
        <v>기하-1</v>
      </c>
      <c r="F32" t="e">
        <f>VLOOKUP($E32,성적입력!$H:$AN,9,0)</f>
        <v>#N/A</v>
      </c>
      <c r="G32" t="e">
        <f>VLOOKUP($E32,성적입력!$H:$AN,10,0)</f>
        <v>#N/A</v>
      </c>
      <c r="H32" t="e">
        <f>VLOOKUP($E32,성적입력!$H:$AN,11,0)</f>
        <v>#N/A</v>
      </c>
      <c r="I32" t="e">
        <f>VLOOKUP($E32,성적입력!$H:$AN,12,0)</f>
        <v>#N/A</v>
      </c>
      <c r="J32" t="e">
        <f>VLOOKUP($E32,성적입력!$H:$AN,21,0)</f>
        <v>#N/A</v>
      </c>
      <c r="K32" t="e">
        <f>VLOOKUP($E32,성적입력!$H:$AN,26,0)</f>
        <v>#N/A</v>
      </c>
      <c r="N32" t="str">
        <v>기하</v>
      </c>
      <c r="O32" t="str">
        <v>수학</v>
      </c>
      <c r="P32" t="str">
        <v>기하-1</v>
      </c>
      <c r="Q32" t="e">
        <v>#N/A</v>
      </c>
      <c r="R32" t="e">
        <v>#N/A</v>
      </c>
      <c r="S32" t="e">
        <v>#N/A</v>
      </c>
      <c r="T32" t="e">
        <v>#N/A</v>
      </c>
      <c r="U32" t="e">
        <v>#N/A</v>
      </c>
      <c r="V32" t="e">
        <v>#N/A</v>
      </c>
    </row>
    <row r="33" spans="3:22" x14ac:dyDescent="0.3">
      <c r="C33" s="1" t="s">
        <v>561</v>
      </c>
      <c r="D33" t="s">
        <v>161</v>
      </c>
      <c r="E33" s="1" t="str">
        <f t="shared" ref="E33" si="21">C33&amp;"-"&amp;"2"</f>
        <v>기하-2</v>
      </c>
      <c r="F33" t="e">
        <f>VLOOKUP($E33,성적입력!$H:$AN,9,0)</f>
        <v>#N/A</v>
      </c>
      <c r="G33" t="e">
        <f>VLOOKUP($E33,성적입력!$H:$AN,10,0)</f>
        <v>#N/A</v>
      </c>
      <c r="H33" t="e">
        <f>VLOOKUP($E33,성적입력!$H:$AN,11,0)</f>
        <v>#N/A</v>
      </c>
      <c r="I33" t="e">
        <f>VLOOKUP($E33,성적입력!$H:$AN,12,0)</f>
        <v>#N/A</v>
      </c>
      <c r="J33" t="e">
        <f>VLOOKUP($E33,성적입력!$H:$AN,21,0)</f>
        <v>#N/A</v>
      </c>
      <c r="K33" t="e">
        <f>VLOOKUP($E33,성적입력!$H:$AN,26,0)</f>
        <v>#N/A</v>
      </c>
      <c r="N33" t="str">
        <v>기하</v>
      </c>
      <c r="O33" t="str">
        <v>수학</v>
      </c>
      <c r="P33" t="str">
        <v>기하-2</v>
      </c>
      <c r="Q33" t="e">
        <v>#N/A</v>
      </c>
      <c r="R33" t="e">
        <v>#N/A</v>
      </c>
      <c r="S33" t="e">
        <v>#N/A</v>
      </c>
      <c r="T33" t="e">
        <v>#N/A</v>
      </c>
      <c r="U33" t="e">
        <v>#N/A</v>
      </c>
      <c r="V33" t="e">
        <v>#N/A</v>
      </c>
    </row>
    <row r="34" spans="3:22" x14ac:dyDescent="0.3">
      <c r="C34" s="1" t="s">
        <v>563</v>
      </c>
      <c r="D34" t="s">
        <v>161</v>
      </c>
      <c r="E34" s="1" t="str">
        <f t="shared" ref="E34" si="22">C34&amp;"-"&amp;"1"</f>
        <v>실용수학-1</v>
      </c>
      <c r="F34" t="e">
        <f>VLOOKUP($E34,성적입력!$H:$AN,9,0)</f>
        <v>#N/A</v>
      </c>
      <c r="G34" t="e">
        <f>VLOOKUP($E34,성적입력!$H:$AN,10,0)</f>
        <v>#N/A</v>
      </c>
      <c r="H34" t="e">
        <f>VLOOKUP($E34,성적입력!$H:$AN,11,0)</f>
        <v>#N/A</v>
      </c>
      <c r="I34" t="e">
        <f>VLOOKUP($E34,성적입력!$H:$AN,12,0)</f>
        <v>#N/A</v>
      </c>
      <c r="J34" t="e">
        <f>VLOOKUP($E34,성적입력!$H:$AN,21,0)</f>
        <v>#N/A</v>
      </c>
      <c r="K34" t="e">
        <f>VLOOKUP($E34,성적입력!$H:$AN,26,0)</f>
        <v>#N/A</v>
      </c>
      <c r="N34" t="str">
        <v>실용수학</v>
      </c>
      <c r="O34" t="str">
        <v>수학</v>
      </c>
      <c r="P34" t="str">
        <v>실용수학-1</v>
      </c>
      <c r="Q34" t="e">
        <v>#N/A</v>
      </c>
      <c r="R34" t="e">
        <v>#N/A</v>
      </c>
      <c r="S34" t="e">
        <v>#N/A</v>
      </c>
      <c r="T34" t="e">
        <v>#N/A</v>
      </c>
      <c r="U34" t="e">
        <v>#N/A</v>
      </c>
      <c r="V34" t="e">
        <v>#N/A</v>
      </c>
    </row>
    <row r="35" spans="3:22" x14ac:dyDescent="0.3">
      <c r="C35" s="1" t="s">
        <v>274</v>
      </c>
      <c r="D35" t="s">
        <v>161</v>
      </c>
      <c r="E35" s="1" t="str">
        <f t="shared" ref="E35" si="23">C35&amp;"-"&amp;"2"</f>
        <v>실용수학-2</v>
      </c>
      <c r="F35" t="e">
        <f>VLOOKUP($E35,성적입력!$H:$AN,9,0)</f>
        <v>#N/A</v>
      </c>
      <c r="G35" t="e">
        <f>VLOOKUP($E35,성적입력!$H:$AN,10,0)</f>
        <v>#N/A</v>
      </c>
      <c r="H35" t="e">
        <f>VLOOKUP($E35,성적입력!$H:$AN,11,0)</f>
        <v>#N/A</v>
      </c>
      <c r="I35" t="e">
        <f>VLOOKUP($E35,성적입력!$H:$AN,12,0)</f>
        <v>#N/A</v>
      </c>
      <c r="J35" t="e">
        <f>VLOOKUP($E35,성적입력!$H:$AN,21,0)</f>
        <v>#N/A</v>
      </c>
      <c r="K35" t="e">
        <f>VLOOKUP($E35,성적입력!$H:$AN,26,0)</f>
        <v>#N/A</v>
      </c>
      <c r="N35" t="str">
        <v>실용수학</v>
      </c>
      <c r="O35" t="str">
        <v>수학</v>
      </c>
      <c r="P35" t="str">
        <v>실용수학-2</v>
      </c>
      <c r="Q35" t="e">
        <v>#N/A</v>
      </c>
      <c r="R35" t="e">
        <v>#N/A</v>
      </c>
      <c r="S35" t="e">
        <v>#N/A</v>
      </c>
      <c r="T35" t="e">
        <v>#N/A</v>
      </c>
      <c r="U35" t="e">
        <v>#N/A</v>
      </c>
      <c r="V35" t="e">
        <v>#N/A</v>
      </c>
    </row>
    <row r="36" spans="3:22" x14ac:dyDescent="0.3">
      <c r="C36" s="1" t="s">
        <v>571</v>
      </c>
      <c r="D36" s="1" t="s">
        <v>164</v>
      </c>
      <c r="E36" s="1" t="str">
        <f t="shared" ref="E36" si="24">C36&amp;"-"&amp;"1"</f>
        <v>물리학2-1</v>
      </c>
      <c r="F36" t="e">
        <f>VLOOKUP($E36,성적입력!$H:$AN,9,0)</f>
        <v>#N/A</v>
      </c>
      <c r="G36" t="e">
        <f>VLOOKUP($E36,성적입력!$H:$AN,10,0)</f>
        <v>#N/A</v>
      </c>
      <c r="H36" t="e">
        <f>VLOOKUP($E36,성적입력!$H:$AN,11,0)</f>
        <v>#N/A</v>
      </c>
      <c r="I36" t="e">
        <f>VLOOKUP($E36,성적입력!$H:$AN,12,0)</f>
        <v>#N/A</v>
      </c>
      <c r="J36" t="e">
        <f>VLOOKUP($E36,성적입력!$H:$AN,21,0)</f>
        <v>#N/A</v>
      </c>
      <c r="K36" t="e">
        <f>VLOOKUP($E36,성적입력!$H:$AN,26,0)</f>
        <v>#N/A</v>
      </c>
      <c r="N36" t="str">
        <v>물리학2</v>
      </c>
      <c r="O36" t="str">
        <v>과학</v>
      </c>
      <c r="P36" t="str">
        <v>물리학2-1</v>
      </c>
      <c r="Q36" t="e">
        <v>#N/A</v>
      </c>
      <c r="R36" t="e">
        <v>#N/A</v>
      </c>
      <c r="S36" t="e">
        <v>#N/A</v>
      </c>
      <c r="T36" t="e">
        <v>#N/A</v>
      </c>
      <c r="U36" t="e">
        <v>#N/A</v>
      </c>
      <c r="V36" t="e">
        <v>#N/A</v>
      </c>
    </row>
    <row r="37" spans="3:22" x14ac:dyDescent="0.3">
      <c r="C37" s="1" t="s">
        <v>570</v>
      </c>
      <c r="D37" s="1" t="s">
        <v>163</v>
      </c>
      <c r="E37" s="1" t="str">
        <f t="shared" ref="E37" si="25">C37&amp;"-"&amp;"2"</f>
        <v>물리학2-2</v>
      </c>
      <c r="F37" t="e">
        <f>VLOOKUP($E37,성적입력!$H:$AN,9,0)</f>
        <v>#N/A</v>
      </c>
      <c r="G37" t="e">
        <f>VLOOKUP($E37,성적입력!$H:$AN,10,0)</f>
        <v>#N/A</v>
      </c>
      <c r="H37" t="e">
        <f>VLOOKUP($E37,성적입력!$H:$AN,11,0)</f>
        <v>#N/A</v>
      </c>
      <c r="I37" t="e">
        <f>VLOOKUP($E37,성적입력!$H:$AN,12,0)</f>
        <v>#N/A</v>
      </c>
      <c r="J37" t="e">
        <f>VLOOKUP($E37,성적입력!$H:$AN,21,0)</f>
        <v>#N/A</v>
      </c>
      <c r="K37" t="e">
        <f>VLOOKUP($E37,성적입력!$H:$AN,26,0)</f>
        <v>#N/A</v>
      </c>
      <c r="N37" t="str">
        <v>물리학2</v>
      </c>
      <c r="O37" t="str">
        <v>과학</v>
      </c>
      <c r="P37" t="str">
        <v>물리학2-2</v>
      </c>
      <c r="Q37" t="e">
        <v>#N/A</v>
      </c>
      <c r="R37" t="e">
        <v>#N/A</v>
      </c>
      <c r="S37" t="e">
        <v>#N/A</v>
      </c>
      <c r="T37" t="e">
        <v>#N/A</v>
      </c>
      <c r="U37" t="e">
        <v>#N/A</v>
      </c>
      <c r="V37" t="e">
        <v>#N/A</v>
      </c>
    </row>
    <row r="38" spans="3:22" x14ac:dyDescent="0.3">
      <c r="C38" s="1" t="s">
        <v>180</v>
      </c>
      <c r="D38" t="s">
        <v>163</v>
      </c>
      <c r="E38" s="1" t="str">
        <f t="shared" ref="E38" si="26">C38&amp;"-"&amp;"1"</f>
        <v>화학2-1</v>
      </c>
      <c r="F38" t="e">
        <f>VLOOKUP($E38,성적입력!$H:$AN,9,0)</f>
        <v>#N/A</v>
      </c>
      <c r="G38" t="e">
        <f>VLOOKUP($E38,성적입력!$H:$AN,10,0)</f>
        <v>#N/A</v>
      </c>
      <c r="H38" t="e">
        <f>VLOOKUP($E38,성적입력!$H:$AN,11,0)</f>
        <v>#N/A</v>
      </c>
      <c r="I38" t="e">
        <f>VLOOKUP($E38,성적입력!$H:$AN,12,0)</f>
        <v>#N/A</v>
      </c>
      <c r="J38" t="e">
        <f>VLOOKUP($E38,성적입력!$H:$AN,21,0)</f>
        <v>#N/A</v>
      </c>
      <c r="K38" t="e">
        <f>VLOOKUP($E38,성적입력!$H:$AN,26,0)</f>
        <v>#N/A</v>
      </c>
      <c r="N38" t="str">
        <v>화학2</v>
      </c>
      <c r="O38" t="str">
        <v>과학</v>
      </c>
      <c r="P38" t="str">
        <v>화학2-1</v>
      </c>
      <c r="Q38" t="e">
        <v>#N/A</v>
      </c>
      <c r="R38" t="e">
        <v>#N/A</v>
      </c>
      <c r="S38" t="e">
        <v>#N/A</v>
      </c>
      <c r="T38" t="e">
        <v>#N/A</v>
      </c>
      <c r="U38" t="e">
        <v>#N/A</v>
      </c>
      <c r="V38" t="e">
        <v>#N/A</v>
      </c>
    </row>
    <row r="39" spans="3:22" x14ac:dyDescent="0.3">
      <c r="C39" s="1" t="s">
        <v>179</v>
      </c>
      <c r="D39" t="s">
        <v>163</v>
      </c>
      <c r="E39" s="1" t="str">
        <f t="shared" ref="E39" si="27">C39&amp;"-"&amp;"2"</f>
        <v>화학2-2</v>
      </c>
      <c r="F39" t="e">
        <f>VLOOKUP($E39,성적입력!$H:$AN,9,0)</f>
        <v>#N/A</v>
      </c>
      <c r="G39" t="e">
        <f>VLOOKUP($E39,성적입력!$H:$AN,10,0)</f>
        <v>#N/A</v>
      </c>
      <c r="H39" t="e">
        <f>VLOOKUP($E39,성적입력!$H:$AN,11,0)</f>
        <v>#N/A</v>
      </c>
      <c r="I39" t="e">
        <f>VLOOKUP($E39,성적입력!$H:$AN,12,0)</f>
        <v>#N/A</v>
      </c>
      <c r="J39" t="e">
        <f>VLOOKUP($E39,성적입력!$H:$AN,21,0)</f>
        <v>#N/A</v>
      </c>
      <c r="K39" t="e">
        <f>VLOOKUP($E39,성적입력!$H:$AN,26,0)</f>
        <v>#N/A</v>
      </c>
      <c r="N39" t="str">
        <v>화학2</v>
      </c>
      <c r="O39" t="str">
        <v>과학</v>
      </c>
      <c r="P39" t="str">
        <v>화학2-2</v>
      </c>
      <c r="Q39" t="e">
        <v>#N/A</v>
      </c>
      <c r="R39" t="e">
        <v>#N/A</v>
      </c>
      <c r="S39" t="e">
        <v>#N/A</v>
      </c>
      <c r="T39" t="e">
        <v>#N/A</v>
      </c>
      <c r="U39" t="e">
        <v>#N/A</v>
      </c>
      <c r="V39" t="e">
        <v>#N/A</v>
      </c>
    </row>
    <row r="40" spans="3:22" x14ac:dyDescent="0.3">
      <c r="C40" s="1" t="s">
        <v>460</v>
      </c>
      <c r="D40" t="s">
        <v>163</v>
      </c>
      <c r="E40" s="1" t="str">
        <f t="shared" ref="E40" si="28">C40&amp;"-"&amp;"1"</f>
        <v>생명과학2-1</v>
      </c>
      <c r="F40" t="e">
        <f>VLOOKUP($E40,성적입력!$H:$AN,9,0)</f>
        <v>#N/A</v>
      </c>
      <c r="G40" t="e">
        <f>VLOOKUP($E40,성적입력!$H:$AN,10,0)</f>
        <v>#N/A</v>
      </c>
      <c r="H40" t="e">
        <f>VLOOKUP($E40,성적입력!$H:$AN,11,0)</f>
        <v>#N/A</v>
      </c>
      <c r="I40" t="e">
        <f>VLOOKUP($E40,성적입력!$H:$AN,12,0)</f>
        <v>#N/A</v>
      </c>
      <c r="J40" t="e">
        <f>VLOOKUP($E40,성적입력!$H:$AN,21,0)</f>
        <v>#N/A</v>
      </c>
      <c r="K40" t="e">
        <f>VLOOKUP($E40,성적입력!$H:$AN,26,0)</f>
        <v>#N/A</v>
      </c>
      <c r="N40" t="str">
        <v>생명과학2</v>
      </c>
      <c r="O40" t="str">
        <v>과학</v>
      </c>
      <c r="P40" t="str">
        <v>생명과학2-1</v>
      </c>
      <c r="Q40" t="e">
        <v>#N/A</v>
      </c>
      <c r="R40" t="e">
        <v>#N/A</v>
      </c>
      <c r="S40" t="e">
        <v>#N/A</v>
      </c>
      <c r="T40" t="e">
        <v>#N/A</v>
      </c>
      <c r="U40" t="e">
        <v>#N/A</v>
      </c>
      <c r="V40" t="e">
        <v>#N/A</v>
      </c>
    </row>
    <row r="41" spans="3:22" x14ac:dyDescent="0.3">
      <c r="C41" s="1" t="s">
        <v>459</v>
      </c>
      <c r="D41" t="s">
        <v>163</v>
      </c>
      <c r="E41" s="1" t="str">
        <f t="shared" ref="E41" si="29">C41&amp;"-"&amp;"2"</f>
        <v>생명과학2-2</v>
      </c>
      <c r="F41" t="e">
        <f>VLOOKUP($E41,성적입력!$H:$AN,9,0)</f>
        <v>#N/A</v>
      </c>
      <c r="G41" t="e">
        <f>VLOOKUP($E41,성적입력!$H:$AN,10,0)</f>
        <v>#N/A</v>
      </c>
      <c r="H41" t="e">
        <f>VLOOKUP($E41,성적입력!$H:$AN,11,0)</f>
        <v>#N/A</v>
      </c>
      <c r="I41" t="e">
        <f>VLOOKUP($E41,성적입력!$H:$AN,12,0)</f>
        <v>#N/A</v>
      </c>
      <c r="J41" t="e">
        <f>VLOOKUP($E41,성적입력!$H:$AN,21,0)</f>
        <v>#N/A</v>
      </c>
      <c r="K41" t="e">
        <f>VLOOKUP($E41,성적입력!$H:$AN,26,0)</f>
        <v>#N/A</v>
      </c>
      <c r="N41" t="str">
        <v>생명과학2</v>
      </c>
      <c r="O41" t="str">
        <v>과학</v>
      </c>
      <c r="P41" t="str">
        <v>생명과학2-2</v>
      </c>
      <c r="Q41" t="e">
        <v>#N/A</v>
      </c>
      <c r="R41" t="e">
        <v>#N/A</v>
      </c>
      <c r="S41" t="e">
        <v>#N/A</v>
      </c>
      <c r="T41" t="e">
        <v>#N/A</v>
      </c>
      <c r="U41" t="e">
        <v>#N/A</v>
      </c>
      <c r="V41" t="e">
        <v>#N/A</v>
      </c>
    </row>
    <row r="42" spans="3:22" x14ac:dyDescent="0.3">
      <c r="C42" s="1" t="s">
        <v>462</v>
      </c>
      <c r="D42" t="s">
        <v>163</v>
      </c>
      <c r="E42" s="1" t="str">
        <f t="shared" ref="E42" si="30">C42&amp;"-"&amp;"1"</f>
        <v>지구과학2-1</v>
      </c>
      <c r="F42" t="e">
        <f>VLOOKUP($E42,성적입력!$H:$AN,9,0)</f>
        <v>#N/A</v>
      </c>
      <c r="G42" t="e">
        <f>VLOOKUP($E42,성적입력!$H:$AN,10,0)</f>
        <v>#N/A</v>
      </c>
      <c r="H42" t="e">
        <f>VLOOKUP($E42,성적입력!$H:$AN,11,0)</f>
        <v>#N/A</v>
      </c>
      <c r="I42" t="e">
        <f>VLOOKUP($E42,성적입력!$H:$AN,12,0)</f>
        <v>#N/A</v>
      </c>
      <c r="J42" t="e">
        <f>VLOOKUP($E42,성적입력!$H:$AN,21,0)</f>
        <v>#N/A</v>
      </c>
      <c r="K42" t="e">
        <f>VLOOKUP($E42,성적입력!$H:$AN,26,0)</f>
        <v>#N/A</v>
      </c>
      <c r="N42" t="str">
        <v>지구과학2</v>
      </c>
      <c r="O42" t="str">
        <v>과학</v>
      </c>
      <c r="P42" t="str">
        <v>지구과학2-1</v>
      </c>
      <c r="Q42" t="e">
        <v>#N/A</v>
      </c>
      <c r="R42" t="e">
        <v>#N/A</v>
      </c>
      <c r="S42" t="e">
        <v>#N/A</v>
      </c>
      <c r="T42" t="e">
        <v>#N/A</v>
      </c>
      <c r="U42" t="e">
        <v>#N/A</v>
      </c>
      <c r="V42" t="e">
        <v>#N/A</v>
      </c>
    </row>
    <row r="43" spans="3:22" x14ac:dyDescent="0.3">
      <c r="C43" s="1" t="s">
        <v>461</v>
      </c>
      <c r="D43" t="s">
        <v>163</v>
      </c>
      <c r="E43" s="1" t="str">
        <f t="shared" ref="E43" si="31">C43&amp;"-"&amp;"2"</f>
        <v>지구과학2-2</v>
      </c>
      <c r="F43" t="e">
        <f>VLOOKUP($E43,성적입력!$H:$AN,9,0)</f>
        <v>#N/A</v>
      </c>
      <c r="G43" t="e">
        <f>VLOOKUP($E43,성적입력!$H:$AN,10,0)</f>
        <v>#N/A</v>
      </c>
      <c r="H43" t="e">
        <f>VLOOKUP($E43,성적입력!$H:$AN,11,0)</f>
        <v>#N/A</v>
      </c>
      <c r="I43" t="e">
        <f>VLOOKUP($E43,성적입력!$H:$AN,12,0)</f>
        <v>#N/A</v>
      </c>
      <c r="J43" t="e">
        <f>VLOOKUP($E43,성적입력!$H:$AN,21,0)</f>
        <v>#N/A</v>
      </c>
      <c r="K43" t="e">
        <f>VLOOKUP($E43,성적입력!$H:$AN,26,0)</f>
        <v>#N/A</v>
      </c>
      <c r="N43" t="str">
        <v>지구과학2</v>
      </c>
      <c r="O43" t="str">
        <v>과학</v>
      </c>
      <c r="P43" t="str">
        <v>지구과학2-2</v>
      </c>
      <c r="Q43" t="e">
        <v>#N/A</v>
      </c>
      <c r="R43" t="e">
        <v>#N/A</v>
      </c>
      <c r="S43" t="e">
        <v>#N/A</v>
      </c>
      <c r="T43" t="e">
        <v>#N/A</v>
      </c>
      <c r="U43" t="e">
        <v>#N/A</v>
      </c>
      <c r="V43" t="e">
        <v>#N/A</v>
      </c>
    </row>
    <row r="44" spans="3:22" x14ac:dyDescent="0.3">
      <c r="C44" s="1" t="s">
        <v>573</v>
      </c>
      <c r="D44" t="s">
        <v>163</v>
      </c>
      <c r="E44" s="1" t="str">
        <f t="shared" ref="E44" si="32">C44&amp;"-"&amp;"1"</f>
        <v>융합과학-1</v>
      </c>
      <c r="F44" t="e">
        <f>VLOOKUP($E44,성적입력!$H:$AN,9,0)</f>
        <v>#N/A</v>
      </c>
      <c r="G44" t="e">
        <f>VLOOKUP($E44,성적입력!$H:$AN,10,0)</f>
        <v>#N/A</v>
      </c>
      <c r="H44" t="e">
        <f>VLOOKUP($E44,성적입력!$H:$AN,11,0)</f>
        <v>#N/A</v>
      </c>
      <c r="I44" t="e">
        <f>VLOOKUP($E44,성적입력!$H:$AN,12,0)</f>
        <v>#N/A</v>
      </c>
      <c r="J44" t="e">
        <f>VLOOKUP($E44,성적입력!$H:$AN,21,0)</f>
        <v>#N/A</v>
      </c>
      <c r="K44" t="e">
        <f>VLOOKUP($E44,성적입력!$H:$AN,26,0)</f>
        <v>#N/A</v>
      </c>
      <c r="N44" t="str">
        <v>융합과학</v>
      </c>
      <c r="O44" t="str">
        <v>과학</v>
      </c>
      <c r="P44" t="str">
        <v>융합과학-1</v>
      </c>
      <c r="Q44" t="e">
        <v>#N/A</v>
      </c>
      <c r="R44" t="e">
        <v>#N/A</v>
      </c>
      <c r="S44" t="e">
        <v>#N/A</v>
      </c>
      <c r="T44" t="e">
        <v>#N/A</v>
      </c>
      <c r="U44" t="e">
        <v>#N/A</v>
      </c>
      <c r="V44" t="e">
        <v>#N/A</v>
      </c>
    </row>
    <row r="45" spans="3:22" x14ac:dyDescent="0.3">
      <c r="C45" s="1" t="s">
        <v>572</v>
      </c>
      <c r="D45" t="s">
        <v>163</v>
      </c>
      <c r="E45" s="1" t="str">
        <f t="shared" ref="E45" si="33">C45&amp;"-"&amp;"2"</f>
        <v>융합과학-2</v>
      </c>
      <c r="F45" t="e">
        <f>VLOOKUP($E45,성적입력!$H:$AN,9,0)</f>
        <v>#N/A</v>
      </c>
      <c r="G45" t="e">
        <f>VLOOKUP($E45,성적입력!$H:$AN,10,0)</f>
        <v>#N/A</v>
      </c>
      <c r="H45" t="e">
        <f>VLOOKUP($E45,성적입력!$H:$AN,11,0)</f>
        <v>#N/A</v>
      </c>
      <c r="I45" t="e">
        <f>VLOOKUP($E45,성적입력!$H:$AN,12,0)</f>
        <v>#N/A</v>
      </c>
      <c r="J45" t="e">
        <f>VLOOKUP($E45,성적입력!$H:$AN,21,0)</f>
        <v>#N/A</v>
      </c>
      <c r="K45" t="e">
        <f>VLOOKUP($E45,성적입력!$H:$AN,26,0)</f>
        <v>#N/A</v>
      </c>
      <c r="N45" t="str">
        <v>융합과학</v>
      </c>
      <c r="O45" t="str">
        <v>과학</v>
      </c>
      <c r="P45" t="str">
        <v>융합과학-2</v>
      </c>
      <c r="Q45" t="e">
        <v>#N/A</v>
      </c>
      <c r="R45" t="e">
        <v>#N/A</v>
      </c>
      <c r="S45" t="e">
        <v>#N/A</v>
      </c>
      <c r="T45" t="e">
        <v>#N/A</v>
      </c>
      <c r="U45" t="e">
        <v>#N/A</v>
      </c>
      <c r="V45" t="e">
        <v>#N/A</v>
      </c>
    </row>
    <row r="46" spans="3:22" x14ac:dyDescent="0.3">
      <c r="C46" s="1" t="s">
        <v>574</v>
      </c>
      <c r="D46" t="s">
        <v>163</v>
      </c>
      <c r="E46" s="1" t="str">
        <f t="shared" ref="E46" si="34">C46&amp;"-"&amp;"1"</f>
        <v>생활과과학-1</v>
      </c>
      <c r="F46" t="e">
        <f>VLOOKUP($E46,성적입력!$H:$AN,9,0)</f>
        <v>#N/A</v>
      </c>
      <c r="G46" t="e">
        <f>VLOOKUP($E46,성적입력!$H:$AN,10,0)</f>
        <v>#N/A</v>
      </c>
      <c r="H46" t="e">
        <f>VLOOKUP($E46,성적입력!$H:$AN,11,0)</f>
        <v>#N/A</v>
      </c>
      <c r="I46" t="e">
        <f>VLOOKUP($E46,성적입력!$H:$AN,12,0)</f>
        <v>#N/A</v>
      </c>
      <c r="J46" t="e">
        <f>VLOOKUP($E46,성적입력!$H:$AN,21,0)</f>
        <v>#N/A</v>
      </c>
      <c r="K46" t="e">
        <f>VLOOKUP($E46,성적입력!$H:$AN,26,0)</f>
        <v>#N/A</v>
      </c>
      <c r="N46" t="str">
        <v>생활과과학</v>
      </c>
      <c r="O46" t="str">
        <v>과학</v>
      </c>
      <c r="P46" t="str">
        <v>생활과과학-1</v>
      </c>
      <c r="Q46" t="e">
        <v>#N/A</v>
      </c>
      <c r="R46" t="e">
        <v>#N/A</v>
      </c>
      <c r="S46" t="e">
        <v>#N/A</v>
      </c>
      <c r="T46" t="e">
        <v>#N/A</v>
      </c>
      <c r="U46" t="e">
        <v>#N/A</v>
      </c>
      <c r="V46" t="e">
        <v>#N/A</v>
      </c>
    </row>
    <row r="47" spans="3:22" x14ac:dyDescent="0.3">
      <c r="C47" s="1" t="s">
        <v>284</v>
      </c>
      <c r="D47" t="s">
        <v>163</v>
      </c>
      <c r="E47" s="1" t="str">
        <f t="shared" ref="E47" si="35">C47&amp;"-"&amp;"2"</f>
        <v>생활과과학-2</v>
      </c>
      <c r="F47" t="e">
        <f>VLOOKUP($E47,성적입력!$H:$AN,9,0)</f>
        <v>#N/A</v>
      </c>
      <c r="G47" t="e">
        <f>VLOOKUP($E47,성적입력!$H:$AN,10,0)</f>
        <v>#N/A</v>
      </c>
      <c r="H47" t="e">
        <f>VLOOKUP($E47,성적입력!$H:$AN,11,0)</f>
        <v>#N/A</v>
      </c>
      <c r="I47" t="e">
        <f>VLOOKUP($E47,성적입력!$H:$AN,12,0)</f>
        <v>#N/A</v>
      </c>
      <c r="J47" t="e">
        <f>VLOOKUP($E47,성적입력!$H:$AN,21,0)</f>
        <v>#N/A</v>
      </c>
      <c r="K47" t="e">
        <f>VLOOKUP($E47,성적입력!$H:$AN,26,0)</f>
        <v>#N/A</v>
      </c>
      <c r="N47" t="str">
        <v>생활과과학</v>
      </c>
      <c r="O47" t="str">
        <v>과학</v>
      </c>
      <c r="P47" t="str">
        <v>생활과과학-2</v>
      </c>
      <c r="Q47" t="e">
        <v>#N/A</v>
      </c>
      <c r="R47" t="e">
        <v>#N/A</v>
      </c>
      <c r="S47" t="e">
        <v>#N/A</v>
      </c>
      <c r="T47" t="e">
        <v>#N/A</v>
      </c>
      <c r="U47" t="e">
        <v>#N/A</v>
      </c>
      <c r="V47" t="e">
        <v>#N/A</v>
      </c>
    </row>
    <row r="48" spans="3:22" x14ac:dyDescent="0.3">
      <c r="C48" s="1" t="s">
        <v>576</v>
      </c>
      <c r="D48" t="s">
        <v>163</v>
      </c>
      <c r="E48" s="1" t="str">
        <f t="shared" ref="E48" si="36">C48&amp;"-"&amp;"1"</f>
        <v>과학사-1</v>
      </c>
      <c r="F48" t="e">
        <f>VLOOKUP($E48,성적입력!$H:$AN,9,0)</f>
        <v>#N/A</v>
      </c>
      <c r="G48" t="e">
        <f>VLOOKUP($E48,성적입력!$H:$AN,10,0)</f>
        <v>#N/A</v>
      </c>
      <c r="H48" t="e">
        <f>VLOOKUP($E48,성적입력!$H:$AN,11,0)</f>
        <v>#N/A</v>
      </c>
      <c r="I48" t="e">
        <f>VLOOKUP($E48,성적입력!$H:$AN,12,0)</f>
        <v>#N/A</v>
      </c>
      <c r="J48" t="e">
        <f>VLOOKUP($E48,성적입력!$H:$AN,21,0)</f>
        <v>#N/A</v>
      </c>
      <c r="K48" t="e">
        <f>VLOOKUP($E48,성적입력!$H:$AN,26,0)</f>
        <v>#N/A</v>
      </c>
      <c r="N48" t="str">
        <v>과학사</v>
      </c>
      <c r="O48" t="str">
        <v>과학</v>
      </c>
      <c r="P48" t="str">
        <v>과학사-1</v>
      </c>
      <c r="Q48" t="e">
        <v>#N/A</v>
      </c>
      <c r="R48" t="e">
        <v>#N/A</v>
      </c>
      <c r="S48" t="e">
        <v>#N/A</v>
      </c>
      <c r="T48" t="e">
        <v>#N/A</v>
      </c>
      <c r="U48" t="e">
        <v>#N/A</v>
      </c>
      <c r="V48" t="e">
        <v>#N/A</v>
      </c>
    </row>
    <row r="49" spans="3:11" x14ac:dyDescent="0.3">
      <c r="C49" t="s">
        <v>575</v>
      </c>
      <c r="D49" t="s">
        <v>163</v>
      </c>
      <c r="E49" s="1" t="str">
        <f t="shared" ref="E49" si="37">C49&amp;"-"&amp;"2"</f>
        <v>과학사-2</v>
      </c>
      <c r="F49" t="e">
        <f>VLOOKUP($E49,성적입력!$H:$AN,9,0)</f>
        <v>#N/A</v>
      </c>
      <c r="G49" t="e">
        <f>VLOOKUP($E49,성적입력!$H:$AN,10,0)</f>
        <v>#N/A</v>
      </c>
      <c r="H49" t="e">
        <f>VLOOKUP($E49,성적입력!$H:$AN,11,0)</f>
        <v>#N/A</v>
      </c>
      <c r="I49" t="e">
        <f>VLOOKUP($E49,성적입력!$H:$AN,12,0)</f>
        <v>#N/A</v>
      </c>
      <c r="J49" t="e">
        <f>VLOOKUP($E49,성적입력!$H:$AN,21,0)</f>
        <v>#N/A</v>
      </c>
      <c r="K49" t="e">
        <f>VLOOKUP($E49,성적입력!$H:$AN,26,0)</f>
        <v>#N/A</v>
      </c>
    </row>
  </sheetData>
  <phoneticPr fontId="3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DB4A6-7ACE-4101-BE41-F558AFEACD7A}">
  <dimension ref="B3:AG162"/>
  <sheetViews>
    <sheetView workbookViewId="0">
      <selection activeCell="X11" sqref="X11"/>
    </sheetView>
  </sheetViews>
  <sheetFormatPr defaultRowHeight="16.5" x14ac:dyDescent="0.3"/>
  <cols>
    <col min="9" max="17" width="9" style="3"/>
    <col min="18" max="18" width="9" style="14"/>
    <col min="19" max="19" width="9" style="3"/>
  </cols>
  <sheetData>
    <row r="3" spans="2:33" x14ac:dyDescent="0.3">
      <c r="X3" s="1" t="s">
        <v>260</v>
      </c>
      <c r="Y3" s="1" t="s">
        <v>593</v>
      </c>
      <c r="AG3" s="1" t="s">
        <v>254</v>
      </c>
    </row>
    <row r="4" spans="2:33" x14ac:dyDescent="0.3">
      <c r="U4">
        <v>1</v>
      </c>
      <c r="V4" t="e">
        <f>VLOOKUP($U4,$B:$H,7,0)</f>
        <v>#N/A</v>
      </c>
      <c r="W4">
        <f>IFERROR(VLOOKUP($V4,$H:$S,11,0),99)</f>
        <v>99</v>
      </c>
      <c r="X4" t="e">
        <f>VLOOKUP($V4,$H:$S,12,0)</f>
        <v>#N/A</v>
      </c>
      <c r="Y4" t="e">
        <f>VLOOKUP($V4,$H:$S,6,0)</f>
        <v>#N/A</v>
      </c>
      <c r="Z4" t="e">
        <f>IF(X4=1,"15",IF(X4=2,"15",IF(X4=3,"15",IF(X4=4,"10",IF(X4=5,"10",IF(X4=6,"10",IF(X4=99,"0","5")))))))</f>
        <v>#N/A</v>
      </c>
      <c r="AG4" s="17">
        <f>IF(COUNTIF($AD$17:$AD$25,"&gt;0")&lt;2,0,VLOOKUP(1,$AA:$AF,6,0)+VLOOKUP(2,$AA:$AF,6,0))</f>
        <v>0</v>
      </c>
    </row>
    <row r="5" spans="2:33" x14ac:dyDescent="0.3">
      <c r="U5">
        <v>2</v>
      </c>
      <c r="V5" t="e">
        <f t="shared" ref="V5:V12" si="0">VLOOKUP($U5,$B:$H,7,0)</f>
        <v>#N/A</v>
      </c>
      <c r="W5">
        <f t="shared" ref="W5:W12" si="1">IFERROR(VLOOKUP($V5,$H:$S,11,0),99)</f>
        <v>99</v>
      </c>
      <c r="X5" t="e">
        <f t="shared" ref="X5:X12" si="2">VLOOKUP($V5,$H:$S,12,0)</f>
        <v>#N/A</v>
      </c>
      <c r="Y5" t="e">
        <f t="shared" ref="Y5:Y12" si="3">VLOOKUP($V5,$H:$S,6,0)</f>
        <v>#N/A</v>
      </c>
      <c r="Z5" t="e">
        <f t="shared" ref="Z5:Z12" si="4">IF(X5=1,"15",IF(X5=2,"15",IF(X5=3,"15",IF(X5=4,"10",IF(X5=5,"10",IF(X5=6,"10",IF(X5=99,"0","5")))))))</f>
        <v>#N/A</v>
      </c>
    </row>
    <row r="6" spans="2:33" x14ac:dyDescent="0.3">
      <c r="U6">
        <v>3</v>
      </c>
      <c r="V6" t="e">
        <f t="shared" si="0"/>
        <v>#N/A</v>
      </c>
      <c r="W6">
        <f t="shared" si="1"/>
        <v>99</v>
      </c>
      <c r="X6" t="e">
        <f t="shared" si="2"/>
        <v>#N/A</v>
      </c>
      <c r="Y6" t="e">
        <f t="shared" si="3"/>
        <v>#N/A</v>
      </c>
      <c r="Z6" t="e">
        <f t="shared" si="4"/>
        <v>#N/A</v>
      </c>
    </row>
    <row r="7" spans="2:33" x14ac:dyDescent="0.3">
      <c r="U7">
        <v>4</v>
      </c>
      <c r="V7" t="e">
        <f t="shared" si="0"/>
        <v>#N/A</v>
      </c>
      <c r="W7">
        <f t="shared" si="1"/>
        <v>99</v>
      </c>
      <c r="X7" t="e">
        <f t="shared" si="2"/>
        <v>#N/A</v>
      </c>
      <c r="Y7" t="e">
        <f t="shared" si="3"/>
        <v>#N/A</v>
      </c>
      <c r="Z7" t="e">
        <f t="shared" si="4"/>
        <v>#N/A</v>
      </c>
    </row>
    <row r="8" spans="2:33" x14ac:dyDescent="0.3">
      <c r="U8">
        <v>5</v>
      </c>
      <c r="V8" t="e">
        <f t="shared" si="0"/>
        <v>#N/A</v>
      </c>
      <c r="W8">
        <f t="shared" si="1"/>
        <v>99</v>
      </c>
      <c r="X8" t="e">
        <f t="shared" si="2"/>
        <v>#N/A</v>
      </c>
      <c r="Y8" t="e">
        <f t="shared" si="3"/>
        <v>#N/A</v>
      </c>
      <c r="Z8" t="e">
        <f t="shared" si="4"/>
        <v>#N/A</v>
      </c>
    </row>
    <row r="9" spans="2:33" x14ac:dyDescent="0.3">
      <c r="U9">
        <v>6</v>
      </c>
      <c r="V9" t="e">
        <f t="shared" si="0"/>
        <v>#N/A</v>
      </c>
      <c r="W9">
        <f t="shared" si="1"/>
        <v>99</v>
      </c>
      <c r="X9" t="e">
        <f t="shared" si="2"/>
        <v>#N/A</v>
      </c>
      <c r="Y9" t="e">
        <f t="shared" si="3"/>
        <v>#N/A</v>
      </c>
      <c r="Z9" t="e">
        <f t="shared" si="4"/>
        <v>#N/A</v>
      </c>
    </row>
    <row r="10" spans="2:33" x14ac:dyDescent="0.3">
      <c r="U10">
        <v>7</v>
      </c>
      <c r="V10" t="e">
        <f t="shared" si="0"/>
        <v>#N/A</v>
      </c>
      <c r="W10">
        <f t="shared" si="1"/>
        <v>99</v>
      </c>
      <c r="X10" t="e">
        <f t="shared" si="2"/>
        <v>#N/A</v>
      </c>
      <c r="Y10" t="e">
        <f t="shared" si="3"/>
        <v>#N/A</v>
      </c>
      <c r="Z10" t="e">
        <f t="shared" si="4"/>
        <v>#N/A</v>
      </c>
    </row>
    <row r="11" spans="2:33" x14ac:dyDescent="0.3">
      <c r="U11">
        <v>8</v>
      </c>
      <c r="V11" t="e">
        <f t="shared" si="0"/>
        <v>#N/A</v>
      </c>
      <c r="W11">
        <f t="shared" si="1"/>
        <v>99</v>
      </c>
      <c r="X11" t="e">
        <f t="shared" si="2"/>
        <v>#N/A</v>
      </c>
      <c r="Y11" t="e">
        <f t="shared" si="3"/>
        <v>#N/A</v>
      </c>
      <c r="Z11" t="e">
        <f t="shared" si="4"/>
        <v>#N/A</v>
      </c>
    </row>
    <row r="12" spans="2:33" x14ac:dyDescent="0.3">
      <c r="U12">
        <v>9</v>
      </c>
      <c r="V12" t="e">
        <f t="shared" si="0"/>
        <v>#N/A</v>
      </c>
      <c r="W12">
        <f t="shared" si="1"/>
        <v>99</v>
      </c>
      <c r="X12" t="e">
        <f t="shared" si="2"/>
        <v>#N/A</v>
      </c>
      <c r="Y12" t="e">
        <f t="shared" si="3"/>
        <v>#N/A</v>
      </c>
      <c r="Z12" t="e">
        <f t="shared" si="4"/>
        <v>#N/A</v>
      </c>
    </row>
    <row r="15" spans="2:33" x14ac:dyDescent="0.3">
      <c r="G15">
        <f>COUNTIF(J:J,"O")</f>
        <v>0</v>
      </c>
    </row>
    <row r="16" spans="2:33" x14ac:dyDescent="0.3">
      <c r="B16" s="1" t="s">
        <v>497</v>
      </c>
      <c r="C16" s="1" t="s">
        <v>149</v>
      </c>
      <c r="D16" s="1" t="s">
        <v>487</v>
      </c>
      <c r="E16" s="1" t="s">
        <v>485</v>
      </c>
      <c r="F16" s="1"/>
      <c r="H16" s="1"/>
      <c r="I16" s="2" t="s">
        <v>148</v>
      </c>
      <c r="J16" s="2" t="s">
        <v>492</v>
      </c>
      <c r="K16" s="2" t="s">
        <v>498</v>
      </c>
      <c r="L16" s="2" t="s">
        <v>499</v>
      </c>
      <c r="M16" s="2" t="s">
        <v>151</v>
      </c>
      <c r="N16" s="2" t="s">
        <v>152</v>
      </c>
      <c r="O16" s="2" t="s">
        <v>153</v>
      </c>
      <c r="P16" s="2" t="s">
        <v>154</v>
      </c>
      <c r="R16" s="13" t="s">
        <v>200</v>
      </c>
      <c r="S16" s="2" t="s">
        <v>260</v>
      </c>
    </row>
    <row r="17" spans="2:32" x14ac:dyDescent="0.3">
      <c r="B17">
        <f>COUNTIF($L$17:$L17,"OO")</f>
        <v>0</v>
      </c>
      <c r="C17" s="1" t="s">
        <v>342</v>
      </c>
      <c r="D17" s="1" t="s">
        <v>474</v>
      </c>
      <c r="E17" s="1" t="s">
        <v>156</v>
      </c>
      <c r="F17" s="1" t="str">
        <f t="shared" ref="F17:F87" si="5">C17</f>
        <v>고전</v>
      </c>
      <c r="G17" s="4" t="s">
        <v>197</v>
      </c>
      <c r="H17" t="str">
        <f>C17&amp;G17</f>
        <v>고전-1</v>
      </c>
      <c r="I17" s="3" t="e">
        <f>VLOOKUP($H17,성적입력!$H:$AN,26,0)</f>
        <v>#N/A</v>
      </c>
      <c r="J17" s="3" t="e">
        <f t="shared" ref="J17:J80" si="6">IF(M17&gt;0,"O","X")</f>
        <v>#N/A</v>
      </c>
      <c r="K17" s="3" t="e">
        <f>IF(I17=32,"X","O")</f>
        <v>#N/A</v>
      </c>
      <c r="L17" s="3" t="e">
        <f>J17&amp;K17</f>
        <v>#N/A</v>
      </c>
      <c r="M17" s="3" t="e">
        <f>VLOOKUP(H17,성적입력!$H:$T,9,0)</f>
        <v>#N/A</v>
      </c>
      <c r="N17" s="3" t="e">
        <f>VLOOKUP(H17,성적입력!$H:$T,10,0)</f>
        <v>#N/A</v>
      </c>
      <c r="O17" s="3" t="e">
        <f>VLOOKUP(H17,성적입력!$H:$T,11,0)</f>
        <v>#N/A</v>
      </c>
      <c r="P17" s="3" t="e">
        <f>VLOOKUP(H17,성적입력!$H:$T,12,0)</f>
        <v>#N/A</v>
      </c>
      <c r="R17" s="14" t="e">
        <f t="shared" ref="R17:R87" si="7">IF(O17="0",(N17-1)/(P17-1),(N17+((O17-1)/2))/P17)</f>
        <v>#N/A</v>
      </c>
      <c r="S17" s="2" t="e" cm="1">
        <f t="array" ref="S17">_xlfn.IFS(R17&gt;96%,9,R17&gt;89%,8,R17&gt;77%,7,R17&gt;60%,6,R17&gt;40%,5,R17&gt;23%,4,R17&gt;11%,3,R17&gt;4%,2,TRUE,1)</f>
        <v>#N/A</v>
      </c>
      <c r="T17" s="2"/>
      <c r="AA17">
        <v>1</v>
      </c>
      <c r="AB17" t="e" cm="1">
        <f t="array" ref="AB17:AF25">_xlfn._xlws.SORT($V$4:$Z$12,{3,4},{1,-1})</f>
        <v>#N/A</v>
      </c>
      <c r="AC17">
        <v>99</v>
      </c>
      <c r="AD17" t="e">
        <v>#N/A</v>
      </c>
      <c r="AE17" t="e">
        <v>#N/A</v>
      </c>
      <c r="AF17" t="e">
        <v>#N/A</v>
      </c>
    </row>
    <row r="18" spans="2:32" x14ac:dyDescent="0.3">
      <c r="B18">
        <f>COUNTIF($L$17:$L18,"OO")</f>
        <v>0</v>
      </c>
      <c r="C18" s="1" t="str">
        <f t="shared" ref="C18:F18" si="8">C17</f>
        <v>고전</v>
      </c>
      <c r="D18" s="1" t="str">
        <f t="shared" si="8"/>
        <v>건진선</v>
      </c>
      <c r="E18" s="1" t="str">
        <f t="shared" si="8"/>
        <v>국어</v>
      </c>
      <c r="F18" s="1" t="str">
        <f t="shared" si="8"/>
        <v>고전</v>
      </c>
      <c r="G18" s="4" t="s">
        <v>496</v>
      </c>
      <c r="H18" t="str">
        <f t="shared" ref="H18:H81" si="9">C18&amp;G18</f>
        <v>고전-2</v>
      </c>
      <c r="I18" s="3" t="e">
        <f>VLOOKUP($H18,성적입력!$H:$AN,26,0)</f>
        <v>#N/A</v>
      </c>
      <c r="J18" s="3" t="e">
        <f t="shared" si="6"/>
        <v>#N/A</v>
      </c>
      <c r="K18" s="3" t="e">
        <f t="shared" ref="K18:K81" si="10">IF(I18=32,"X","O")</f>
        <v>#N/A</v>
      </c>
      <c r="L18" s="3" t="e">
        <f t="shared" ref="L18:L81" si="11">J18&amp;K18</f>
        <v>#N/A</v>
      </c>
      <c r="M18" s="3" t="e">
        <f>VLOOKUP(H18,성적입력!$H:$T,9,0)</f>
        <v>#N/A</v>
      </c>
      <c r="N18" s="3" t="e">
        <f>VLOOKUP(H18,성적입력!$H:$T,10,0)</f>
        <v>#N/A</v>
      </c>
      <c r="O18" s="3" t="e">
        <f>VLOOKUP(H18,성적입력!$H:$T,11,0)</f>
        <v>#N/A</v>
      </c>
      <c r="P18" s="3" t="e">
        <f>VLOOKUP(H18,성적입력!$H:$T,12,0)</f>
        <v>#N/A</v>
      </c>
      <c r="R18" s="14" t="e">
        <f t="shared" si="7"/>
        <v>#N/A</v>
      </c>
      <c r="S18" s="2" t="e" cm="1">
        <f t="array" ref="S18">_xlfn.IFS(R18&gt;96%,9,R18&gt;89%,8,R18&gt;77%,7,R18&gt;60%,6,R18&gt;40%,5,R18&gt;23%,4,R18&gt;11%,3,R18&gt;4%,2,TRUE,1)</f>
        <v>#N/A</v>
      </c>
      <c r="T18" s="2"/>
      <c r="AA18">
        <v>2</v>
      </c>
      <c r="AB18" t="e">
        <v>#N/A</v>
      </c>
      <c r="AC18">
        <v>99</v>
      </c>
      <c r="AD18" t="e">
        <v>#N/A</v>
      </c>
      <c r="AE18" t="e">
        <v>#N/A</v>
      </c>
      <c r="AF18" t="e">
        <v>#N/A</v>
      </c>
    </row>
    <row r="19" spans="2:32" x14ac:dyDescent="0.3">
      <c r="B19">
        <f>COUNTIF($L$17:$L19,"OO")</f>
        <v>0</v>
      </c>
      <c r="C19" s="1" t="s">
        <v>344</v>
      </c>
      <c r="D19" s="1" t="s">
        <v>474</v>
      </c>
      <c r="E19" s="1" t="s">
        <v>156</v>
      </c>
      <c r="F19" s="1" t="str">
        <f t="shared" si="5"/>
        <v>글쓰기</v>
      </c>
      <c r="G19" s="4" t="s">
        <v>197</v>
      </c>
      <c r="H19" t="str">
        <f t="shared" si="9"/>
        <v>글쓰기-1</v>
      </c>
      <c r="I19" s="3" t="e">
        <f>VLOOKUP($H19,성적입력!$H:$AN,26,0)</f>
        <v>#N/A</v>
      </c>
      <c r="J19" s="3" t="e">
        <f t="shared" si="6"/>
        <v>#N/A</v>
      </c>
      <c r="K19" s="3" t="e">
        <f t="shared" si="10"/>
        <v>#N/A</v>
      </c>
      <c r="L19" s="3" t="e">
        <f t="shared" si="11"/>
        <v>#N/A</v>
      </c>
      <c r="M19" s="3" t="e">
        <f>VLOOKUP(H19,성적입력!$H:$T,9,0)</f>
        <v>#N/A</v>
      </c>
      <c r="N19" s="3" t="e">
        <f>VLOOKUP(H19,성적입력!$H:$T,10,0)</f>
        <v>#N/A</v>
      </c>
      <c r="O19" s="3" t="e">
        <f>VLOOKUP(H19,성적입력!$H:$T,11,0)</f>
        <v>#N/A</v>
      </c>
      <c r="P19" s="3" t="e">
        <f>VLOOKUP(H19,성적입력!$H:$T,12,0)</f>
        <v>#N/A</v>
      </c>
      <c r="R19" s="14" t="e">
        <f t="shared" si="7"/>
        <v>#N/A</v>
      </c>
      <c r="S19" s="2" t="e" cm="1">
        <f t="array" ref="S19">_xlfn.IFS(R19&gt;96%,9,R19&gt;89%,8,R19&gt;77%,7,R19&gt;60%,6,R19&gt;40%,5,R19&gt;23%,4,R19&gt;11%,3,R19&gt;4%,2,TRUE,1)</f>
        <v>#N/A</v>
      </c>
      <c r="T19" s="2"/>
      <c r="AA19">
        <v>3</v>
      </c>
      <c r="AB19" t="e">
        <v>#N/A</v>
      </c>
      <c r="AC19">
        <v>99</v>
      </c>
      <c r="AD19" t="e">
        <v>#N/A</v>
      </c>
      <c r="AE19" t="e">
        <v>#N/A</v>
      </c>
      <c r="AF19" t="e">
        <v>#N/A</v>
      </c>
    </row>
    <row r="20" spans="2:32" x14ac:dyDescent="0.3">
      <c r="B20">
        <f>COUNTIF($L$17:$L20,"OO")</f>
        <v>0</v>
      </c>
      <c r="C20" s="1" t="str">
        <f t="shared" ref="C20:F20" si="12">C19</f>
        <v>글쓰기</v>
      </c>
      <c r="D20" s="1" t="str">
        <f t="shared" si="12"/>
        <v>건진선</v>
      </c>
      <c r="E20" s="1" t="str">
        <f t="shared" si="12"/>
        <v>국어</v>
      </c>
      <c r="F20" s="1" t="str">
        <f t="shared" si="12"/>
        <v>글쓰기</v>
      </c>
      <c r="G20" s="4" t="s">
        <v>496</v>
      </c>
      <c r="H20" t="str">
        <f t="shared" si="9"/>
        <v>글쓰기-2</v>
      </c>
      <c r="I20" s="3" t="e">
        <f>VLOOKUP($H20,성적입력!$H:$AN,26,0)</f>
        <v>#N/A</v>
      </c>
      <c r="J20" s="3" t="e">
        <f t="shared" si="6"/>
        <v>#N/A</v>
      </c>
      <c r="K20" s="3" t="e">
        <f t="shared" si="10"/>
        <v>#N/A</v>
      </c>
      <c r="L20" s="3" t="e">
        <f t="shared" si="11"/>
        <v>#N/A</v>
      </c>
      <c r="M20" s="3" t="e">
        <f>VLOOKUP(H20,성적입력!$H:$T,9,0)</f>
        <v>#N/A</v>
      </c>
      <c r="N20" s="3" t="e">
        <f>VLOOKUP(H20,성적입력!$H:$T,10,0)</f>
        <v>#N/A</v>
      </c>
      <c r="O20" s="3" t="e">
        <f>VLOOKUP(H20,성적입력!$H:$T,11,0)</f>
        <v>#N/A</v>
      </c>
      <c r="P20" s="3" t="e">
        <f>VLOOKUP(H20,성적입력!$H:$T,12,0)</f>
        <v>#N/A</v>
      </c>
      <c r="R20" s="14" t="e">
        <f t="shared" si="7"/>
        <v>#N/A</v>
      </c>
      <c r="S20" s="2" t="e" cm="1">
        <f t="array" ref="S20">_xlfn.IFS(R20&gt;96%,9,R20&gt;89%,8,R20&gt;77%,7,R20&gt;60%,6,R20&gt;40%,5,R20&gt;23%,4,R20&gt;11%,3,R20&gt;4%,2,TRUE,1)</f>
        <v>#N/A</v>
      </c>
      <c r="T20" s="2"/>
      <c r="AA20">
        <v>4</v>
      </c>
      <c r="AB20" t="e">
        <v>#N/A</v>
      </c>
      <c r="AC20">
        <v>99</v>
      </c>
      <c r="AD20" t="e">
        <v>#N/A</v>
      </c>
      <c r="AE20" t="e">
        <v>#N/A</v>
      </c>
      <c r="AF20" t="e">
        <v>#N/A</v>
      </c>
    </row>
    <row r="21" spans="2:32" x14ac:dyDescent="0.3">
      <c r="B21">
        <f>COUNTIF($L$17:$L21,"OO")</f>
        <v>0</v>
      </c>
      <c r="C21" s="1" t="s">
        <v>346</v>
      </c>
      <c r="D21" s="1" t="s">
        <v>474</v>
      </c>
      <c r="E21" s="1" t="s">
        <v>156</v>
      </c>
      <c r="F21" s="1" t="str">
        <f t="shared" si="5"/>
        <v>논술</v>
      </c>
      <c r="G21" s="4" t="s">
        <v>197</v>
      </c>
      <c r="H21" t="str">
        <f t="shared" si="9"/>
        <v>논술-1</v>
      </c>
      <c r="I21" s="3" t="e">
        <f>VLOOKUP($H21,성적입력!$H:$AN,26,0)</f>
        <v>#N/A</v>
      </c>
      <c r="J21" s="3" t="e">
        <f t="shared" si="6"/>
        <v>#N/A</v>
      </c>
      <c r="K21" s="3" t="e">
        <f t="shared" si="10"/>
        <v>#N/A</v>
      </c>
      <c r="L21" s="3" t="e">
        <f t="shared" si="11"/>
        <v>#N/A</v>
      </c>
      <c r="M21" s="3" t="e">
        <f>VLOOKUP(H21,성적입력!$H:$T,9,0)</f>
        <v>#N/A</v>
      </c>
      <c r="N21" s="3" t="e">
        <f>VLOOKUP(H21,성적입력!$H:$T,10,0)</f>
        <v>#N/A</v>
      </c>
      <c r="O21" s="3" t="e">
        <f>VLOOKUP(H21,성적입력!$H:$T,11,0)</f>
        <v>#N/A</v>
      </c>
      <c r="P21" s="3" t="e">
        <f>VLOOKUP(H21,성적입력!$H:$T,12,0)</f>
        <v>#N/A</v>
      </c>
      <c r="R21" s="14" t="e">
        <f t="shared" si="7"/>
        <v>#N/A</v>
      </c>
      <c r="S21" s="2" t="e" cm="1">
        <f t="array" ref="S21">_xlfn.IFS(R21&gt;96%,9,R21&gt;89%,8,R21&gt;77%,7,R21&gt;60%,6,R21&gt;40%,5,R21&gt;23%,4,R21&gt;11%,3,R21&gt;4%,2,TRUE,1)</f>
        <v>#N/A</v>
      </c>
      <c r="T21" s="2"/>
      <c r="AA21">
        <v>5</v>
      </c>
      <c r="AB21" t="e">
        <v>#N/A</v>
      </c>
      <c r="AC21">
        <v>99</v>
      </c>
      <c r="AD21" t="e">
        <v>#N/A</v>
      </c>
      <c r="AE21" t="e">
        <v>#N/A</v>
      </c>
      <c r="AF21" t="e">
        <v>#N/A</v>
      </c>
    </row>
    <row r="22" spans="2:32" x14ac:dyDescent="0.3">
      <c r="B22">
        <f>COUNTIF($L$17:$L22,"OO")</f>
        <v>0</v>
      </c>
      <c r="C22" s="1" t="str">
        <f t="shared" ref="C22:F22" si="13">C21</f>
        <v>논술</v>
      </c>
      <c r="D22" s="1" t="str">
        <f t="shared" si="13"/>
        <v>건진선</v>
      </c>
      <c r="E22" s="1" t="str">
        <f t="shared" si="13"/>
        <v>국어</v>
      </c>
      <c r="F22" s="1" t="str">
        <f t="shared" si="13"/>
        <v>논술</v>
      </c>
      <c r="G22" s="4" t="s">
        <v>496</v>
      </c>
      <c r="H22" t="str">
        <f t="shared" si="9"/>
        <v>논술-2</v>
      </c>
      <c r="I22" s="3" t="e">
        <f>VLOOKUP($H22,성적입력!$H:$AN,26,0)</f>
        <v>#N/A</v>
      </c>
      <c r="J22" s="3" t="e">
        <f t="shared" si="6"/>
        <v>#N/A</v>
      </c>
      <c r="K22" s="3" t="e">
        <f t="shared" si="10"/>
        <v>#N/A</v>
      </c>
      <c r="L22" s="3" t="e">
        <f t="shared" si="11"/>
        <v>#N/A</v>
      </c>
      <c r="M22" s="3" t="e">
        <f>VLOOKUP(H22,성적입력!$H:$T,9,0)</f>
        <v>#N/A</v>
      </c>
      <c r="N22" s="3" t="e">
        <f>VLOOKUP(H22,성적입력!$H:$T,10,0)</f>
        <v>#N/A</v>
      </c>
      <c r="O22" s="3" t="e">
        <f>VLOOKUP(H22,성적입력!$H:$T,11,0)</f>
        <v>#N/A</v>
      </c>
      <c r="P22" s="3" t="e">
        <f>VLOOKUP(H22,성적입력!$H:$T,12,0)</f>
        <v>#N/A</v>
      </c>
      <c r="R22" s="14" t="e">
        <f t="shared" si="7"/>
        <v>#N/A</v>
      </c>
      <c r="S22" s="2" t="e" cm="1">
        <f t="array" ref="S22">_xlfn.IFS(R22&gt;96%,9,R22&gt;89%,8,R22&gt;77%,7,R22&gt;60%,6,R22&gt;40%,5,R22&gt;23%,4,R22&gt;11%,3,R22&gt;4%,2,TRUE,1)</f>
        <v>#N/A</v>
      </c>
      <c r="T22" s="2"/>
      <c r="AA22">
        <v>6</v>
      </c>
      <c r="AB22" t="e">
        <v>#N/A</v>
      </c>
      <c r="AC22">
        <v>99</v>
      </c>
      <c r="AD22" t="e">
        <v>#N/A</v>
      </c>
      <c r="AE22" t="e">
        <v>#N/A</v>
      </c>
      <c r="AF22" t="e">
        <v>#N/A</v>
      </c>
    </row>
    <row r="23" spans="2:32" x14ac:dyDescent="0.3">
      <c r="B23">
        <f>COUNTIF($L$17:$L23,"OO")</f>
        <v>0</v>
      </c>
      <c r="C23" s="1" t="s">
        <v>348</v>
      </c>
      <c r="D23" s="1" t="s">
        <v>474</v>
      </c>
      <c r="E23" s="1" t="s">
        <v>156</v>
      </c>
      <c r="F23" s="1" t="str">
        <f t="shared" si="5"/>
        <v>독서논술</v>
      </c>
      <c r="G23" s="4" t="s">
        <v>197</v>
      </c>
      <c r="H23" t="str">
        <f t="shared" si="9"/>
        <v>독서논술-1</v>
      </c>
      <c r="I23" s="3" t="e">
        <f>VLOOKUP($H23,성적입력!$H:$AN,26,0)</f>
        <v>#N/A</v>
      </c>
      <c r="J23" s="3" t="e">
        <f t="shared" si="6"/>
        <v>#N/A</v>
      </c>
      <c r="K23" s="3" t="e">
        <f t="shared" si="10"/>
        <v>#N/A</v>
      </c>
      <c r="L23" s="3" t="e">
        <f t="shared" si="11"/>
        <v>#N/A</v>
      </c>
      <c r="M23" s="3" t="e">
        <f>VLOOKUP(H23,성적입력!$H:$T,9,0)</f>
        <v>#N/A</v>
      </c>
      <c r="N23" s="3" t="e">
        <f>VLOOKUP(H23,성적입력!$H:$T,10,0)</f>
        <v>#N/A</v>
      </c>
      <c r="O23" s="3" t="e">
        <f>VLOOKUP(H23,성적입력!$H:$T,11,0)</f>
        <v>#N/A</v>
      </c>
      <c r="P23" s="3" t="e">
        <f>VLOOKUP(H23,성적입력!$H:$T,12,0)</f>
        <v>#N/A</v>
      </c>
      <c r="R23" s="14" t="e">
        <f t="shared" si="7"/>
        <v>#N/A</v>
      </c>
      <c r="S23" s="2" t="e" cm="1">
        <f t="array" ref="S23">_xlfn.IFS(R23&gt;96%,9,R23&gt;89%,8,R23&gt;77%,7,R23&gt;60%,6,R23&gt;40%,5,R23&gt;23%,4,R23&gt;11%,3,R23&gt;4%,2,TRUE,1)</f>
        <v>#N/A</v>
      </c>
      <c r="T23" s="2"/>
      <c r="AA23">
        <v>7</v>
      </c>
      <c r="AB23" t="e">
        <v>#N/A</v>
      </c>
      <c r="AC23">
        <v>99</v>
      </c>
      <c r="AD23" t="e">
        <v>#N/A</v>
      </c>
      <c r="AE23" t="e">
        <v>#N/A</v>
      </c>
      <c r="AF23" t="e">
        <v>#N/A</v>
      </c>
    </row>
    <row r="24" spans="2:32" x14ac:dyDescent="0.3">
      <c r="B24">
        <f>COUNTIF($L$17:$L24,"OO")</f>
        <v>0</v>
      </c>
      <c r="C24" s="1" t="str">
        <f t="shared" ref="C24:F24" si="14">C23</f>
        <v>독서논술</v>
      </c>
      <c r="D24" s="1" t="str">
        <f t="shared" si="14"/>
        <v>건진선</v>
      </c>
      <c r="E24" s="1" t="str">
        <f t="shared" si="14"/>
        <v>국어</v>
      </c>
      <c r="F24" s="1" t="str">
        <f t="shared" si="14"/>
        <v>독서논술</v>
      </c>
      <c r="G24" s="4" t="s">
        <v>496</v>
      </c>
      <c r="H24" t="str">
        <f t="shared" si="9"/>
        <v>독서논술-2</v>
      </c>
      <c r="I24" s="3" t="e">
        <f>VLOOKUP($H24,성적입력!$H:$AN,26,0)</f>
        <v>#N/A</v>
      </c>
      <c r="J24" s="3" t="e">
        <f t="shared" si="6"/>
        <v>#N/A</v>
      </c>
      <c r="K24" s="3" t="e">
        <f t="shared" si="10"/>
        <v>#N/A</v>
      </c>
      <c r="L24" s="3" t="e">
        <f t="shared" si="11"/>
        <v>#N/A</v>
      </c>
      <c r="M24" s="3" t="e">
        <f>VLOOKUP(H24,성적입력!$H:$T,9,0)</f>
        <v>#N/A</v>
      </c>
      <c r="N24" s="3" t="e">
        <f>VLOOKUP(H24,성적입력!$H:$T,10,0)</f>
        <v>#N/A</v>
      </c>
      <c r="O24" s="3" t="e">
        <f>VLOOKUP(H24,성적입력!$H:$T,11,0)</f>
        <v>#N/A</v>
      </c>
      <c r="P24" s="3" t="e">
        <f>VLOOKUP(H24,성적입력!$H:$T,12,0)</f>
        <v>#N/A</v>
      </c>
      <c r="R24" s="14" t="e">
        <f t="shared" si="7"/>
        <v>#N/A</v>
      </c>
      <c r="S24" s="2" t="e" cm="1">
        <f t="array" ref="S24">_xlfn.IFS(R24&gt;96%,9,R24&gt;89%,8,R24&gt;77%,7,R24&gt;60%,6,R24&gt;40%,5,R24&gt;23%,4,R24&gt;11%,3,R24&gt;4%,2,TRUE,1)</f>
        <v>#N/A</v>
      </c>
      <c r="T24" s="2"/>
      <c r="AA24">
        <v>8</v>
      </c>
      <c r="AB24" t="e">
        <v>#N/A</v>
      </c>
      <c r="AC24">
        <v>99</v>
      </c>
      <c r="AD24" t="e">
        <v>#N/A</v>
      </c>
      <c r="AE24" t="e">
        <v>#N/A</v>
      </c>
      <c r="AF24" t="e">
        <v>#N/A</v>
      </c>
    </row>
    <row r="25" spans="2:32" x14ac:dyDescent="0.3">
      <c r="B25">
        <f>COUNTIF($L$17:$L25,"OO")</f>
        <v>0</v>
      </c>
      <c r="C25" s="1" t="s">
        <v>350</v>
      </c>
      <c r="D25" s="1" t="s">
        <v>474</v>
      </c>
      <c r="E25" s="1" t="s">
        <v>156</v>
      </c>
      <c r="F25" s="1" t="str">
        <f t="shared" si="5"/>
        <v>독서토론</v>
      </c>
      <c r="G25" s="4" t="s">
        <v>197</v>
      </c>
      <c r="H25" t="str">
        <f t="shared" si="9"/>
        <v>독서토론-1</v>
      </c>
      <c r="I25" s="3" t="e">
        <f>VLOOKUP($H25,성적입력!$H:$AN,26,0)</f>
        <v>#N/A</v>
      </c>
      <c r="J25" s="3" t="e">
        <f t="shared" si="6"/>
        <v>#N/A</v>
      </c>
      <c r="K25" s="3" t="e">
        <f t="shared" si="10"/>
        <v>#N/A</v>
      </c>
      <c r="L25" s="3" t="e">
        <f t="shared" si="11"/>
        <v>#N/A</v>
      </c>
      <c r="M25" s="3" t="e">
        <f>VLOOKUP(H25,성적입력!$H:$T,9,0)</f>
        <v>#N/A</v>
      </c>
      <c r="N25" s="3" t="e">
        <f>VLOOKUP(H25,성적입력!$H:$T,10,0)</f>
        <v>#N/A</v>
      </c>
      <c r="O25" s="3" t="e">
        <f>VLOOKUP(H25,성적입력!$H:$T,11,0)</f>
        <v>#N/A</v>
      </c>
      <c r="P25" s="3" t="e">
        <f>VLOOKUP(H25,성적입력!$H:$T,12,0)</f>
        <v>#N/A</v>
      </c>
      <c r="R25" s="14" t="e">
        <f t="shared" si="7"/>
        <v>#N/A</v>
      </c>
      <c r="S25" s="2" t="e" cm="1">
        <f t="array" ref="S25">_xlfn.IFS(R25&gt;96%,9,R25&gt;89%,8,R25&gt;77%,7,R25&gt;60%,6,R25&gt;40%,5,R25&gt;23%,4,R25&gt;11%,3,R25&gt;4%,2,TRUE,1)</f>
        <v>#N/A</v>
      </c>
      <c r="T25" s="2"/>
      <c r="AA25">
        <v>9</v>
      </c>
      <c r="AB25" t="e">
        <v>#N/A</v>
      </c>
      <c r="AC25">
        <v>99</v>
      </c>
      <c r="AD25" t="e">
        <v>#N/A</v>
      </c>
      <c r="AE25" t="e">
        <v>#N/A</v>
      </c>
      <c r="AF25" t="e">
        <v>#N/A</v>
      </c>
    </row>
    <row r="26" spans="2:32" x14ac:dyDescent="0.3">
      <c r="B26">
        <f>COUNTIF($L$17:$L26,"OO")</f>
        <v>0</v>
      </c>
      <c r="C26" s="1" t="str">
        <f t="shared" ref="C26:F26" si="15">C25</f>
        <v>독서토론</v>
      </c>
      <c r="D26" s="1" t="str">
        <f t="shared" si="15"/>
        <v>건진선</v>
      </c>
      <c r="E26" s="1" t="str">
        <f t="shared" si="15"/>
        <v>국어</v>
      </c>
      <c r="F26" s="1" t="str">
        <f t="shared" si="15"/>
        <v>독서토론</v>
      </c>
      <c r="G26" s="4" t="s">
        <v>496</v>
      </c>
      <c r="H26" t="str">
        <f t="shared" si="9"/>
        <v>독서토론-2</v>
      </c>
      <c r="I26" s="3" t="e">
        <f>VLOOKUP($H26,성적입력!$H:$AN,26,0)</f>
        <v>#N/A</v>
      </c>
      <c r="J26" s="3" t="e">
        <f t="shared" si="6"/>
        <v>#N/A</v>
      </c>
      <c r="K26" s="3" t="e">
        <f t="shared" si="10"/>
        <v>#N/A</v>
      </c>
      <c r="L26" s="3" t="e">
        <f t="shared" si="11"/>
        <v>#N/A</v>
      </c>
      <c r="M26" s="3" t="e">
        <f>VLOOKUP(H26,성적입력!$H:$T,9,0)</f>
        <v>#N/A</v>
      </c>
      <c r="N26" s="3" t="e">
        <f>VLOOKUP(H26,성적입력!$H:$T,10,0)</f>
        <v>#N/A</v>
      </c>
      <c r="O26" s="3" t="e">
        <f>VLOOKUP(H26,성적입력!$H:$T,11,0)</f>
        <v>#N/A</v>
      </c>
      <c r="P26" s="3" t="e">
        <f>VLOOKUP(H26,성적입력!$H:$T,12,0)</f>
        <v>#N/A</v>
      </c>
      <c r="R26" s="14" t="e">
        <f t="shared" si="7"/>
        <v>#N/A</v>
      </c>
      <c r="S26" s="2" t="e" cm="1">
        <f t="array" ref="S26">_xlfn.IFS(R26&gt;96%,9,R26&gt;89%,8,R26&gt;77%,7,R26&gt;60%,6,R26&gt;40%,5,R26&gt;23%,4,R26&gt;11%,3,R26&gt;4%,2,TRUE,1)</f>
        <v>#N/A</v>
      </c>
      <c r="T26" s="2"/>
    </row>
    <row r="27" spans="2:32" x14ac:dyDescent="0.3">
      <c r="B27">
        <f>COUNTIF($L$17:$L27,"OO")</f>
        <v>0</v>
      </c>
      <c r="C27" s="1" t="s">
        <v>352</v>
      </c>
      <c r="D27" s="1" t="s">
        <v>474</v>
      </c>
      <c r="E27" s="1" t="s">
        <v>156</v>
      </c>
      <c r="F27" s="1" t="str">
        <f t="shared" si="5"/>
        <v>문학의이해</v>
      </c>
      <c r="G27" s="4" t="s">
        <v>197</v>
      </c>
      <c r="H27" t="str">
        <f t="shared" si="9"/>
        <v>문학의이해-1</v>
      </c>
      <c r="I27" s="3" t="e">
        <f>VLOOKUP($H27,성적입력!$H:$AN,26,0)</f>
        <v>#N/A</v>
      </c>
      <c r="J27" s="3" t="e">
        <f t="shared" si="6"/>
        <v>#N/A</v>
      </c>
      <c r="K27" s="3" t="e">
        <f t="shared" si="10"/>
        <v>#N/A</v>
      </c>
      <c r="L27" s="3" t="e">
        <f t="shared" si="11"/>
        <v>#N/A</v>
      </c>
      <c r="M27" s="3" t="e">
        <f>VLOOKUP(H27,성적입력!$H:$T,9,0)</f>
        <v>#N/A</v>
      </c>
      <c r="N27" s="3" t="e">
        <f>VLOOKUP(H27,성적입력!$H:$T,10,0)</f>
        <v>#N/A</v>
      </c>
      <c r="O27" s="3" t="e">
        <f>VLOOKUP(H27,성적입력!$H:$T,11,0)</f>
        <v>#N/A</v>
      </c>
      <c r="P27" s="3" t="e">
        <f>VLOOKUP(H27,성적입력!$H:$T,12,0)</f>
        <v>#N/A</v>
      </c>
      <c r="R27" s="14" t="e">
        <f t="shared" si="7"/>
        <v>#N/A</v>
      </c>
      <c r="S27" s="2" t="e" cm="1">
        <f t="array" ref="S27">_xlfn.IFS(R27&gt;96%,9,R27&gt;89%,8,R27&gt;77%,7,R27&gt;60%,6,R27&gt;40%,5,R27&gt;23%,4,R27&gt;11%,3,R27&gt;4%,2,TRUE,1)</f>
        <v>#N/A</v>
      </c>
      <c r="T27" s="2"/>
    </row>
    <row r="28" spans="2:32" x14ac:dyDescent="0.3">
      <c r="B28">
        <f>COUNTIF($L$17:$L28,"OO")</f>
        <v>0</v>
      </c>
      <c r="C28" s="1" t="str">
        <f t="shared" ref="C28:F28" si="16">C27</f>
        <v>문학의이해</v>
      </c>
      <c r="D28" s="1" t="str">
        <f t="shared" si="16"/>
        <v>건진선</v>
      </c>
      <c r="E28" s="1" t="str">
        <f t="shared" si="16"/>
        <v>국어</v>
      </c>
      <c r="F28" s="1" t="str">
        <f t="shared" si="16"/>
        <v>문학의이해</v>
      </c>
      <c r="G28" s="4" t="s">
        <v>496</v>
      </c>
      <c r="H28" t="str">
        <f t="shared" si="9"/>
        <v>문학의이해-2</v>
      </c>
      <c r="I28" s="3" t="e">
        <f>VLOOKUP($H28,성적입력!$H:$AN,26,0)</f>
        <v>#N/A</v>
      </c>
      <c r="J28" s="3" t="e">
        <f t="shared" si="6"/>
        <v>#N/A</v>
      </c>
      <c r="K28" s="3" t="e">
        <f t="shared" si="10"/>
        <v>#N/A</v>
      </c>
      <c r="L28" s="3" t="e">
        <f t="shared" si="11"/>
        <v>#N/A</v>
      </c>
      <c r="M28" s="3" t="e">
        <f>VLOOKUP(H28,성적입력!$H:$T,9,0)</f>
        <v>#N/A</v>
      </c>
      <c r="N28" s="3" t="e">
        <f>VLOOKUP(H28,성적입력!$H:$T,10,0)</f>
        <v>#N/A</v>
      </c>
      <c r="O28" s="3" t="e">
        <f>VLOOKUP(H28,성적입력!$H:$T,11,0)</f>
        <v>#N/A</v>
      </c>
      <c r="P28" s="3" t="e">
        <f>VLOOKUP(H28,성적입력!$H:$T,12,0)</f>
        <v>#N/A</v>
      </c>
      <c r="R28" s="14" t="e">
        <f t="shared" si="7"/>
        <v>#N/A</v>
      </c>
      <c r="S28" s="2" t="e" cm="1">
        <f t="array" ref="S28">_xlfn.IFS(R28&gt;96%,9,R28&gt;89%,8,R28&gt;77%,7,R28&gt;60%,6,R28&gt;40%,5,R28&gt;23%,4,R28&gt;11%,3,R28&gt;4%,2,TRUE,1)</f>
        <v>#N/A</v>
      </c>
      <c r="T28" s="2"/>
    </row>
    <row r="29" spans="2:32" x14ac:dyDescent="0.3">
      <c r="B29">
        <f>COUNTIF($L$17:$L29,"OO")</f>
        <v>0</v>
      </c>
      <c r="C29" s="1" t="s">
        <v>354</v>
      </c>
      <c r="D29" s="1" t="s">
        <v>474</v>
      </c>
      <c r="E29" s="1" t="s">
        <v>156</v>
      </c>
      <c r="F29" s="1" t="str">
        <f t="shared" si="5"/>
        <v>실용국어</v>
      </c>
      <c r="G29" s="4" t="s">
        <v>197</v>
      </c>
      <c r="H29" t="str">
        <f t="shared" si="9"/>
        <v>실용국어-1</v>
      </c>
      <c r="I29" s="3" t="e">
        <f>VLOOKUP($H29,성적입력!$H:$AN,26,0)</f>
        <v>#N/A</v>
      </c>
      <c r="J29" s="3" t="e">
        <f t="shared" si="6"/>
        <v>#N/A</v>
      </c>
      <c r="K29" s="3" t="e">
        <f t="shared" si="10"/>
        <v>#N/A</v>
      </c>
      <c r="L29" s="3" t="e">
        <f t="shared" si="11"/>
        <v>#N/A</v>
      </c>
      <c r="M29" s="3" t="e">
        <f>VLOOKUP(H29,성적입력!$H:$T,9,0)</f>
        <v>#N/A</v>
      </c>
      <c r="N29" s="3" t="e">
        <f>VLOOKUP(H29,성적입력!$H:$T,10,0)</f>
        <v>#N/A</v>
      </c>
      <c r="O29" s="3" t="e">
        <f>VLOOKUP(H29,성적입력!$H:$T,11,0)</f>
        <v>#N/A</v>
      </c>
      <c r="P29" s="3" t="e">
        <f>VLOOKUP(H29,성적입력!$H:$T,12,0)</f>
        <v>#N/A</v>
      </c>
      <c r="R29" s="14" t="e">
        <f t="shared" si="7"/>
        <v>#N/A</v>
      </c>
      <c r="S29" s="2" t="e" cm="1">
        <f t="array" ref="S29">_xlfn.IFS(R29&gt;96%,9,R29&gt;89%,8,R29&gt;77%,7,R29&gt;60%,6,R29&gt;40%,5,R29&gt;23%,4,R29&gt;11%,3,R29&gt;4%,2,TRUE,1)</f>
        <v>#N/A</v>
      </c>
      <c r="T29" s="2"/>
    </row>
    <row r="30" spans="2:32" x14ac:dyDescent="0.3">
      <c r="B30">
        <f>COUNTIF($L$17:$L30,"OO")</f>
        <v>0</v>
      </c>
      <c r="C30" s="1" t="str">
        <f t="shared" ref="C30:F30" si="17">C29</f>
        <v>실용국어</v>
      </c>
      <c r="D30" s="1" t="str">
        <f t="shared" si="17"/>
        <v>건진선</v>
      </c>
      <c r="E30" s="1" t="str">
        <f t="shared" si="17"/>
        <v>국어</v>
      </c>
      <c r="F30" s="1" t="str">
        <f t="shared" si="17"/>
        <v>실용국어</v>
      </c>
      <c r="G30" s="4" t="s">
        <v>496</v>
      </c>
      <c r="H30" t="str">
        <f t="shared" si="9"/>
        <v>실용국어-2</v>
      </c>
      <c r="I30" s="3" t="e">
        <f>VLOOKUP($H30,성적입력!$H:$AN,26,0)</f>
        <v>#N/A</v>
      </c>
      <c r="J30" s="3" t="e">
        <f t="shared" si="6"/>
        <v>#N/A</v>
      </c>
      <c r="K30" s="3" t="e">
        <f t="shared" si="10"/>
        <v>#N/A</v>
      </c>
      <c r="L30" s="3" t="e">
        <f t="shared" si="11"/>
        <v>#N/A</v>
      </c>
      <c r="M30" s="3" t="e">
        <f>VLOOKUP(H30,성적입력!$H:$T,9,0)</f>
        <v>#N/A</v>
      </c>
      <c r="N30" s="3" t="e">
        <f>VLOOKUP(H30,성적입력!$H:$T,10,0)</f>
        <v>#N/A</v>
      </c>
      <c r="O30" s="3" t="e">
        <f>VLOOKUP(H30,성적입력!$H:$T,11,0)</f>
        <v>#N/A</v>
      </c>
      <c r="P30" s="3" t="e">
        <f>VLOOKUP(H30,성적입력!$H:$T,12,0)</f>
        <v>#N/A</v>
      </c>
      <c r="R30" s="14" t="e">
        <f t="shared" si="7"/>
        <v>#N/A</v>
      </c>
      <c r="S30" s="2" t="e" cm="1">
        <f t="array" ref="S30">_xlfn.IFS(R30&gt;96%,9,R30&gt;89%,8,R30&gt;77%,7,R30&gt;60%,6,R30&gt;40%,5,R30&gt;23%,4,R30&gt;11%,3,R30&gt;4%,2,TRUE,1)</f>
        <v>#N/A</v>
      </c>
      <c r="T30" s="2"/>
    </row>
    <row r="31" spans="2:32" x14ac:dyDescent="0.3">
      <c r="B31">
        <f>COUNTIF($L$17:$L31,"OO")</f>
        <v>0</v>
      </c>
      <c r="C31" s="1" t="s">
        <v>356</v>
      </c>
      <c r="D31" s="1" t="s">
        <v>474</v>
      </c>
      <c r="E31" s="1" t="s">
        <v>156</v>
      </c>
      <c r="F31" s="1" t="str">
        <f t="shared" si="5"/>
        <v>언어논술</v>
      </c>
      <c r="G31" s="4" t="s">
        <v>197</v>
      </c>
      <c r="H31" t="str">
        <f t="shared" si="9"/>
        <v>언어논술-1</v>
      </c>
      <c r="I31" s="3" t="e">
        <f>VLOOKUP($H31,성적입력!$H:$AN,26,0)</f>
        <v>#N/A</v>
      </c>
      <c r="J31" s="3" t="e">
        <f t="shared" si="6"/>
        <v>#N/A</v>
      </c>
      <c r="K31" s="3" t="e">
        <f t="shared" si="10"/>
        <v>#N/A</v>
      </c>
      <c r="L31" s="3" t="e">
        <f t="shared" si="11"/>
        <v>#N/A</v>
      </c>
      <c r="M31" s="3" t="e">
        <f>VLOOKUP(H31,성적입력!$H:$T,9,0)</f>
        <v>#N/A</v>
      </c>
      <c r="N31" s="3" t="e">
        <f>VLOOKUP(H31,성적입력!$H:$T,10,0)</f>
        <v>#N/A</v>
      </c>
      <c r="O31" s="3" t="e">
        <f>VLOOKUP(H31,성적입력!$H:$T,11,0)</f>
        <v>#N/A</v>
      </c>
      <c r="P31" s="3" t="e">
        <f>VLOOKUP(H31,성적입력!$H:$T,12,0)</f>
        <v>#N/A</v>
      </c>
      <c r="R31" s="14" t="e">
        <f t="shared" si="7"/>
        <v>#N/A</v>
      </c>
      <c r="S31" s="2" t="e" cm="1">
        <f t="array" ref="S31">_xlfn.IFS(R31&gt;96%,9,R31&gt;89%,8,R31&gt;77%,7,R31&gt;60%,6,R31&gt;40%,5,R31&gt;23%,4,R31&gt;11%,3,R31&gt;4%,2,TRUE,1)</f>
        <v>#N/A</v>
      </c>
      <c r="T31" s="2"/>
    </row>
    <row r="32" spans="2:32" x14ac:dyDescent="0.3">
      <c r="B32">
        <f>COUNTIF($L$17:$L32,"OO")</f>
        <v>0</v>
      </c>
      <c r="C32" s="1" t="str">
        <f t="shared" ref="C32:F32" si="18">C31</f>
        <v>언어논술</v>
      </c>
      <c r="D32" s="1" t="str">
        <f t="shared" si="18"/>
        <v>건진선</v>
      </c>
      <c r="E32" s="1" t="str">
        <f t="shared" si="18"/>
        <v>국어</v>
      </c>
      <c r="F32" s="1" t="str">
        <f t="shared" si="18"/>
        <v>언어논술</v>
      </c>
      <c r="G32" s="4" t="s">
        <v>496</v>
      </c>
      <c r="H32" t="str">
        <f t="shared" si="9"/>
        <v>언어논술-2</v>
      </c>
      <c r="I32" s="3" t="e">
        <f>VLOOKUP($H32,성적입력!$H:$AN,26,0)</f>
        <v>#N/A</v>
      </c>
      <c r="J32" s="3" t="e">
        <f t="shared" si="6"/>
        <v>#N/A</v>
      </c>
      <c r="K32" s="3" t="e">
        <f t="shared" si="10"/>
        <v>#N/A</v>
      </c>
      <c r="L32" s="3" t="e">
        <f t="shared" si="11"/>
        <v>#N/A</v>
      </c>
      <c r="M32" s="3" t="e">
        <f>VLOOKUP(H32,성적입력!$H:$T,9,0)</f>
        <v>#N/A</v>
      </c>
      <c r="N32" s="3" t="e">
        <f>VLOOKUP(H32,성적입력!$H:$T,10,0)</f>
        <v>#N/A</v>
      </c>
      <c r="O32" s="3" t="e">
        <f>VLOOKUP(H32,성적입력!$H:$T,11,0)</f>
        <v>#N/A</v>
      </c>
      <c r="P32" s="3" t="e">
        <f>VLOOKUP(H32,성적입력!$H:$T,12,0)</f>
        <v>#N/A</v>
      </c>
      <c r="R32" s="14" t="e">
        <f t="shared" si="7"/>
        <v>#N/A</v>
      </c>
      <c r="S32" s="2" t="e" cm="1">
        <f t="array" ref="S32">_xlfn.IFS(R32&gt;96%,9,R32&gt;89%,8,R32&gt;77%,7,R32&gt;60%,6,R32&gt;40%,5,R32&gt;23%,4,R32&gt;11%,3,R32&gt;4%,2,TRUE,1)</f>
        <v>#N/A</v>
      </c>
      <c r="T32" s="2"/>
    </row>
    <row r="33" spans="2:20" x14ac:dyDescent="0.3">
      <c r="B33">
        <f>COUNTIF($L$17:$L33,"OO")</f>
        <v>0</v>
      </c>
      <c r="C33" s="1" t="s">
        <v>358</v>
      </c>
      <c r="D33" s="1" t="s">
        <v>474</v>
      </c>
      <c r="E33" s="1" t="s">
        <v>156</v>
      </c>
      <c r="F33" s="1" t="str">
        <f t="shared" si="5"/>
        <v>인문학</v>
      </c>
      <c r="G33" s="4" t="s">
        <v>197</v>
      </c>
      <c r="H33" t="str">
        <f t="shared" si="9"/>
        <v>인문학-1</v>
      </c>
      <c r="I33" s="3" t="e">
        <f>VLOOKUP($H33,성적입력!$H:$AN,26,0)</f>
        <v>#N/A</v>
      </c>
      <c r="J33" s="3" t="e">
        <f t="shared" si="6"/>
        <v>#N/A</v>
      </c>
      <c r="K33" s="3" t="e">
        <f t="shared" si="10"/>
        <v>#N/A</v>
      </c>
      <c r="L33" s="3" t="e">
        <f t="shared" si="11"/>
        <v>#N/A</v>
      </c>
      <c r="M33" s="3" t="e">
        <f>VLOOKUP(H33,성적입력!$H:$T,9,0)</f>
        <v>#N/A</v>
      </c>
      <c r="N33" s="3" t="e">
        <f>VLOOKUP(H33,성적입력!$H:$T,10,0)</f>
        <v>#N/A</v>
      </c>
      <c r="O33" s="3" t="e">
        <f>VLOOKUP(H33,성적입력!$H:$T,11,0)</f>
        <v>#N/A</v>
      </c>
      <c r="P33" s="3" t="e">
        <f>VLOOKUP(H33,성적입력!$H:$T,12,0)</f>
        <v>#N/A</v>
      </c>
      <c r="R33" s="14" t="e">
        <f t="shared" si="7"/>
        <v>#N/A</v>
      </c>
      <c r="S33" s="2" t="e" cm="1">
        <f t="array" ref="S33">_xlfn.IFS(R33&gt;96%,9,R33&gt;89%,8,R33&gt;77%,7,R33&gt;60%,6,R33&gt;40%,5,R33&gt;23%,4,R33&gt;11%,3,R33&gt;4%,2,TRUE,1)</f>
        <v>#N/A</v>
      </c>
      <c r="T33" s="2"/>
    </row>
    <row r="34" spans="2:20" x14ac:dyDescent="0.3">
      <c r="B34">
        <f>COUNTIF($L$17:$L34,"OO")</f>
        <v>0</v>
      </c>
      <c r="C34" s="1" t="str">
        <f t="shared" ref="C34:F34" si="19">C33</f>
        <v>인문학</v>
      </c>
      <c r="D34" s="1" t="str">
        <f t="shared" si="19"/>
        <v>건진선</v>
      </c>
      <c r="E34" s="1" t="str">
        <f t="shared" si="19"/>
        <v>국어</v>
      </c>
      <c r="F34" s="1" t="str">
        <f t="shared" si="19"/>
        <v>인문학</v>
      </c>
      <c r="G34" s="4" t="s">
        <v>496</v>
      </c>
      <c r="H34" t="str">
        <f t="shared" si="9"/>
        <v>인문학-2</v>
      </c>
      <c r="I34" s="3" t="e">
        <f>VLOOKUP($H34,성적입력!$H:$AN,26,0)</f>
        <v>#N/A</v>
      </c>
      <c r="J34" s="3" t="e">
        <f t="shared" si="6"/>
        <v>#N/A</v>
      </c>
      <c r="K34" s="3" t="e">
        <f t="shared" si="10"/>
        <v>#N/A</v>
      </c>
      <c r="L34" s="3" t="e">
        <f t="shared" si="11"/>
        <v>#N/A</v>
      </c>
      <c r="M34" s="3" t="e">
        <f>VLOOKUP(H34,성적입력!$H:$T,9,0)</f>
        <v>#N/A</v>
      </c>
      <c r="N34" s="3" t="e">
        <f>VLOOKUP(H34,성적입력!$H:$T,10,0)</f>
        <v>#N/A</v>
      </c>
      <c r="O34" s="3" t="e">
        <f>VLOOKUP(H34,성적입력!$H:$T,11,0)</f>
        <v>#N/A</v>
      </c>
      <c r="P34" s="3" t="e">
        <f>VLOOKUP(H34,성적입력!$H:$T,12,0)</f>
        <v>#N/A</v>
      </c>
      <c r="R34" s="14" t="e">
        <f t="shared" si="7"/>
        <v>#N/A</v>
      </c>
      <c r="S34" s="2" t="e" cm="1">
        <f t="array" ref="S34">_xlfn.IFS(R34&gt;96%,9,R34&gt;89%,8,R34&gt;77%,7,R34&gt;60%,6,R34&gt;40%,5,R34&gt;23%,4,R34&gt;11%,3,R34&gt;4%,2,TRUE,1)</f>
        <v>#N/A</v>
      </c>
      <c r="T34" s="2"/>
    </row>
    <row r="35" spans="2:20" x14ac:dyDescent="0.3">
      <c r="B35">
        <f>COUNTIF($L$17:$L35,"OO")</f>
        <v>0</v>
      </c>
      <c r="C35" s="1" t="s">
        <v>360</v>
      </c>
      <c r="D35" s="1" t="s">
        <v>474</v>
      </c>
      <c r="E35" s="1" t="s">
        <v>156</v>
      </c>
      <c r="F35" s="1" t="str">
        <f t="shared" si="5"/>
        <v>통합국어1</v>
      </c>
      <c r="G35" s="4" t="s">
        <v>197</v>
      </c>
      <c r="H35" t="str">
        <f t="shared" si="9"/>
        <v>통합국어1-1</v>
      </c>
      <c r="I35" s="3" t="e">
        <f>VLOOKUP($H35,성적입력!$H:$AN,26,0)</f>
        <v>#N/A</v>
      </c>
      <c r="J35" s="3" t="e">
        <f t="shared" si="6"/>
        <v>#N/A</v>
      </c>
      <c r="K35" s="3" t="e">
        <f t="shared" si="10"/>
        <v>#N/A</v>
      </c>
      <c r="L35" s="3" t="e">
        <f t="shared" si="11"/>
        <v>#N/A</v>
      </c>
      <c r="M35" s="3" t="e">
        <f>VLOOKUP(H35,성적입력!$H:$T,9,0)</f>
        <v>#N/A</v>
      </c>
      <c r="N35" s="3" t="e">
        <f>VLOOKUP(H35,성적입력!$H:$T,10,0)</f>
        <v>#N/A</v>
      </c>
      <c r="O35" s="3" t="e">
        <f>VLOOKUP(H35,성적입력!$H:$T,11,0)</f>
        <v>#N/A</v>
      </c>
      <c r="P35" s="3" t="e">
        <f>VLOOKUP(H35,성적입력!$H:$T,12,0)</f>
        <v>#N/A</v>
      </c>
      <c r="R35" s="14" t="e">
        <f t="shared" si="7"/>
        <v>#N/A</v>
      </c>
      <c r="S35" s="2" t="e" cm="1">
        <f t="array" ref="S35">_xlfn.IFS(R35&gt;96%,9,R35&gt;89%,8,R35&gt;77%,7,R35&gt;60%,6,R35&gt;40%,5,R35&gt;23%,4,R35&gt;11%,3,R35&gt;4%,2,TRUE,1)</f>
        <v>#N/A</v>
      </c>
      <c r="T35" s="2"/>
    </row>
    <row r="36" spans="2:20" x14ac:dyDescent="0.3">
      <c r="B36">
        <f>COUNTIF($L$17:$L36,"OO")</f>
        <v>0</v>
      </c>
      <c r="C36" s="1" t="str">
        <f t="shared" ref="C36:F36" si="20">C35</f>
        <v>통합국어1</v>
      </c>
      <c r="D36" s="1" t="str">
        <f t="shared" si="20"/>
        <v>건진선</v>
      </c>
      <c r="E36" s="1" t="str">
        <f t="shared" si="20"/>
        <v>국어</v>
      </c>
      <c r="F36" s="1" t="str">
        <f t="shared" si="20"/>
        <v>통합국어1</v>
      </c>
      <c r="G36" s="4" t="s">
        <v>496</v>
      </c>
      <c r="H36" t="str">
        <f t="shared" si="9"/>
        <v>통합국어1-2</v>
      </c>
      <c r="I36" s="3" t="e">
        <f>VLOOKUP($H36,성적입력!$H:$AN,26,0)</f>
        <v>#N/A</v>
      </c>
      <c r="J36" s="3" t="e">
        <f t="shared" si="6"/>
        <v>#N/A</v>
      </c>
      <c r="K36" s="3" t="e">
        <f t="shared" si="10"/>
        <v>#N/A</v>
      </c>
      <c r="L36" s="3" t="e">
        <f t="shared" si="11"/>
        <v>#N/A</v>
      </c>
      <c r="M36" s="3" t="e">
        <f>VLOOKUP(H36,성적입력!$H:$T,9,0)</f>
        <v>#N/A</v>
      </c>
      <c r="N36" s="3" t="e">
        <f>VLOOKUP(H36,성적입력!$H:$T,10,0)</f>
        <v>#N/A</v>
      </c>
      <c r="O36" s="3" t="e">
        <f>VLOOKUP(H36,성적입력!$H:$T,11,0)</f>
        <v>#N/A</v>
      </c>
      <c r="P36" s="3" t="e">
        <f>VLOOKUP(H36,성적입력!$H:$T,12,0)</f>
        <v>#N/A</v>
      </c>
      <c r="R36" s="14" t="e">
        <f t="shared" si="7"/>
        <v>#N/A</v>
      </c>
      <c r="S36" s="2" t="e" cm="1">
        <f t="array" ref="S36">_xlfn.IFS(R36&gt;96%,9,R36&gt;89%,8,R36&gt;77%,7,R36&gt;60%,6,R36&gt;40%,5,R36&gt;23%,4,R36&gt;11%,3,R36&gt;4%,2,TRUE,1)</f>
        <v>#N/A</v>
      </c>
      <c r="T36" s="2"/>
    </row>
    <row r="37" spans="2:20" x14ac:dyDescent="0.3">
      <c r="B37">
        <f>COUNTIF($L$17:$L37,"OO")</f>
        <v>0</v>
      </c>
      <c r="C37" s="1" t="s">
        <v>362</v>
      </c>
      <c r="D37" s="1" t="s">
        <v>474</v>
      </c>
      <c r="E37" s="1" t="s">
        <v>156</v>
      </c>
      <c r="F37" s="1" t="str">
        <f t="shared" si="5"/>
        <v>통합국어2</v>
      </c>
      <c r="G37" s="4" t="s">
        <v>197</v>
      </c>
      <c r="H37" t="str">
        <f t="shared" si="9"/>
        <v>통합국어2-1</v>
      </c>
      <c r="I37" s="3" t="e">
        <f>VLOOKUP($H37,성적입력!$H:$AN,26,0)</f>
        <v>#N/A</v>
      </c>
      <c r="J37" s="3" t="e">
        <f t="shared" si="6"/>
        <v>#N/A</v>
      </c>
      <c r="K37" s="3" t="e">
        <f t="shared" si="10"/>
        <v>#N/A</v>
      </c>
      <c r="L37" s="3" t="e">
        <f t="shared" si="11"/>
        <v>#N/A</v>
      </c>
      <c r="M37" s="3" t="e">
        <f>VLOOKUP(H37,성적입력!$H:$T,9,0)</f>
        <v>#N/A</v>
      </c>
      <c r="N37" s="3" t="e">
        <f>VLOOKUP(H37,성적입력!$H:$T,10,0)</f>
        <v>#N/A</v>
      </c>
      <c r="O37" s="3" t="e">
        <f>VLOOKUP(H37,성적입력!$H:$T,11,0)</f>
        <v>#N/A</v>
      </c>
      <c r="P37" s="3" t="e">
        <f>VLOOKUP(H37,성적입력!$H:$T,12,0)</f>
        <v>#N/A</v>
      </c>
      <c r="R37" s="14" t="e">
        <f t="shared" si="7"/>
        <v>#N/A</v>
      </c>
      <c r="S37" s="2" t="e" cm="1">
        <f t="array" ref="S37">_xlfn.IFS(R37&gt;96%,9,R37&gt;89%,8,R37&gt;77%,7,R37&gt;60%,6,R37&gt;40%,5,R37&gt;23%,4,R37&gt;11%,3,R37&gt;4%,2,TRUE,1)</f>
        <v>#N/A</v>
      </c>
      <c r="T37" s="2"/>
    </row>
    <row r="38" spans="2:20" x14ac:dyDescent="0.3">
      <c r="B38">
        <f>COUNTIF($L$17:$L38,"OO")</f>
        <v>0</v>
      </c>
      <c r="C38" s="1" t="str">
        <f t="shared" ref="C38:F38" si="21">C37</f>
        <v>통합국어2</v>
      </c>
      <c r="D38" s="1" t="str">
        <f t="shared" si="21"/>
        <v>건진선</v>
      </c>
      <c r="E38" s="1" t="str">
        <f t="shared" si="21"/>
        <v>국어</v>
      </c>
      <c r="F38" s="1" t="str">
        <f t="shared" si="21"/>
        <v>통합국어2</v>
      </c>
      <c r="G38" s="4" t="s">
        <v>496</v>
      </c>
      <c r="H38" t="str">
        <f t="shared" si="9"/>
        <v>통합국어2-2</v>
      </c>
      <c r="I38" s="3" t="e">
        <f>VLOOKUP($H38,성적입력!$H:$AN,26,0)</f>
        <v>#N/A</v>
      </c>
      <c r="J38" s="3" t="e">
        <f t="shared" si="6"/>
        <v>#N/A</v>
      </c>
      <c r="K38" s="3" t="e">
        <f t="shared" si="10"/>
        <v>#N/A</v>
      </c>
      <c r="L38" s="3" t="e">
        <f t="shared" si="11"/>
        <v>#N/A</v>
      </c>
      <c r="M38" s="3" t="e">
        <f>VLOOKUP(H38,성적입력!$H:$T,9,0)</f>
        <v>#N/A</v>
      </c>
      <c r="N38" s="3" t="e">
        <f>VLOOKUP(H38,성적입력!$H:$T,10,0)</f>
        <v>#N/A</v>
      </c>
      <c r="O38" s="3" t="e">
        <f>VLOOKUP(H38,성적입력!$H:$T,11,0)</f>
        <v>#N/A</v>
      </c>
      <c r="P38" s="3" t="e">
        <f>VLOOKUP(H38,성적입력!$H:$T,12,0)</f>
        <v>#N/A</v>
      </c>
      <c r="R38" s="14" t="e">
        <f t="shared" si="7"/>
        <v>#N/A</v>
      </c>
      <c r="S38" s="2" t="e" cm="1">
        <f t="array" ref="S38">_xlfn.IFS(R38&gt;96%,9,R38&gt;89%,8,R38&gt;77%,7,R38&gt;60%,6,R38&gt;40%,5,R38&gt;23%,4,R38&gt;11%,3,R38&gt;4%,2,TRUE,1)</f>
        <v>#N/A</v>
      </c>
      <c r="T38" s="2"/>
    </row>
    <row r="39" spans="2:20" x14ac:dyDescent="0.3">
      <c r="B39">
        <f>COUNTIF($L$17:$L39,"OO")</f>
        <v>0</v>
      </c>
      <c r="C39" s="1" t="s">
        <v>364</v>
      </c>
      <c r="D39" s="1" t="s">
        <v>474</v>
      </c>
      <c r="E39" s="1" t="s">
        <v>156</v>
      </c>
      <c r="F39" s="1" t="str">
        <f t="shared" si="5"/>
        <v>한국어</v>
      </c>
      <c r="G39" s="4" t="s">
        <v>197</v>
      </c>
      <c r="H39" t="str">
        <f t="shared" si="9"/>
        <v>한국어-1</v>
      </c>
      <c r="I39" s="3" t="e">
        <f>VLOOKUP($H39,성적입력!$H:$AN,26,0)</f>
        <v>#N/A</v>
      </c>
      <c r="J39" s="3" t="e">
        <f t="shared" si="6"/>
        <v>#N/A</v>
      </c>
      <c r="K39" s="3" t="e">
        <f t="shared" si="10"/>
        <v>#N/A</v>
      </c>
      <c r="L39" s="3" t="e">
        <f t="shared" si="11"/>
        <v>#N/A</v>
      </c>
      <c r="M39" s="3" t="e">
        <f>VLOOKUP(H39,성적입력!$H:$T,9,0)</f>
        <v>#N/A</v>
      </c>
      <c r="N39" s="3" t="e">
        <f>VLOOKUP(H39,성적입력!$H:$T,10,0)</f>
        <v>#N/A</v>
      </c>
      <c r="O39" s="3" t="e">
        <f>VLOOKUP(H39,성적입력!$H:$T,11,0)</f>
        <v>#N/A</v>
      </c>
      <c r="P39" s="3" t="e">
        <f>VLOOKUP(H39,성적입력!$H:$T,12,0)</f>
        <v>#N/A</v>
      </c>
      <c r="R39" s="14" t="e">
        <f t="shared" si="7"/>
        <v>#N/A</v>
      </c>
      <c r="S39" s="2" t="e" cm="1">
        <f t="array" ref="S39">_xlfn.IFS(R39&gt;96%,9,R39&gt;89%,8,R39&gt;77%,7,R39&gt;60%,6,R39&gt;40%,5,R39&gt;23%,4,R39&gt;11%,3,R39&gt;4%,2,TRUE,1)</f>
        <v>#N/A</v>
      </c>
      <c r="T39" s="2"/>
    </row>
    <row r="40" spans="2:20" x14ac:dyDescent="0.3">
      <c r="B40">
        <f>COUNTIF($L$17:$L40,"OO")</f>
        <v>0</v>
      </c>
      <c r="C40" s="1" t="str">
        <f t="shared" ref="C40:F40" si="22">C39</f>
        <v>한국어</v>
      </c>
      <c r="D40" s="1" t="str">
        <f t="shared" si="22"/>
        <v>건진선</v>
      </c>
      <c r="E40" s="1" t="str">
        <f t="shared" si="22"/>
        <v>국어</v>
      </c>
      <c r="F40" s="1" t="str">
        <f t="shared" si="22"/>
        <v>한국어</v>
      </c>
      <c r="G40" s="4" t="s">
        <v>496</v>
      </c>
      <c r="H40" t="str">
        <f t="shared" si="9"/>
        <v>한국어-2</v>
      </c>
      <c r="I40" s="3" t="e">
        <f>VLOOKUP($H40,성적입력!$H:$AN,26,0)</f>
        <v>#N/A</v>
      </c>
      <c r="J40" s="3" t="e">
        <f t="shared" si="6"/>
        <v>#N/A</v>
      </c>
      <c r="K40" s="3" t="e">
        <f t="shared" si="10"/>
        <v>#N/A</v>
      </c>
      <c r="L40" s="3" t="e">
        <f t="shared" si="11"/>
        <v>#N/A</v>
      </c>
      <c r="M40" s="3" t="e">
        <f>VLOOKUP(H40,성적입력!$H:$T,9,0)</f>
        <v>#N/A</v>
      </c>
      <c r="N40" s="3" t="e">
        <f>VLOOKUP(H40,성적입력!$H:$T,10,0)</f>
        <v>#N/A</v>
      </c>
      <c r="O40" s="3" t="e">
        <f>VLOOKUP(H40,성적입력!$H:$T,11,0)</f>
        <v>#N/A</v>
      </c>
      <c r="P40" s="3" t="e">
        <f>VLOOKUP(H40,성적입력!$H:$T,12,0)</f>
        <v>#N/A</v>
      </c>
      <c r="R40" s="14" t="e">
        <f t="shared" si="7"/>
        <v>#N/A</v>
      </c>
      <c r="S40" s="2" t="e" cm="1">
        <f t="array" ref="S40">_xlfn.IFS(R40&gt;96%,9,R40&gt;89%,8,R40&gt;77%,7,R40&gt;60%,6,R40&gt;40%,5,R40&gt;23%,4,R40&gt;11%,3,R40&gt;4%,2,TRUE,1)</f>
        <v>#N/A</v>
      </c>
      <c r="T40" s="2"/>
    </row>
    <row r="41" spans="2:20" x14ac:dyDescent="0.3">
      <c r="B41">
        <f>COUNTIF($L$17:$L41,"OO")</f>
        <v>0</v>
      </c>
      <c r="C41" s="1" t="s">
        <v>366</v>
      </c>
      <c r="D41" s="1" t="s">
        <v>474</v>
      </c>
      <c r="E41" s="1" t="s">
        <v>156</v>
      </c>
      <c r="F41" s="1" t="str">
        <f t="shared" si="5"/>
        <v>현대문학</v>
      </c>
      <c r="G41" s="4" t="s">
        <v>197</v>
      </c>
      <c r="H41" t="str">
        <f t="shared" si="9"/>
        <v>현대문학-1</v>
      </c>
      <c r="I41" s="3" t="e">
        <f>VLOOKUP($H41,성적입력!$H:$AN,26,0)</f>
        <v>#N/A</v>
      </c>
      <c r="J41" s="3" t="e">
        <f t="shared" si="6"/>
        <v>#N/A</v>
      </c>
      <c r="K41" s="3" t="e">
        <f t="shared" si="10"/>
        <v>#N/A</v>
      </c>
      <c r="L41" s="3" t="e">
        <f t="shared" si="11"/>
        <v>#N/A</v>
      </c>
      <c r="M41" s="3" t="e">
        <f>VLOOKUP(H41,성적입력!$H:$T,9,0)</f>
        <v>#N/A</v>
      </c>
      <c r="N41" s="3" t="e">
        <f>VLOOKUP(H41,성적입력!$H:$T,10,0)</f>
        <v>#N/A</v>
      </c>
      <c r="O41" s="3" t="e">
        <f>VLOOKUP(H41,성적입력!$H:$T,11,0)</f>
        <v>#N/A</v>
      </c>
      <c r="P41" s="3" t="e">
        <f>VLOOKUP(H41,성적입력!$H:$T,12,0)</f>
        <v>#N/A</v>
      </c>
      <c r="R41" s="14" t="e">
        <f t="shared" si="7"/>
        <v>#N/A</v>
      </c>
      <c r="S41" s="2" t="e" cm="1">
        <f t="array" ref="S41">_xlfn.IFS(R41&gt;96%,9,R41&gt;89%,8,R41&gt;77%,7,R41&gt;60%,6,R41&gt;40%,5,R41&gt;23%,4,R41&gt;11%,3,R41&gt;4%,2,TRUE,1)</f>
        <v>#N/A</v>
      </c>
      <c r="T41" s="2"/>
    </row>
    <row r="42" spans="2:20" x14ac:dyDescent="0.3">
      <c r="B42">
        <f>COUNTIF($L$17:$L42,"OO")</f>
        <v>0</v>
      </c>
      <c r="C42" s="1" t="str">
        <f t="shared" ref="C42:F42" si="23">C41</f>
        <v>현대문학</v>
      </c>
      <c r="D42" s="1" t="str">
        <f t="shared" si="23"/>
        <v>건진선</v>
      </c>
      <c r="E42" s="1" t="str">
        <f t="shared" si="23"/>
        <v>국어</v>
      </c>
      <c r="F42" s="1" t="str">
        <f t="shared" si="23"/>
        <v>현대문학</v>
      </c>
      <c r="G42" s="4" t="s">
        <v>496</v>
      </c>
      <c r="H42" t="str">
        <f t="shared" si="9"/>
        <v>현대문학-2</v>
      </c>
      <c r="I42" s="3" t="e">
        <f>VLOOKUP($H42,성적입력!$H:$AN,26,0)</f>
        <v>#N/A</v>
      </c>
      <c r="J42" s="3" t="e">
        <f t="shared" si="6"/>
        <v>#N/A</v>
      </c>
      <c r="K42" s="3" t="e">
        <f t="shared" si="10"/>
        <v>#N/A</v>
      </c>
      <c r="L42" s="3" t="e">
        <f t="shared" si="11"/>
        <v>#N/A</v>
      </c>
      <c r="M42" s="3" t="e">
        <f>VLOOKUP(H42,성적입력!$H:$T,9,0)</f>
        <v>#N/A</v>
      </c>
      <c r="N42" s="3" t="e">
        <f>VLOOKUP(H42,성적입력!$H:$T,10,0)</f>
        <v>#N/A</v>
      </c>
      <c r="O42" s="3" t="e">
        <f>VLOOKUP(H42,성적입력!$H:$T,11,0)</f>
        <v>#N/A</v>
      </c>
      <c r="P42" s="3" t="e">
        <f>VLOOKUP(H42,성적입력!$H:$T,12,0)</f>
        <v>#N/A</v>
      </c>
      <c r="R42" s="14" t="e">
        <f t="shared" si="7"/>
        <v>#N/A</v>
      </c>
      <c r="S42" s="2" t="e" cm="1">
        <f t="array" ref="S42">_xlfn.IFS(R42&gt;96%,9,R42&gt;89%,8,R42&gt;77%,7,R42&gt;60%,6,R42&gt;40%,5,R42&gt;23%,4,R42&gt;11%,3,R42&gt;4%,2,TRUE,1)</f>
        <v>#N/A</v>
      </c>
      <c r="T42" s="2"/>
    </row>
    <row r="43" spans="2:20" x14ac:dyDescent="0.3">
      <c r="B43">
        <f>COUNTIF($L$17:$L43,"OO")</f>
        <v>0</v>
      </c>
      <c r="C43" s="1" t="s">
        <v>368</v>
      </c>
      <c r="D43" s="1" t="s">
        <v>474</v>
      </c>
      <c r="E43" s="1" t="s">
        <v>162</v>
      </c>
      <c r="F43" s="1" t="str">
        <f t="shared" si="5"/>
        <v>고급수학</v>
      </c>
      <c r="G43" s="4" t="s">
        <v>197</v>
      </c>
      <c r="H43" t="str">
        <f t="shared" si="9"/>
        <v>고급수학-1</v>
      </c>
      <c r="I43" s="3" t="e">
        <f>VLOOKUP($H43,성적입력!$H:$AN,26,0)</f>
        <v>#N/A</v>
      </c>
      <c r="J43" s="3" t="e">
        <f t="shared" si="6"/>
        <v>#N/A</v>
      </c>
      <c r="K43" s="3" t="e">
        <f t="shared" si="10"/>
        <v>#N/A</v>
      </c>
      <c r="L43" s="3" t="e">
        <f t="shared" si="11"/>
        <v>#N/A</v>
      </c>
      <c r="M43" s="3" t="e">
        <f>VLOOKUP(H43,성적입력!$H:$T,9,0)</f>
        <v>#N/A</v>
      </c>
      <c r="N43" s="3" t="e">
        <f>VLOOKUP(H43,성적입력!$H:$T,10,0)</f>
        <v>#N/A</v>
      </c>
      <c r="O43" s="3" t="e">
        <f>VLOOKUP(H43,성적입력!$H:$T,11,0)</f>
        <v>#N/A</v>
      </c>
      <c r="P43" s="3" t="e">
        <f>VLOOKUP(H43,성적입력!$H:$T,12,0)</f>
        <v>#N/A</v>
      </c>
      <c r="R43" s="14" t="e">
        <f t="shared" si="7"/>
        <v>#N/A</v>
      </c>
      <c r="S43" s="2" t="e" cm="1">
        <f t="array" ref="S43">_xlfn.IFS(R43&gt;96%,9,R43&gt;89%,8,R43&gt;77%,7,R43&gt;60%,6,R43&gt;40%,5,R43&gt;23%,4,R43&gt;11%,3,R43&gt;4%,2,TRUE,1)</f>
        <v>#N/A</v>
      </c>
      <c r="T43" s="2"/>
    </row>
    <row r="44" spans="2:20" x14ac:dyDescent="0.3">
      <c r="B44">
        <f>COUNTIF($L$17:$L44,"OO")</f>
        <v>0</v>
      </c>
      <c r="C44" s="1" t="str">
        <f t="shared" ref="C44:F44" si="24">C43</f>
        <v>고급수학</v>
      </c>
      <c r="D44" s="1" t="str">
        <f t="shared" si="24"/>
        <v>건진선</v>
      </c>
      <c r="E44" s="1" t="str">
        <f t="shared" si="24"/>
        <v>수학</v>
      </c>
      <c r="F44" s="1" t="str">
        <f t="shared" si="24"/>
        <v>고급수학</v>
      </c>
      <c r="G44" s="4" t="s">
        <v>496</v>
      </c>
      <c r="H44" t="str">
        <f t="shared" si="9"/>
        <v>고급수학-2</v>
      </c>
      <c r="I44" s="3" t="e">
        <f>VLOOKUP($H44,성적입력!$H:$AN,26,0)</f>
        <v>#N/A</v>
      </c>
      <c r="J44" s="3" t="e">
        <f t="shared" si="6"/>
        <v>#N/A</v>
      </c>
      <c r="K44" s="3" t="e">
        <f t="shared" si="10"/>
        <v>#N/A</v>
      </c>
      <c r="L44" s="3" t="e">
        <f t="shared" si="11"/>
        <v>#N/A</v>
      </c>
      <c r="M44" s="3" t="e">
        <f>VLOOKUP(H44,성적입력!$H:$T,9,0)</f>
        <v>#N/A</v>
      </c>
      <c r="N44" s="3" t="e">
        <f>VLOOKUP(H44,성적입력!$H:$T,10,0)</f>
        <v>#N/A</v>
      </c>
      <c r="O44" s="3" t="e">
        <f>VLOOKUP(H44,성적입력!$H:$T,11,0)</f>
        <v>#N/A</v>
      </c>
      <c r="P44" s="3" t="e">
        <f>VLOOKUP(H44,성적입력!$H:$T,12,0)</f>
        <v>#N/A</v>
      </c>
      <c r="R44" s="14" t="e">
        <f t="shared" si="7"/>
        <v>#N/A</v>
      </c>
      <c r="S44" s="2" t="e" cm="1">
        <f t="array" ref="S44">_xlfn.IFS(R44&gt;96%,9,R44&gt;89%,8,R44&gt;77%,7,R44&gt;60%,6,R44&gt;40%,5,R44&gt;23%,4,R44&gt;11%,3,R44&gt;4%,2,TRUE,1)</f>
        <v>#N/A</v>
      </c>
      <c r="T44" s="2"/>
    </row>
    <row r="45" spans="2:20" x14ac:dyDescent="0.3">
      <c r="B45">
        <f>COUNTIF($L$17:$L45,"OO")</f>
        <v>0</v>
      </c>
      <c r="C45" s="1" t="s">
        <v>370</v>
      </c>
      <c r="D45" s="1" t="s">
        <v>474</v>
      </c>
      <c r="E45" s="1" t="s">
        <v>162</v>
      </c>
      <c r="F45" s="1" t="str">
        <f t="shared" si="5"/>
        <v>고급수학1</v>
      </c>
      <c r="G45" s="4" t="s">
        <v>197</v>
      </c>
      <c r="H45" t="str">
        <f t="shared" si="9"/>
        <v>고급수학1-1</v>
      </c>
      <c r="I45" s="3" t="e">
        <f>VLOOKUP($H45,성적입력!$H:$AN,26,0)</f>
        <v>#N/A</v>
      </c>
      <c r="J45" s="3" t="e">
        <f t="shared" si="6"/>
        <v>#N/A</v>
      </c>
      <c r="K45" s="3" t="e">
        <f t="shared" si="10"/>
        <v>#N/A</v>
      </c>
      <c r="L45" s="3" t="e">
        <f t="shared" si="11"/>
        <v>#N/A</v>
      </c>
      <c r="M45" s="3" t="e">
        <f>VLOOKUP(H45,성적입력!$H:$T,9,0)</f>
        <v>#N/A</v>
      </c>
      <c r="N45" s="3" t="e">
        <f>VLOOKUP(H45,성적입력!$H:$T,10,0)</f>
        <v>#N/A</v>
      </c>
      <c r="O45" s="3" t="e">
        <f>VLOOKUP(H45,성적입력!$H:$T,11,0)</f>
        <v>#N/A</v>
      </c>
      <c r="P45" s="3" t="e">
        <f>VLOOKUP(H45,성적입력!$H:$T,12,0)</f>
        <v>#N/A</v>
      </c>
      <c r="R45" s="14" t="e">
        <f t="shared" si="7"/>
        <v>#N/A</v>
      </c>
      <c r="S45" s="2" t="e" cm="1">
        <f t="array" ref="S45">_xlfn.IFS(R45&gt;96%,9,R45&gt;89%,8,R45&gt;77%,7,R45&gt;60%,6,R45&gt;40%,5,R45&gt;23%,4,R45&gt;11%,3,R45&gt;4%,2,TRUE,1)</f>
        <v>#N/A</v>
      </c>
      <c r="T45" s="2"/>
    </row>
    <row r="46" spans="2:20" x14ac:dyDescent="0.3">
      <c r="B46">
        <f>COUNTIF($L$17:$L46,"OO")</f>
        <v>0</v>
      </c>
      <c r="C46" s="1" t="str">
        <f t="shared" ref="C46:F46" si="25">C45</f>
        <v>고급수학1</v>
      </c>
      <c r="D46" s="1" t="str">
        <f t="shared" si="25"/>
        <v>건진선</v>
      </c>
      <c r="E46" s="1" t="str">
        <f t="shared" si="25"/>
        <v>수학</v>
      </c>
      <c r="F46" s="1" t="str">
        <f t="shared" si="25"/>
        <v>고급수학1</v>
      </c>
      <c r="G46" s="4" t="s">
        <v>496</v>
      </c>
      <c r="H46" t="str">
        <f t="shared" si="9"/>
        <v>고급수학1-2</v>
      </c>
      <c r="I46" s="3" t="e">
        <f>VLOOKUP($H46,성적입력!$H:$AN,26,0)</f>
        <v>#N/A</v>
      </c>
      <c r="J46" s="3" t="e">
        <f t="shared" si="6"/>
        <v>#N/A</v>
      </c>
      <c r="K46" s="3" t="e">
        <f t="shared" si="10"/>
        <v>#N/A</v>
      </c>
      <c r="L46" s="3" t="e">
        <f t="shared" si="11"/>
        <v>#N/A</v>
      </c>
      <c r="M46" s="3" t="e">
        <f>VLOOKUP(H46,성적입력!$H:$T,9,0)</f>
        <v>#N/A</v>
      </c>
      <c r="N46" s="3" t="e">
        <f>VLOOKUP(H46,성적입력!$H:$T,10,0)</f>
        <v>#N/A</v>
      </c>
      <c r="O46" s="3" t="e">
        <f>VLOOKUP(H46,성적입력!$H:$T,11,0)</f>
        <v>#N/A</v>
      </c>
      <c r="P46" s="3" t="e">
        <f>VLOOKUP(H46,성적입력!$H:$T,12,0)</f>
        <v>#N/A</v>
      </c>
      <c r="R46" s="14" t="e">
        <f t="shared" si="7"/>
        <v>#N/A</v>
      </c>
      <c r="S46" s="2" t="e" cm="1">
        <f t="array" ref="S46">_xlfn.IFS(R46&gt;96%,9,R46&gt;89%,8,R46&gt;77%,7,R46&gt;60%,6,R46&gt;40%,5,R46&gt;23%,4,R46&gt;11%,3,R46&gt;4%,2,TRUE,1)</f>
        <v>#N/A</v>
      </c>
      <c r="T46" s="2"/>
    </row>
    <row r="47" spans="2:20" x14ac:dyDescent="0.3">
      <c r="B47">
        <f>COUNTIF($L$17:$L47,"OO")</f>
        <v>0</v>
      </c>
      <c r="C47" s="1" t="s">
        <v>476</v>
      </c>
      <c r="D47" s="1" t="s">
        <v>474</v>
      </c>
      <c r="E47" s="1" t="s">
        <v>162</v>
      </c>
      <c r="F47" s="1" t="str">
        <f t="shared" si="5"/>
        <v>고급수학2</v>
      </c>
      <c r="G47" s="4" t="s">
        <v>197</v>
      </c>
      <c r="H47" t="str">
        <f t="shared" si="9"/>
        <v>고급수학2-1</v>
      </c>
      <c r="I47" s="3" t="e">
        <f>VLOOKUP($H47,성적입력!$H:$AN,26,0)</f>
        <v>#N/A</v>
      </c>
      <c r="J47" s="3" t="e">
        <f t="shared" si="6"/>
        <v>#N/A</v>
      </c>
      <c r="K47" s="3" t="e">
        <f t="shared" si="10"/>
        <v>#N/A</v>
      </c>
      <c r="L47" s="3" t="e">
        <f t="shared" si="11"/>
        <v>#N/A</v>
      </c>
      <c r="M47" s="3" t="e">
        <f>VLOOKUP(H47,성적입력!$H:$T,9,0)</f>
        <v>#N/A</v>
      </c>
      <c r="N47" s="3" t="e">
        <f>VLOOKUP(H47,성적입력!$H:$T,10,0)</f>
        <v>#N/A</v>
      </c>
      <c r="O47" s="3" t="e">
        <f>VLOOKUP(H47,성적입력!$H:$T,11,0)</f>
        <v>#N/A</v>
      </c>
      <c r="P47" s="3" t="e">
        <f>VLOOKUP(H47,성적입력!$H:$T,12,0)</f>
        <v>#N/A</v>
      </c>
      <c r="R47" s="14" t="e">
        <f t="shared" si="7"/>
        <v>#N/A</v>
      </c>
      <c r="S47" s="2" t="e" cm="1">
        <f t="array" ref="S47">_xlfn.IFS(R47&gt;96%,9,R47&gt;89%,8,R47&gt;77%,7,R47&gt;60%,6,R47&gt;40%,5,R47&gt;23%,4,R47&gt;11%,3,R47&gt;4%,2,TRUE,1)</f>
        <v>#N/A</v>
      </c>
      <c r="T47" s="2"/>
    </row>
    <row r="48" spans="2:20" x14ac:dyDescent="0.3">
      <c r="B48">
        <f>COUNTIF($L$17:$L48,"OO")</f>
        <v>0</v>
      </c>
      <c r="C48" s="1" t="str">
        <f t="shared" ref="C48:F48" si="26">C47</f>
        <v>고급수학2</v>
      </c>
      <c r="D48" s="1" t="str">
        <f t="shared" si="26"/>
        <v>건진선</v>
      </c>
      <c r="E48" s="1" t="str">
        <f t="shared" si="26"/>
        <v>수학</v>
      </c>
      <c r="F48" s="1" t="str">
        <f t="shared" si="26"/>
        <v>고급수학2</v>
      </c>
      <c r="G48" s="4" t="s">
        <v>496</v>
      </c>
      <c r="H48" t="str">
        <f t="shared" si="9"/>
        <v>고급수학2-2</v>
      </c>
      <c r="I48" s="3" t="e">
        <f>VLOOKUP($H48,성적입력!$H:$AN,26,0)</f>
        <v>#N/A</v>
      </c>
      <c r="J48" s="3" t="e">
        <f t="shared" si="6"/>
        <v>#N/A</v>
      </c>
      <c r="K48" s="3" t="e">
        <f t="shared" si="10"/>
        <v>#N/A</v>
      </c>
      <c r="L48" s="3" t="e">
        <f t="shared" si="11"/>
        <v>#N/A</v>
      </c>
      <c r="M48" s="3" t="e">
        <f>VLOOKUP(H48,성적입력!$H:$T,9,0)</f>
        <v>#N/A</v>
      </c>
      <c r="N48" s="3" t="e">
        <f>VLOOKUP(H48,성적입력!$H:$T,10,0)</f>
        <v>#N/A</v>
      </c>
      <c r="O48" s="3" t="e">
        <f>VLOOKUP(H48,성적입력!$H:$T,11,0)</f>
        <v>#N/A</v>
      </c>
      <c r="P48" s="3" t="e">
        <f>VLOOKUP(H48,성적입력!$H:$T,12,0)</f>
        <v>#N/A</v>
      </c>
      <c r="R48" s="14" t="e">
        <f t="shared" si="7"/>
        <v>#N/A</v>
      </c>
      <c r="S48" s="2" t="e" cm="1">
        <f t="array" ref="S48">_xlfn.IFS(R48&gt;96%,9,R48&gt;89%,8,R48&gt;77%,7,R48&gt;60%,6,R48&gt;40%,5,R48&gt;23%,4,R48&gt;11%,3,R48&gt;4%,2,TRUE,1)</f>
        <v>#N/A</v>
      </c>
      <c r="T48" s="2"/>
    </row>
    <row r="49" spans="2:20" x14ac:dyDescent="0.3">
      <c r="B49">
        <f>COUNTIF($L$17:$L49,"OO")</f>
        <v>0</v>
      </c>
      <c r="C49" s="1" t="s">
        <v>372</v>
      </c>
      <c r="D49" s="1" t="s">
        <v>474</v>
      </c>
      <c r="E49" s="1" t="s">
        <v>162</v>
      </c>
      <c r="F49" s="1" t="str">
        <f t="shared" si="5"/>
        <v>기하와벡터</v>
      </c>
      <c r="G49" s="4" t="s">
        <v>197</v>
      </c>
      <c r="H49" t="str">
        <f t="shared" si="9"/>
        <v>기하와벡터-1</v>
      </c>
      <c r="I49" s="3" t="e">
        <f>VLOOKUP($H49,성적입력!$H:$AN,26,0)</f>
        <v>#N/A</v>
      </c>
      <c r="J49" s="3" t="e">
        <f t="shared" si="6"/>
        <v>#N/A</v>
      </c>
      <c r="K49" s="3" t="e">
        <f t="shared" si="10"/>
        <v>#N/A</v>
      </c>
      <c r="L49" s="3" t="e">
        <f t="shared" si="11"/>
        <v>#N/A</v>
      </c>
      <c r="M49" s="3" t="e">
        <f>VLOOKUP(H49,성적입력!$H:$T,9,0)</f>
        <v>#N/A</v>
      </c>
      <c r="N49" s="3" t="e">
        <f>VLOOKUP(H49,성적입력!$H:$T,10,0)</f>
        <v>#N/A</v>
      </c>
      <c r="O49" s="3" t="e">
        <f>VLOOKUP(H49,성적입력!$H:$T,11,0)</f>
        <v>#N/A</v>
      </c>
      <c r="P49" s="3" t="e">
        <f>VLOOKUP(H49,성적입력!$H:$T,12,0)</f>
        <v>#N/A</v>
      </c>
      <c r="R49" s="14" t="e">
        <f t="shared" si="7"/>
        <v>#N/A</v>
      </c>
      <c r="S49" s="2" t="e" cm="1">
        <f t="array" ref="S49">_xlfn.IFS(R49&gt;96%,9,R49&gt;89%,8,R49&gt;77%,7,R49&gt;60%,6,R49&gt;40%,5,R49&gt;23%,4,R49&gt;11%,3,R49&gt;4%,2,TRUE,1)</f>
        <v>#N/A</v>
      </c>
      <c r="T49" s="2"/>
    </row>
    <row r="50" spans="2:20" x14ac:dyDescent="0.3">
      <c r="B50">
        <f>COUNTIF($L$17:$L50,"OO")</f>
        <v>0</v>
      </c>
      <c r="C50" s="1" t="str">
        <f t="shared" ref="C50:F50" si="27">C49</f>
        <v>기하와벡터</v>
      </c>
      <c r="D50" s="1" t="str">
        <f t="shared" si="27"/>
        <v>건진선</v>
      </c>
      <c r="E50" s="1" t="str">
        <f t="shared" si="27"/>
        <v>수학</v>
      </c>
      <c r="F50" s="1" t="str">
        <f t="shared" si="27"/>
        <v>기하와벡터</v>
      </c>
      <c r="G50" s="4" t="s">
        <v>496</v>
      </c>
      <c r="H50" t="str">
        <f t="shared" si="9"/>
        <v>기하와벡터-2</v>
      </c>
      <c r="I50" s="3" t="e">
        <f>VLOOKUP($H50,성적입력!$H:$AN,26,0)</f>
        <v>#N/A</v>
      </c>
      <c r="J50" s="3" t="e">
        <f t="shared" si="6"/>
        <v>#N/A</v>
      </c>
      <c r="K50" s="3" t="e">
        <f t="shared" si="10"/>
        <v>#N/A</v>
      </c>
      <c r="L50" s="3" t="e">
        <f t="shared" si="11"/>
        <v>#N/A</v>
      </c>
      <c r="M50" s="3" t="e">
        <f>VLOOKUP(H50,성적입력!$H:$T,9,0)</f>
        <v>#N/A</v>
      </c>
      <c r="N50" s="3" t="e">
        <f>VLOOKUP(H50,성적입력!$H:$T,10,0)</f>
        <v>#N/A</v>
      </c>
      <c r="O50" s="3" t="e">
        <f>VLOOKUP(H50,성적입력!$H:$T,11,0)</f>
        <v>#N/A</v>
      </c>
      <c r="P50" s="3" t="e">
        <f>VLOOKUP(H50,성적입력!$H:$T,12,0)</f>
        <v>#N/A</v>
      </c>
      <c r="R50" s="14" t="e">
        <f t="shared" si="7"/>
        <v>#N/A</v>
      </c>
      <c r="S50" s="2" t="e" cm="1">
        <f t="array" ref="S50">_xlfn.IFS(R50&gt;96%,9,R50&gt;89%,8,R50&gt;77%,7,R50&gt;60%,6,R50&gt;40%,5,R50&gt;23%,4,R50&gt;11%,3,R50&gt;4%,2,TRUE,1)</f>
        <v>#N/A</v>
      </c>
      <c r="T50" s="2"/>
    </row>
    <row r="51" spans="2:20" x14ac:dyDescent="0.3">
      <c r="B51">
        <f>COUNTIF($L$17:$L51,"OO")</f>
        <v>0</v>
      </c>
      <c r="C51" s="1" t="s">
        <v>374</v>
      </c>
      <c r="D51" s="1" t="s">
        <v>474</v>
      </c>
      <c r="E51" s="1" t="s">
        <v>162</v>
      </c>
      <c r="F51" s="1" t="str">
        <f t="shared" si="5"/>
        <v>수학과제연구</v>
      </c>
      <c r="G51" s="4" t="s">
        <v>197</v>
      </c>
      <c r="H51" t="str">
        <f t="shared" si="9"/>
        <v>수학과제연구-1</v>
      </c>
      <c r="I51" s="3" t="e">
        <f>VLOOKUP($H51,성적입력!$H:$AN,26,0)</f>
        <v>#N/A</v>
      </c>
      <c r="J51" s="3" t="e">
        <f t="shared" si="6"/>
        <v>#N/A</v>
      </c>
      <c r="K51" s="3" t="e">
        <f t="shared" si="10"/>
        <v>#N/A</v>
      </c>
      <c r="L51" s="3" t="e">
        <f t="shared" si="11"/>
        <v>#N/A</v>
      </c>
      <c r="M51" s="3" t="e">
        <f>VLOOKUP(H51,성적입력!$H:$T,9,0)</f>
        <v>#N/A</v>
      </c>
      <c r="N51" s="3" t="e">
        <f>VLOOKUP(H51,성적입력!$H:$T,10,0)</f>
        <v>#N/A</v>
      </c>
      <c r="O51" s="3" t="e">
        <f>VLOOKUP(H51,성적입력!$H:$T,11,0)</f>
        <v>#N/A</v>
      </c>
      <c r="P51" s="3" t="e">
        <f>VLOOKUP(H51,성적입력!$H:$T,12,0)</f>
        <v>#N/A</v>
      </c>
      <c r="R51" s="14" t="e">
        <f t="shared" si="7"/>
        <v>#N/A</v>
      </c>
      <c r="S51" s="2" t="e" cm="1">
        <f t="array" ref="S51">_xlfn.IFS(R51&gt;96%,9,R51&gt;89%,8,R51&gt;77%,7,R51&gt;60%,6,R51&gt;40%,5,R51&gt;23%,4,R51&gt;11%,3,R51&gt;4%,2,TRUE,1)</f>
        <v>#N/A</v>
      </c>
      <c r="T51" s="2"/>
    </row>
    <row r="52" spans="2:20" x14ac:dyDescent="0.3">
      <c r="B52">
        <f>COUNTIF($L$17:$L52,"OO")</f>
        <v>0</v>
      </c>
      <c r="C52" s="1" t="str">
        <f t="shared" ref="C52:F52" si="28">C51</f>
        <v>수학과제연구</v>
      </c>
      <c r="D52" s="1" t="str">
        <f t="shared" si="28"/>
        <v>건진선</v>
      </c>
      <c r="E52" s="1" t="str">
        <f t="shared" si="28"/>
        <v>수학</v>
      </c>
      <c r="F52" s="1" t="str">
        <f t="shared" si="28"/>
        <v>수학과제연구</v>
      </c>
      <c r="G52" s="4" t="s">
        <v>496</v>
      </c>
      <c r="H52" t="str">
        <f t="shared" si="9"/>
        <v>수학과제연구-2</v>
      </c>
      <c r="I52" s="3" t="e">
        <f>VLOOKUP($H52,성적입력!$H:$AN,26,0)</f>
        <v>#N/A</v>
      </c>
      <c r="J52" s="3" t="e">
        <f t="shared" si="6"/>
        <v>#N/A</v>
      </c>
      <c r="K52" s="3" t="e">
        <f t="shared" si="10"/>
        <v>#N/A</v>
      </c>
      <c r="L52" s="3" t="e">
        <f t="shared" si="11"/>
        <v>#N/A</v>
      </c>
      <c r="M52" s="3" t="e">
        <f>VLOOKUP(H52,성적입력!$H:$T,9,0)</f>
        <v>#N/A</v>
      </c>
      <c r="N52" s="3" t="e">
        <f>VLOOKUP(H52,성적입력!$H:$T,10,0)</f>
        <v>#N/A</v>
      </c>
      <c r="O52" s="3" t="e">
        <f>VLOOKUP(H52,성적입력!$H:$T,11,0)</f>
        <v>#N/A</v>
      </c>
      <c r="P52" s="3" t="e">
        <f>VLOOKUP(H52,성적입력!$H:$T,12,0)</f>
        <v>#N/A</v>
      </c>
      <c r="R52" s="14" t="e">
        <f t="shared" si="7"/>
        <v>#N/A</v>
      </c>
      <c r="S52" s="2" t="e" cm="1">
        <f t="array" ref="S52">_xlfn.IFS(R52&gt;96%,9,R52&gt;89%,8,R52&gt;77%,7,R52&gt;60%,6,R52&gt;40%,5,R52&gt;23%,4,R52&gt;11%,3,R52&gt;4%,2,TRUE,1)</f>
        <v>#N/A</v>
      </c>
      <c r="T52" s="2"/>
    </row>
    <row r="53" spans="2:20" x14ac:dyDescent="0.3">
      <c r="B53">
        <f>COUNTIF($L$17:$L53,"OO")</f>
        <v>0</v>
      </c>
      <c r="C53" s="1" t="s">
        <v>376</v>
      </c>
      <c r="D53" s="1" t="s">
        <v>474</v>
      </c>
      <c r="E53" s="1" t="s">
        <v>162</v>
      </c>
      <c r="F53" s="1" t="str">
        <f t="shared" si="5"/>
        <v>수학연습2</v>
      </c>
      <c r="G53" s="4" t="s">
        <v>197</v>
      </c>
      <c r="H53" t="str">
        <f t="shared" si="9"/>
        <v>수학연습2-1</v>
      </c>
      <c r="I53" s="3" t="e">
        <f>VLOOKUP($H53,성적입력!$H:$AN,26,0)</f>
        <v>#N/A</v>
      </c>
      <c r="J53" s="3" t="e">
        <f t="shared" si="6"/>
        <v>#N/A</v>
      </c>
      <c r="K53" s="3" t="e">
        <f t="shared" si="10"/>
        <v>#N/A</v>
      </c>
      <c r="L53" s="3" t="e">
        <f t="shared" si="11"/>
        <v>#N/A</v>
      </c>
      <c r="M53" s="3" t="e">
        <f>VLOOKUP(H53,성적입력!$H:$T,9,0)</f>
        <v>#N/A</v>
      </c>
      <c r="N53" s="3" t="e">
        <f>VLOOKUP(H53,성적입력!$H:$T,10,0)</f>
        <v>#N/A</v>
      </c>
      <c r="O53" s="3" t="e">
        <f>VLOOKUP(H53,성적입력!$H:$T,11,0)</f>
        <v>#N/A</v>
      </c>
      <c r="P53" s="3" t="e">
        <f>VLOOKUP(H53,성적입력!$H:$T,12,0)</f>
        <v>#N/A</v>
      </c>
      <c r="R53" s="14" t="e">
        <f t="shared" si="7"/>
        <v>#N/A</v>
      </c>
      <c r="S53" s="2" t="e" cm="1">
        <f t="array" ref="S53">_xlfn.IFS(R53&gt;96%,9,R53&gt;89%,8,R53&gt;77%,7,R53&gt;60%,6,R53&gt;40%,5,R53&gt;23%,4,R53&gt;11%,3,R53&gt;4%,2,TRUE,1)</f>
        <v>#N/A</v>
      </c>
      <c r="T53" s="2"/>
    </row>
    <row r="54" spans="2:20" x14ac:dyDescent="0.3">
      <c r="B54">
        <f>COUNTIF($L$17:$L54,"OO")</f>
        <v>0</v>
      </c>
      <c r="C54" s="1" t="str">
        <f t="shared" ref="C54:F54" si="29">C53</f>
        <v>수학연습2</v>
      </c>
      <c r="D54" s="1" t="str">
        <f t="shared" si="29"/>
        <v>건진선</v>
      </c>
      <c r="E54" s="1" t="str">
        <f t="shared" si="29"/>
        <v>수학</v>
      </c>
      <c r="F54" s="1" t="str">
        <f t="shared" si="29"/>
        <v>수학연습2</v>
      </c>
      <c r="G54" s="4" t="s">
        <v>496</v>
      </c>
      <c r="H54" t="str">
        <f t="shared" si="9"/>
        <v>수학연습2-2</v>
      </c>
      <c r="I54" s="3" t="e">
        <f>VLOOKUP($H54,성적입력!$H:$AN,26,0)</f>
        <v>#N/A</v>
      </c>
      <c r="J54" s="3" t="e">
        <f t="shared" si="6"/>
        <v>#N/A</v>
      </c>
      <c r="K54" s="3" t="e">
        <f t="shared" si="10"/>
        <v>#N/A</v>
      </c>
      <c r="L54" s="3" t="e">
        <f t="shared" si="11"/>
        <v>#N/A</v>
      </c>
      <c r="M54" s="3" t="e">
        <f>VLOOKUP(H54,성적입력!$H:$T,9,0)</f>
        <v>#N/A</v>
      </c>
      <c r="N54" s="3" t="e">
        <f>VLOOKUP(H54,성적입력!$H:$T,10,0)</f>
        <v>#N/A</v>
      </c>
      <c r="O54" s="3" t="e">
        <f>VLOOKUP(H54,성적입력!$H:$T,11,0)</f>
        <v>#N/A</v>
      </c>
      <c r="P54" s="3" t="e">
        <f>VLOOKUP(H54,성적입력!$H:$T,12,0)</f>
        <v>#N/A</v>
      </c>
      <c r="R54" s="14" t="e">
        <f t="shared" si="7"/>
        <v>#N/A</v>
      </c>
      <c r="S54" s="2" t="e" cm="1">
        <f t="array" ref="S54">_xlfn.IFS(R54&gt;96%,9,R54&gt;89%,8,R54&gt;77%,7,R54&gt;60%,6,R54&gt;40%,5,R54&gt;23%,4,R54&gt;11%,3,R54&gt;4%,2,TRUE,1)</f>
        <v>#N/A</v>
      </c>
      <c r="T54" s="2"/>
    </row>
    <row r="55" spans="2:20" x14ac:dyDescent="0.3">
      <c r="B55">
        <f>COUNTIF($L$17:$L55,"OO")</f>
        <v>0</v>
      </c>
      <c r="C55" s="1" t="s">
        <v>378</v>
      </c>
      <c r="D55" s="1" t="s">
        <v>474</v>
      </c>
      <c r="E55" s="1" t="s">
        <v>162</v>
      </c>
      <c r="F55" s="1" t="str">
        <f t="shared" si="5"/>
        <v>수학의활용</v>
      </c>
      <c r="G55" s="4" t="s">
        <v>197</v>
      </c>
      <c r="H55" t="str">
        <f t="shared" si="9"/>
        <v>수학의활용-1</v>
      </c>
      <c r="I55" s="3" t="e">
        <f>VLOOKUP($H55,성적입력!$H:$AN,26,0)</f>
        <v>#N/A</v>
      </c>
      <c r="J55" s="3" t="e">
        <f t="shared" si="6"/>
        <v>#N/A</v>
      </c>
      <c r="K55" s="3" t="e">
        <f t="shared" si="10"/>
        <v>#N/A</v>
      </c>
      <c r="L55" s="3" t="e">
        <f t="shared" si="11"/>
        <v>#N/A</v>
      </c>
      <c r="M55" s="3" t="e">
        <f>VLOOKUP(H55,성적입력!$H:$T,9,0)</f>
        <v>#N/A</v>
      </c>
      <c r="N55" s="3" t="e">
        <f>VLOOKUP(H55,성적입력!$H:$T,10,0)</f>
        <v>#N/A</v>
      </c>
      <c r="O55" s="3" t="e">
        <f>VLOOKUP(H55,성적입력!$H:$T,11,0)</f>
        <v>#N/A</v>
      </c>
      <c r="P55" s="3" t="e">
        <f>VLOOKUP(H55,성적입력!$H:$T,12,0)</f>
        <v>#N/A</v>
      </c>
      <c r="R55" s="14" t="e">
        <f t="shared" si="7"/>
        <v>#N/A</v>
      </c>
      <c r="S55" s="2" t="e" cm="1">
        <f t="array" ref="S55">_xlfn.IFS(R55&gt;96%,9,R55&gt;89%,8,R55&gt;77%,7,R55&gt;60%,6,R55&gt;40%,5,R55&gt;23%,4,R55&gt;11%,3,R55&gt;4%,2,TRUE,1)</f>
        <v>#N/A</v>
      </c>
      <c r="T55" s="2"/>
    </row>
    <row r="56" spans="2:20" x14ac:dyDescent="0.3">
      <c r="B56">
        <f>COUNTIF($L$17:$L56,"OO")</f>
        <v>0</v>
      </c>
      <c r="C56" s="1" t="str">
        <f t="shared" ref="C56:F56" si="30">C55</f>
        <v>수학의활용</v>
      </c>
      <c r="D56" s="1" t="str">
        <f t="shared" si="30"/>
        <v>건진선</v>
      </c>
      <c r="E56" s="1" t="str">
        <f t="shared" si="30"/>
        <v>수학</v>
      </c>
      <c r="F56" s="1" t="str">
        <f t="shared" si="30"/>
        <v>수학의활용</v>
      </c>
      <c r="G56" s="4" t="s">
        <v>496</v>
      </c>
      <c r="H56" t="str">
        <f t="shared" si="9"/>
        <v>수학의활용-2</v>
      </c>
      <c r="I56" s="3" t="e">
        <f>VLOOKUP($H56,성적입력!$H:$AN,26,0)</f>
        <v>#N/A</v>
      </c>
      <c r="J56" s="3" t="e">
        <f t="shared" si="6"/>
        <v>#N/A</v>
      </c>
      <c r="K56" s="3" t="e">
        <f t="shared" si="10"/>
        <v>#N/A</v>
      </c>
      <c r="L56" s="3" t="e">
        <f t="shared" si="11"/>
        <v>#N/A</v>
      </c>
      <c r="M56" s="3" t="e">
        <f>VLOOKUP(H56,성적입력!$H:$T,9,0)</f>
        <v>#N/A</v>
      </c>
      <c r="N56" s="3" t="e">
        <f>VLOOKUP(H56,성적입력!$H:$T,10,0)</f>
        <v>#N/A</v>
      </c>
      <c r="O56" s="3" t="e">
        <f>VLOOKUP(H56,성적입력!$H:$T,11,0)</f>
        <v>#N/A</v>
      </c>
      <c r="P56" s="3" t="e">
        <f>VLOOKUP(H56,성적입력!$H:$T,12,0)</f>
        <v>#N/A</v>
      </c>
      <c r="R56" s="14" t="e">
        <f t="shared" si="7"/>
        <v>#N/A</v>
      </c>
      <c r="S56" s="2" t="e" cm="1">
        <f t="array" ref="S56">_xlfn.IFS(R56&gt;96%,9,R56&gt;89%,8,R56&gt;77%,7,R56&gt;60%,6,R56&gt;40%,5,R56&gt;23%,4,R56&gt;11%,3,R56&gt;4%,2,TRUE,1)</f>
        <v>#N/A</v>
      </c>
      <c r="T56" s="2"/>
    </row>
    <row r="57" spans="2:20" x14ac:dyDescent="0.3">
      <c r="B57">
        <f>COUNTIF($L$17:$L57,"OO")</f>
        <v>0</v>
      </c>
      <c r="C57" s="1" t="s">
        <v>380</v>
      </c>
      <c r="D57" s="1" t="s">
        <v>474</v>
      </c>
      <c r="E57" s="1" t="s">
        <v>162</v>
      </c>
      <c r="F57" s="1" t="str">
        <f t="shared" si="5"/>
        <v>심화수학</v>
      </c>
      <c r="G57" s="4" t="s">
        <v>197</v>
      </c>
      <c r="H57" t="str">
        <f t="shared" si="9"/>
        <v>심화수학-1</v>
      </c>
      <c r="I57" s="3" t="e">
        <f>VLOOKUP($H57,성적입력!$H:$AN,26,0)</f>
        <v>#N/A</v>
      </c>
      <c r="J57" s="3" t="e">
        <f t="shared" si="6"/>
        <v>#N/A</v>
      </c>
      <c r="K57" s="3" t="e">
        <f t="shared" si="10"/>
        <v>#N/A</v>
      </c>
      <c r="L57" s="3" t="e">
        <f t="shared" si="11"/>
        <v>#N/A</v>
      </c>
      <c r="M57" s="3" t="e">
        <f>VLOOKUP(H57,성적입력!$H:$T,9,0)</f>
        <v>#N/A</v>
      </c>
      <c r="N57" s="3" t="e">
        <f>VLOOKUP(H57,성적입력!$H:$T,10,0)</f>
        <v>#N/A</v>
      </c>
      <c r="O57" s="3" t="e">
        <f>VLOOKUP(H57,성적입력!$H:$T,11,0)</f>
        <v>#N/A</v>
      </c>
      <c r="P57" s="3" t="e">
        <f>VLOOKUP(H57,성적입력!$H:$T,12,0)</f>
        <v>#N/A</v>
      </c>
      <c r="R57" s="14" t="e">
        <f t="shared" si="7"/>
        <v>#N/A</v>
      </c>
      <c r="S57" s="2" t="e" cm="1">
        <f t="array" ref="S57">_xlfn.IFS(R57&gt;96%,9,R57&gt;89%,8,R57&gt;77%,7,R57&gt;60%,6,R57&gt;40%,5,R57&gt;23%,4,R57&gt;11%,3,R57&gt;4%,2,TRUE,1)</f>
        <v>#N/A</v>
      </c>
      <c r="T57" s="2"/>
    </row>
    <row r="58" spans="2:20" x14ac:dyDescent="0.3">
      <c r="B58">
        <f>COUNTIF($L$17:$L58,"OO")</f>
        <v>0</v>
      </c>
      <c r="C58" s="1" t="str">
        <f t="shared" ref="C58:F58" si="31">C57</f>
        <v>심화수학</v>
      </c>
      <c r="D58" s="1" t="str">
        <f t="shared" si="31"/>
        <v>건진선</v>
      </c>
      <c r="E58" s="1" t="str">
        <f t="shared" si="31"/>
        <v>수학</v>
      </c>
      <c r="F58" s="1" t="str">
        <f t="shared" si="31"/>
        <v>심화수학</v>
      </c>
      <c r="G58" s="4" t="s">
        <v>496</v>
      </c>
      <c r="H58" t="str">
        <f t="shared" si="9"/>
        <v>심화수학-2</v>
      </c>
      <c r="I58" s="3" t="e">
        <f>VLOOKUP($H58,성적입력!$H:$AN,26,0)</f>
        <v>#N/A</v>
      </c>
      <c r="J58" s="3" t="e">
        <f t="shared" si="6"/>
        <v>#N/A</v>
      </c>
      <c r="K58" s="3" t="e">
        <f t="shared" si="10"/>
        <v>#N/A</v>
      </c>
      <c r="L58" s="3" t="e">
        <f t="shared" si="11"/>
        <v>#N/A</v>
      </c>
      <c r="M58" s="3" t="e">
        <f>VLOOKUP(H58,성적입력!$H:$T,9,0)</f>
        <v>#N/A</v>
      </c>
      <c r="N58" s="3" t="e">
        <f>VLOOKUP(H58,성적입력!$H:$T,10,0)</f>
        <v>#N/A</v>
      </c>
      <c r="O58" s="3" t="e">
        <f>VLOOKUP(H58,성적입력!$H:$T,11,0)</f>
        <v>#N/A</v>
      </c>
      <c r="P58" s="3" t="e">
        <f>VLOOKUP(H58,성적입력!$H:$T,12,0)</f>
        <v>#N/A</v>
      </c>
      <c r="R58" s="14" t="e">
        <f t="shared" si="7"/>
        <v>#N/A</v>
      </c>
      <c r="S58" s="2" t="e" cm="1">
        <f t="array" ref="S58">_xlfn.IFS(R58&gt;96%,9,R58&gt;89%,8,R58&gt;77%,7,R58&gt;60%,6,R58&gt;40%,5,R58&gt;23%,4,R58&gt;11%,3,R58&gt;4%,2,TRUE,1)</f>
        <v>#N/A</v>
      </c>
      <c r="T58" s="2"/>
    </row>
    <row r="59" spans="2:20" x14ac:dyDescent="0.3">
      <c r="B59">
        <f>COUNTIF($L$17:$L59,"OO")</f>
        <v>0</v>
      </c>
      <c r="C59" s="1" t="s">
        <v>382</v>
      </c>
      <c r="D59" s="1" t="s">
        <v>474</v>
      </c>
      <c r="E59" s="1" t="s">
        <v>162</v>
      </c>
      <c r="F59" s="1" t="str">
        <f t="shared" si="5"/>
        <v>이산수학</v>
      </c>
      <c r="G59" s="4" t="s">
        <v>197</v>
      </c>
      <c r="H59" t="str">
        <f t="shared" si="9"/>
        <v>이산수학-1</v>
      </c>
      <c r="I59" s="3" t="e">
        <f>VLOOKUP($H59,성적입력!$H:$AN,26,0)</f>
        <v>#N/A</v>
      </c>
      <c r="J59" s="3" t="e">
        <f t="shared" si="6"/>
        <v>#N/A</v>
      </c>
      <c r="K59" s="3" t="e">
        <f t="shared" si="10"/>
        <v>#N/A</v>
      </c>
      <c r="L59" s="3" t="e">
        <f t="shared" si="11"/>
        <v>#N/A</v>
      </c>
      <c r="M59" s="3" t="e">
        <f>VLOOKUP(H59,성적입력!$H:$T,9,0)</f>
        <v>#N/A</v>
      </c>
      <c r="N59" s="3" t="e">
        <f>VLOOKUP(H59,성적입력!$H:$T,10,0)</f>
        <v>#N/A</v>
      </c>
      <c r="O59" s="3" t="e">
        <f>VLOOKUP(H59,성적입력!$H:$T,11,0)</f>
        <v>#N/A</v>
      </c>
      <c r="P59" s="3" t="e">
        <f>VLOOKUP(H59,성적입력!$H:$T,12,0)</f>
        <v>#N/A</v>
      </c>
      <c r="R59" s="14" t="e">
        <f t="shared" si="7"/>
        <v>#N/A</v>
      </c>
      <c r="S59" s="2" t="e" cm="1">
        <f t="array" ref="S59">_xlfn.IFS(R59&gt;96%,9,R59&gt;89%,8,R59&gt;77%,7,R59&gt;60%,6,R59&gt;40%,5,R59&gt;23%,4,R59&gt;11%,3,R59&gt;4%,2,TRUE,1)</f>
        <v>#N/A</v>
      </c>
      <c r="T59" s="2"/>
    </row>
    <row r="60" spans="2:20" x14ac:dyDescent="0.3">
      <c r="B60">
        <f>COUNTIF($L$17:$L60,"OO")</f>
        <v>0</v>
      </c>
      <c r="C60" s="1" t="str">
        <f t="shared" ref="C60:F60" si="32">C59</f>
        <v>이산수학</v>
      </c>
      <c r="D60" s="1" t="str">
        <f t="shared" si="32"/>
        <v>건진선</v>
      </c>
      <c r="E60" s="1" t="str">
        <f t="shared" si="32"/>
        <v>수학</v>
      </c>
      <c r="F60" s="1" t="str">
        <f t="shared" si="32"/>
        <v>이산수학</v>
      </c>
      <c r="G60" s="4" t="s">
        <v>496</v>
      </c>
      <c r="H60" t="str">
        <f t="shared" si="9"/>
        <v>이산수학-2</v>
      </c>
      <c r="I60" s="3" t="e">
        <f>VLOOKUP($H60,성적입력!$H:$AN,26,0)</f>
        <v>#N/A</v>
      </c>
      <c r="J60" s="3" t="e">
        <f t="shared" si="6"/>
        <v>#N/A</v>
      </c>
      <c r="K60" s="3" t="e">
        <f t="shared" si="10"/>
        <v>#N/A</v>
      </c>
      <c r="L60" s="3" t="e">
        <f t="shared" si="11"/>
        <v>#N/A</v>
      </c>
      <c r="M60" s="3" t="e">
        <f>VLOOKUP(H60,성적입력!$H:$T,9,0)</f>
        <v>#N/A</v>
      </c>
      <c r="N60" s="3" t="e">
        <f>VLOOKUP(H60,성적입력!$H:$T,10,0)</f>
        <v>#N/A</v>
      </c>
      <c r="O60" s="3" t="e">
        <f>VLOOKUP(H60,성적입력!$H:$T,11,0)</f>
        <v>#N/A</v>
      </c>
      <c r="P60" s="3" t="e">
        <f>VLOOKUP(H60,성적입력!$H:$T,12,0)</f>
        <v>#N/A</v>
      </c>
      <c r="R60" s="14" t="e">
        <f t="shared" si="7"/>
        <v>#N/A</v>
      </c>
      <c r="S60" s="2" t="e" cm="1">
        <f t="array" ref="S60">_xlfn.IFS(R60&gt;96%,9,R60&gt;89%,8,R60&gt;77%,7,R60&gt;60%,6,R60&gt;40%,5,R60&gt;23%,4,R60&gt;11%,3,R60&gt;4%,2,TRUE,1)</f>
        <v>#N/A</v>
      </c>
      <c r="T60" s="2"/>
    </row>
    <row r="61" spans="2:20" x14ac:dyDescent="0.3">
      <c r="B61">
        <f>COUNTIF($L$17:$L61,"OO")</f>
        <v>0</v>
      </c>
      <c r="C61" s="1" t="s">
        <v>384</v>
      </c>
      <c r="D61" s="1" t="s">
        <v>474</v>
      </c>
      <c r="E61" s="1" t="s">
        <v>162</v>
      </c>
      <c r="F61" s="1" t="str">
        <f t="shared" si="5"/>
        <v>인문수학</v>
      </c>
      <c r="G61" s="4" t="s">
        <v>197</v>
      </c>
      <c r="H61" t="str">
        <f t="shared" si="9"/>
        <v>인문수학-1</v>
      </c>
      <c r="I61" s="3" t="e">
        <f>VLOOKUP($H61,성적입력!$H:$AN,26,0)</f>
        <v>#N/A</v>
      </c>
      <c r="J61" s="3" t="e">
        <f t="shared" si="6"/>
        <v>#N/A</v>
      </c>
      <c r="K61" s="3" t="e">
        <f t="shared" si="10"/>
        <v>#N/A</v>
      </c>
      <c r="L61" s="3" t="e">
        <f t="shared" si="11"/>
        <v>#N/A</v>
      </c>
      <c r="M61" s="3" t="e">
        <f>VLOOKUP(H61,성적입력!$H:$T,9,0)</f>
        <v>#N/A</v>
      </c>
      <c r="N61" s="3" t="e">
        <f>VLOOKUP(H61,성적입력!$H:$T,10,0)</f>
        <v>#N/A</v>
      </c>
      <c r="O61" s="3" t="e">
        <f>VLOOKUP(H61,성적입력!$H:$T,11,0)</f>
        <v>#N/A</v>
      </c>
      <c r="P61" s="3" t="e">
        <f>VLOOKUP(H61,성적입력!$H:$T,12,0)</f>
        <v>#N/A</v>
      </c>
      <c r="R61" s="14" t="e">
        <f t="shared" si="7"/>
        <v>#N/A</v>
      </c>
      <c r="S61" s="2" t="e" cm="1">
        <f t="array" ref="S61">_xlfn.IFS(R61&gt;96%,9,R61&gt;89%,8,R61&gt;77%,7,R61&gt;60%,6,R61&gt;40%,5,R61&gt;23%,4,R61&gt;11%,3,R61&gt;4%,2,TRUE,1)</f>
        <v>#N/A</v>
      </c>
      <c r="T61" s="2"/>
    </row>
    <row r="62" spans="2:20" x14ac:dyDescent="0.3">
      <c r="B62">
        <f>COUNTIF($L$17:$L62,"OO")</f>
        <v>0</v>
      </c>
      <c r="C62" s="1" t="str">
        <f t="shared" ref="C62:F62" si="33">C61</f>
        <v>인문수학</v>
      </c>
      <c r="D62" s="1" t="str">
        <f t="shared" si="33"/>
        <v>건진선</v>
      </c>
      <c r="E62" s="1" t="str">
        <f t="shared" si="33"/>
        <v>수학</v>
      </c>
      <c r="F62" s="1" t="str">
        <f t="shared" si="33"/>
        <v>인문수학</v>
      </c>
      <c r="G62" s="4" t="s">
        <v>496</v>
      </c>
      <c r="H62" t="str">
        <f t="shared" si="9"/>
        <v>인문수학-2</v>
      </c>
      <c r="I62" s="3" t="e">
        <f>VLOOKUP($H62,성적입력!$H:$AN,26,0)</f>
        <v>#N/A</v>
      </c>
      <c r="J62" s="3" t="e">
        <f t="shared" si="6"/>
        <v>#N/A</v>
      </c>
      <c r="K62" s="3" t="e">
        <f t="shared" si="10"/>
        <v>#N/A</v>
      </c>
      <c r="L62" s="3" t="e">
        <f t="shared" si="11"/>
        <v>#N/A</v>
      </c>
      <c r="M62" s="3" t="e">
        <f>VLOOKUP(H62,성적입력!$H:$T,9,0)</f>
        <v>#N/A</v>
      </c>
      <c r="N62" s="3" t="e">
        <f>VLOOKUP(H62,성적입력!$H:$T,10,0)</f>
        <v>#N/A</v>
      </c>
      <c r="O62" s="3" t="e">
        <f>VLOOKUP(H62,성적입력!$H:$T,11,0)</f>
        <v>#N/A</v>
      </c>
      <c r="P62" s="3" t="e">
        <f>VLOOKUP(H62,성적입력!$H:$T,12,0)</f>
        <v>#N/A</v>
      </c>
      <c r="R62" s="14" t="e">
        <f t="shared" si="7"/>
        <v>#N/A</v>
      </c>
      <c r="S62" s="2" t="e" cm="1">
        <f t="array" ref="S62">_xlfn.IFS(R62&gt;96%,9,R62&gt;89%,8,R62&gt;77%,7,R62&gt;60%,6,R62&gt;40%,5,R62&gt;23%,4,R62&gt;11%,3,R62&gt;4%,2,TRUE,1)</f>
        <v>#N/A</v>
      </c>
      <c r="T62" s="2"/>
    </row>
    <row r="63" spans="2:20" x14ac:dyDescent="0.3">
      <c r="B63">
        <f>COUNTIF($L$17:$L63,"OO")</f>
        <v>0</v>
      </c>
      <c r="C63" s="1" t="s">
        <v>386</v>
      </c>
      <c r="D63" s="1" t="s">
        <v>474</v>
      </c>
      <c r="E63" s="1" t="s">
        <v>162</v>
      </c>
      <c r="F63" s="1" t="str">
        <f t="shared" si="5"/>
        <v>인문통합수학</v>
      </c>
      <c r="G63" s="4" t="s">
        <v>197</v>
      </c>
      <c r="H63" t="str">
        <f t="shared" si="9"/>
        <v>인문통합수학-1</v>
      </c>
      <c r="I63" s="3" t="e">
        <f>VLOOKUP($H63,성적입력!$H:$AN,26,0)</f>
        <v>#N/A</v>
      </c>
      <c r="J63" s="3" t="e">
        <f t="shared" si="6"/>
        <v>#N/A</v>
      </c>
      <c r="K63" s="3" t="e">
        <f t="shared" si="10"/>
        <v>#N/A</v>
      </c>
      <c r="L63" s="3" t="e">
        <f t="shared" si="11"/>
        <v>#N/A</v>
      </c>
      <c r="M63" s="3" t="e">
        <f>VLOOKUP(H63,성적입력!$H:$T,9,0)</f>
        <v>#N/A</v>
      </c>
      <c r="N63" s="3" t="e">
        <f>VLOOKUP(H63,성적입력!$H:$T,10,0)</f>
        <v>#N/A</v>
      </c>
      <c r="O63" s="3" t="e">
        <f>VLOOKUP(H63,성적입력!$H:$T,11,0)</f>
        <v>#N/A</v>
      </c>
      <c r="P63" s="3" t="e">
        <f>VLOOKUP(H63,성적입력!$H:$T,12,0)</f>
        <v>#N/A</v>
      </c>
      <c r="R63" s="14" t="e">
        <f t="shared" si="7"/>
        <v>#N/A</v>
      </c>
      <c r="S63" s="2" t="e" cm="1">
        <f t="array" ref="S63">_xlfn.IFS(R63&gt;96%,9,R63&gt;89%,8,R63&gt;77%,7,R63&gt;60%,6,R63&gt;40%,5,R63&gt;23%,4,R63&gt;11%,3,R63&gt;4%,2,TRUE,1)</f>
        <v>#N/A</v>
      </c>
      <c r="T63" s="2"/>
    </row>
    <row r="64" spans="2:20" x14ac:dyDescent="0.3">
      <c r="B64">
        <f>COUNTIF($L$17:$L64,"OO")</f>
        <v>0</v>
      </c>
      <c r="C64" s="1" t="str">
        <f t="shared" ref="C64:F64" si="34">C63</f>
        <v>인문통합수학</v>
      </c>
      <c r="D64" s="1" t="str">
        <f t="shared" si="34"/>
        <v>건진선</v>
      </c>
      <c r="E64" s="1" t="str">
        <f t="shared" si="34"/>
        <v>수학</v>
      </c>
      <c r="F64" s="1" t="str">
        <f t="shared" si="34"/>
        <v>인문통합수학</v>
      </c>
      <c r="G64" s="4" t="s">
        <v>496</v>
      </c>
      <c r="H64" t="str">
        <f t="shared" si="9"/>
        <v>인문통합수학-2</v>
      </c>
      <c r="I64" s="3" t="e">
        <f>VLOOKUP($H64,성적입력!$H:$AN,26,0)</f>
        <v>#N/A</v>
      </c>
      <c r="J64" s="3" t="e">
        <f t="shared" si="6"/>
        <v>#N/A</v>
      </c>
      <c r="K64" s="3" t="e">
        <f t="shared" si="10"/>
        <v>#N/A</v>
      </c>
      <c r="L64" s="3" t="e">
        <f t="shared" si="11"/>
        <v>#N/A</v>
      </c>
      <c r="M64" s="3" t="e">
        <f>VLOOKUP(H64,성적입력!$H:$T,9,0)</f>
        <v>#N/A</v>
      </c>
      <c r="N64" s="3" t="e">
        <f>VLOOKUP(H64,성적입력!$H:$T,10,0)</f>
        <v>#N/A</v>
      </c>
      <c r="O64" s="3" t="e">
        <f>VLOOKUP(H64,성적입력!$H:$T,11,0)</f>
        <v>#N/A</v>
      </c>
      <c r="P64" s="3" t="e">
        <f>VLOOKUP(H64,성적입력!$H:$T,12,0)</f>
        <v>#N/A</v>
      </c>
      <c r="R64" s="14" t="e">
        <f t="shared" si="7"/>
        <v>#N/A</v>
      </c>
      <c r="S64" s="2" t="e" cm="1">
        <f t="array" ref="S64">_xlfn.IFS(R64&gt;96%,9,R64&gt;89%,8,R64&gt;77%,7,R64&gt;60%,6,R64&gt;40%,5,R64&gt;23%,4,R64&gt;11%,3,R64&gt;4%,2,TRUE,1)</f>
        <v>#N/A</v>
      </c>
      <c r="T64" s="2"/>
    </row>
    <row r="65" spans="2:20" x14ac:dyDescent="0.3">
      <c r="B65">
        <f>COUNTIF($L$17:$L65,"OO")</f>
        <v>0</v>
      </c>
      <c r="C65" s="1" t="s">
        <v>388</v>
      </c>
      <c r="D65" s="1" t="s">
        <v>474</v>
      </c>
      <c r="E65" s="1" t="s">
        <v>162</v>
      </c>
      <c r="F65" s="1" t="str">
        <f t="shared" si="5"/>
        <v>자연수학</v>
      </c>
      <c r="G65" s="4" t="s">
        <v>197</v>
      </c>
      <c r="H65" t="str">
        <f t="shared" si="9"/>
        <v>자연수학-1</v>
      </c>
      <c r="I65" s="3" t="e">
        <f>VLOOKUP($H65,성적입력!$H:$AN,26,0)</f>
        <v>#N/A</v>
      </c>
      <c r="J65" s="3" t="e">
        <f t="shared" si="6"/>
        <v>#N/A</v>
      </c>
      <c r="K65" s="3" t="e">
        <f t="shared" si="10"/>
        <v>#N/A</v>
      </c>
      <c r="L65" s="3" t="e">
        <f t="shared" si="11"/>
        <v>#N/A</v>
      </c>
      <c r="M65" s="3" t="e">
        <f>VLOOKUP(H65,성적입력!$H:$T,9,0)</f>
        <v>#N/A</v>
      </c>
      <c r="N65" s="3" t="e">
        <f>VLOOKUP(H65,성적입력!$H:$T,10,0)</f>
        <v>#N/A</v>
      </c>
      <c r="O65" s="3" t="e">
        <f>VLOOKUP(H65,성적입력!$H:$T,11,0)</f>
        <v>#N/A</v>
      </c>
      <c r="P65" s="3" t="e">
        <f>VLOOKUP(H65,성적입력!$H:$T,12,0)</f>
        <v>#N/A</v>
      </c>
      <c r="R65" s="14" t="e">
        <f t="shared" si="7"/>
        <v>#N/A</v>
      </c>
      <c r="S65" s="2" t="e" cm="1">
        <f t="array" ref="S65">_xlfn.IFS(R65&gt;96%,9,R65&gt;89%,8,R65&gt;77%,7,R65&gt;60%,6,R65&gt;40%,5,R65&gt;23%,4,R65&gt;11%,3,R65&gt;4%,2,TRUE,1)</f>
        <v>#N/A</v>
      </c>
      <c r="T65" s="2"/>
    </row>
    <row r="66" spans="2:20" x14ac:dyDescent="0.3">
      <c r="B66">
        <f>COUNTIF($L$17:$L66,"OO")</f>
        <v>0</v>
      </c>
      <c r="C66" s="1" t="str">
        <f t="shared" ref="C66:F66" si="35">C65</f>
        <v>자연수학</v>
      </c>
      <c r="D66" s="1" t="str">
        <f t="shared" si="35"/>
        <v>건진선</v>
      </c>
      <c r="E66" s="1" t="str">
        <f t="shared" si="35"/>
        <v>수학</v>
      </c>
      <c r="F66" s="1" t="str">
        <f t="shared" si="35"/>
        <v>자연수학</v>
      </c>
      <c r="G66" s="4" t="s">
        <v>496</v>
      </c>
      <c r="H66" t="str">
        <f t="shared" si="9"/>
        <v>자연수학-2</v>
      </c>
      <c r="I66" s="3" t="e">
        <f>VLOOKUP($H66,성적입력!$H:$AN,26,0)</f>
        <v>#N/A</v>
      </c>
      <c r="J66" s="3" t="e">
        <f t="shared" si="6"/>
        <v>#N/A</v>
      </c>
      <c r="K66" s="3" t="e">
        <f t="shared" si="10"/>
        <v>#N/A</v>
      </c>
      <c r="L66" s="3" t="e">
        <f t="shared" si="11"/>
        <v>#N/A</v>
      </c>
      <c r="M66" s="3" t="e">
        <f>VLOOKUP(H66,성적입력!$H:$T,9,0)</f>
        <v>#N/A</v>
      </c>
      <c r="N66" s="3" t="e">
        <f>VLOOKUP(H66,성적입력!$H:$T,10,0)</f>
        <v>#N/A</v>
      </c>
      <c r="O66" s="3" t="e">
        <f>VLOOKUP(H66,성적입력!$H:$T,11,0)</f>
        <v>#N/A</v>
      </c>
      <c r="P66" s="3" t="e">
        <f>VLOOKUP(H66,성적입력!$H:$T,12,0)</f>
        <v>#N/A</v>
      </c>
      <c r="R66" s="14" t="e">
        <f t="shared" si="7"/>
        <v>#N/A</v>
      </c>
      <c r="S66" s="2" t="e" cm="1">
        <f t="array" ref="S66">_xlfn.IFS(R66&gt;96%,9,R66&gt;89%,8,R66&gt;77%,7,R66&gt;60%,6,R66&gt;40%,5,R66&gt;23%,4,R66&gt;11%,3,R66&gt;4%,2,TRUE,1)</f>
        <v>#N/A</v>
      </c>
      <c r="T66" s="2"/>
    </row>
    <row r="67" spans="2:20" x14ac:dyDescent="0.3">
      <c r="B67">
        <f>COUNTIF($L$17:$L67,"OO")</f>
        <v>0</v>
      </c>
      <c r="C67" s="1" t="s">
        <v>390</v>
      </c>
      <c r="D67" s="1" t="s">
        <v>474</v>
      </c>
      <c r="E67" s="1" t="s">
        <v>162</v>
      </c>
      <c r="F67" s="1" t="str">
        <f t="shared" si="5"/>
        <v>자연통합수학</v>
      </c>
      <c r="G67" s="4" t="s">
        <v>197</v>
      </c>
      <c r="H67" t="str">
        <f t="shared" si="9"/>
        <v>자연통합수학-1</v>
      </c>
      <c r="I67" s="3" t="e">
        <f>VLOOKUP($H67,성적입력!$H:$AN,26,0)</f>
        <v>#N/A</v>
      </c>
      <c r="J67" s="3" t="e">
        <f t="shared" si="6"/>
        <v>#N/A</v>
      </c>
      <c r="K67" s="3" t="e">
        <f t="shared" si="10"/>
        <v>#N/A</v>
      </c>
      <c r="L67" s="3" t="e">
        <f t="shared" si="11"/>
        <v>#N/A</v>
      </c>
      <c r="M67" s="3" t="e">
        <f>VLOOKUP(H67,성적입력!$H:$T,9,0)</f>
        <v>#N/A</v>
      </c>
      <c r="N67" s="3" t="e">
        <f>VLOOKUP(H67,성적입력!$H:$T,10,0)</f>
        <v>#N/A</v>
      </c>
      <c r="O67" s="3" t="e">
        <f>VLOOKUP(H67,성적입력!$H:$T,11,0)</f>
        <v>#N/A</v>
      </c>
      <c r="P67" s="3" t="e">
        <f>VLOOKUP(H67,성적입력!$H:$T,12,0)</f>
        <v>#N/A</v>
      </c>
      <c r="R67" s="14" t="e">
        <f t="shared" si="7"/>
        <v>#N/A</v>
      </c>
      <c r="S67" s="2" t="e" cm="1">
        <f t="array" ref="S67">_xlfn.IFS(R67&gt;96%,9,R67&gt;89%,8,R67&gt;77%,7,R67&gt;60%,6,R67&gt;40%,5,R67&gt;23%,4,R67&gt;11%,3,R67&gt;4%,2,TRUE,1)</f>
        <v>#N/A</v>
      </c>
      <c r="T67" s="2"/>
    </row>
    <row r="68" spans="2:20" x14ac:dyDescent="0.3">
      <c r="B68">
        <f>COUNTIF($L$17:$L68,"OO")</f>
        <v>0</v>
      </c>
      <c r="C68" s="1" t="str">
        <f t="shared" ref="C68:F68" si="36">C67</f>
        <v>자연통합수학</v>
      </c>
      <c r="D68" s="1" t="str">
        <f t="shared" si="36"/>
        <v>건진선</v>
      </c>
      <c r="E68" s="1" t="str">
        <f t="shared" si="36"/>
        <v>수학</v>
      </c>
      <c r="F68" s="1" t="str">
        <f t="shared" si="36"/>
        <v>자연통합수학</v>
      </c>
      <c r="G68" s="4" t="s">
        <v>496</v>
      </c>
      <c r="H68" t="str">
        <f t="shared" si="9"/>
        <v>자연통합수학-2</v>
      </c>
      <c r="I68" s="3" t="e">
        <f>VLOOKUP($H68,성적입력!$H:$AN,26,0)</f>
        <v>#N/A</v>
      </c>
      <c r="J68" s="3" t="e">
        <f t="shared" si="6"/>
        <v>#N/A</v>
      </c>
      <c r="K68" s="3" t="e">
        <f t="shared" si="10"/>
        <v>#N/A</v>
      </c>
      <c r="L68" s="3" t="e">
        <f t="shared" si="11"/>
        <v>#N/A</v>
      </c>
      <c r="M68" s="3" t="e">
        <f>VLOOKUP(H68,성적입력!$H:$T,9,0)</f>
        <v>#N/A</v>
      </c>
      <c r="N68" s="3" t="e">
        <f>VLOOKUP(H68,성적입력!$H:$T,10,0)</f>
        <v>#N/A</v>
      </c>
      <c r="O68" s="3" t="e">
        <f>VLOOKUP(H68,성적입력!$H:$T,11,0)</f>
        <v>#N/A</v>
      </c>
      <c r="P68" s="3" t="e">
        <f>VLOOKUP(H68,성적입력!$H:$T,12,0)</f>
        <v>#N/A</v>
      </c>
      <c r="R68" s="14" t="e">
        <f t="shared" si="7"/>
        <v>#N/A</v>
      </c>
      <c r="S68" s="2" t="e" cm="1">
        <f t="array" ref="S68">_xlfn.IFS(R68&gt;96%,9,R68&gt;89%,8,R68&gt;77%,7,R68&gt;60%,6,R68&gt;40%,5,R68&gt;23%,4,R68&gt;11%,3,R68&gt;4%,2,TRUE,1)</f>
        <v>#N/A</v>
      </c>
      <c r="T68" s="2"/>
    </row>
    <row r="69" spans="2:20" x14ac:dyDescent="0.3">
      <c r="B69">
        <f>COUNTIF($L$17:$L69,"OO")</f>
        <v>0</v>
      </c>
      <c r="C69" s="1" t="s">
        <v>392</v>
      </c>
      <c r="D69" s="1" t="s">
        <v>474</v>
      </c>
      <c r="E69" s="1" t="s">
        <v>199</v>
      </c>
      <c r="F69" s="1" t="str">
        <f t="shared" si="5"/>
        <v>심화영어</v>
      </c>
      <c r="G69" s="4" t="s">
        <v>197</v>
      </c>
      <c r="H69" t="str">
        <f t="shared" si="9"/>
        <v>심화영어-1</v>
      </c>
      <c r="I69" s="3" t="e">
        <f>VLOOKUP($H69,성적입력!$H:$AN,26,0)</f>
        <v>#N/A</v>
      </c>
      <c r="J69" s="3" t="e">
        <f t="shared" si="6"/>
        <v>#N/A</v>
      </c>
      <c r="K69" s="3" t="e">
        <f t="shared" si="10"/>
        <v>#N/A</v>
      </c>
      <c r="L69" s="3" t="e">
        <f t="shared" si="11"/>
        <v>#N/A</v>
      </c>
      <c r="M69" s="3" t="e">
        <f>VLOOKUP(H69,성적입력!$H:$T,9,0)</f>
        <v>#N/A</v>
      </c>
      <c r="N69" s="3" t="e">
        <f>VLOOKUP(H69,성적입력!$H:$T,10,0)</f>
        <v>#N/A</v>
      </c>
      <c r="O69" s="3" t="e">
        <f>VLOOKUP(H69,성적입력!$H:$T,11,0)</f>
        <v>#N/A</v>
      </c>
      <c r="P69" s="3" t="e">
        <f>VLOOKUP(H69,성적입력!$H:$T,12,0)</f>
        <v>#N/A</v>
      </c>
      <c r="R69" s="14" t="e">
        <f t="shared" si="7"/>
        <v>#N/A</v>
      </c>
      <c r="S69" s="2" t="e" cm="1">
        <f t="array" ref="S69">_xlfn.IFS(R69&gt;96%,9,R69&gt;89%,8,R69&gt;77%,7,R69&gt;60%,6,R69&gt;40%,5,R69&gt;23%,4,R69&gt;11%,3,R69&gt;4%,2,TRUE,1)</f>
        <v>#N/A</v>
      </c>
      <c r="T69" s="2"/>
    </row>
    <row r="70" spans="2:20" x14ac:dyDescent="0.3">
      <c r="B70">
        <f>COUNTIF($L$17:$L70,"OO")</f>
        <v>0</v>
      </c>
      <c r="C70" s="1" t="str">
        <f t="shared" ref="C70:F70" si="37">C69</f>
        <v>심화영어</v>
      </c>
      <c r="D70" s="1" t="str">
        <f t="shared" si="37"/>
        <v>건진선</v>
      </c>
      <c r="E70" s="1" t="str">
        <f t="shared" si="37"/>
        <v>영어</v>
      </c>
      <c r="F70" s="1" t="str">
        <f t="shared" si="37"/>
        <v>심화영어</v>
      </c>
      <c r="G70" s="4" t="s">
        <v>496</v>
      </c>
      <c r="H70" t="str">
        <f t="shared" si="9"/>
        <v>심화영어-2</v>
      </c>
      <c r="I70" s="3" t="e">
        <f>VLOOKUP($H70,성적입력!$H:$AN,26,0)</f>
        <v>#N/A</v>
      </c>
      <c r="J70" s="3" t="e">
        <f t="shared" si="6"/>
        <v>#N/A</v>
      </c>
      <c r="K70" s="3" t="e">
        <f t="shared" si="10"/>
        <v>#N/A</v>
      </c>
      <c r="L70" s="3" t="e">
        <f t="shared" si="11"/>
        <v>#N/A</v>
      </c>
      <c r="M70" s="3" t="e">
        <f>VLOOKUP(H70,성적입력!$H:$T,9,0)</f>
        <v>#N/A</v>
      </c>
      <c r="N70" s="3" t="e">
        <f>VLOOKUP(H70,성적입력!$H:$T,10,0)</f>
        <v>#N/A</v>
      </c>
      <c r="O70" s="3" t="e">
        <f>VLOOKUP(H70,성적입력!$H:$T,11,0)</f>
        <v>#N/A</v>
      </c>
      <c r="P70" s="3" t="e">
        <f>VLOOKUP(H70,성적입력!$H:$T,12,0)</f>
        <v>#N/A</v>
      </c>
      <c r="R70" s="14" t="e">
        <f t="shared" si="7"/>
        <v>#N/A</v>
      </c>
      <c r="S70" s="2" t="e" cm="1">
        <f t="array" ref="S70">_xlfn.IFS(R70&gt;96%,9,R70&gt;89%,8,R70&gt;77%,7,R70&gt;60%,6,R70&gt;40%,5,R70&gt;23%,4,R70&gt;11%,3,R70&gt;4%,2,TRUE,1)</f>
        <v>#N/A</v>
      </c>
      <c r="T70" s="2"/>
    </row>
    <row r="71" spans="2:20" x14ac:dyDescent="0.3">
      <c r="B71">
        <f>COUNTIF($L$17:$L71,"OO")</f>
        <v>0</v>
      </c>
      <c r="C71" s="1" t="s">
        <v>394</v>
      </c>
      <c r="D71" s="1" t="s">
        <v>474</v>
      </c>
      <c r="E71" s="1" t="s">
        <v>199</v>
      </c>
      <c r="F71" s="1" t="str">
        <f t="shared" si="5"/>
        <v>심화영어독해1</v>
      </c>
      <c r="G71" s="4" t="s">
        <v>197</v>
      </c>
      <c r="H71" t="str">
        <f t="shared" si="9"/>
        <v>심화영어독해1-1</v>
      </c>
      <c r="I71" s="3" t="e">
        <f>VLOOKUP($H71,성적입력!$H:$AN,26,0)</f>
        <v>#N/A</v>
      </c>
      <c r="J71" s="3" t="e">
        <f t="shared" si="6"/>
        <v>#N/A</v>
      </c>
      <c r="K71" s="3" t="e">
        <f t="shared" si="10"/>
        <v>#N/A</v>
      </c>
      <c r="L71" s="3" t="e">
        <f t="shared" si="11"/>
        <v>#N/A</v>
      </c>
      <c r="M71" s="3" t="e">
        <f>VLOOKUP(H71,성적입력!$H:$T,9,0)</f>
        <v>#N/A</v>
      </c>
      <c r="N71" s="3" t="e">
        <f>VLOOKUP(H71,성적입력!$H:$T,10,0)</f>
        <v>#N/A</v>
      </c>
      <c r="O71" s="3" t="e">
        <f>VLOOKUP(H71,성적입력!$H:$T,11,0)</f>
        <v>#N/A</v>
      </c>
      <c r="P71" s="3" t="e">
        <f>VLOOKUP(H71,성적입력!$H:$T,12,0)</f>
        <v>#N/A</v>
      </c>
      <c r="R71" s="14" t="e">
        <f t="shared" si="7"/>
        <v>#N/A</v>
      </c>
      <c r="S71" s="2" t="e" cm="1">
        <f t="array" ref="S71">_xlfn.IFS(R71&gt;96%,9,R71&gt;89%,8,R71&gt;77%,7,R71&gt;60%,6,R71&gt;40%,5,R71&gt;23%,4,R71&gt;11%,3,R71&gt;4%,2,TRUE,1)</f>
        <v>#N/A</v>
      </c>
      <c r="T71" s="2"/>
    </row>
    <row r="72" spans="2:20" x14ac:dyDescent="0.3">
      <c r="B72">
        <f>COUNTIF($L$17:$L72,"OO")</f>
        <v>0</v>
      </c>
      <c r="C72" s="1" t="str">
        <f t="shared" ref="C72:F72" si="38">C71</f>
        <v>심화영어독해1</v>
      </c>
      <c r="D72" s="1" t="str">
        <f t="shared" si="38"/>
        <v>건진선</v>
      </c>
      <c r="E72" s="1" t="str">
        <f t="shared" si="38"/>
        <v>영어</v>
      </c>
      <c r="F72" s="1" t="str">
        <f t="shared" si="38"/>
        <v>심화영어독해1</v>
      </c>
      <c r="G72" s="4" t="s">
        <v>496</v>
      </c>
      <c r="H72" t="str">
        <f t="shared" si="9"/>
        <v>심화영어독해1-2</v>
      </c>
      <c r="I72" s="3" t="e">
        <f>VLOOKUP($H72,성적입력!$H:$AN,26,0)</f>
        <v>#N/A</v>
      </c>
      <c r="J72" s="3" t="e">
        <f t="shared" si="6"/>
        <v>#N/A</v>
      </c>
      <c r="K72" s="3" t="e">
        <f t="shared" si="10"/>
        <v>#N/A</v>
      </c>
      <c r="L72" s="3" t="e">
        <f t="shared" si="11"/>
        <v>#N/A</v>
      </c>
      <c r="M72" s="3" t="e">
        <f>VLOOKUP(H72,성적입력!$H:$T,9,0)</f>
        <v>#N/A</v>
      </c>
      <c r="N72" s="3" t="e">
        <f>VLOOKUP(H72,성적입력!$H:$T,10,0)</f>
        <v>#N/A</v>
      </c>
      <c r="O72" s="3" t="e">
        <f>VLOOKUP(H72,성적입력!$H:$T,11,0)</f>
        <v>#N/A</v>
      </c>
      <c r="P72" s="3" t="e">
        <f>VLOOKUP(H72,성적입력!$H:$T,12,0)</f>
        <v>#N/A</v>
      </c>
      <c r="R72" s="14" t="e">
        <f t="shared" si="7"/>
        <v>#N/A</v>
      </c>
      <c r="S72" s="2" t="e" cm="1">
        <f t="array" ref="S72">_xlfn.IFS(R72&gt;96%,9,R72&gt;89%,8,R72&gt;77%,7,R72&gt;60%,6,R72&gt;40%,5,R72&gt;23%,4,R72&gt;11%,3,R72&gt;4%,2,TRUE,1)</f>
        <v>#N/A</v>
      </c>
      <c r="T72" s="2"/>
    </row>
    <row r="73" spans="2:20" x14ac:dyDescent="0.3">
      <c r="B73">
        <f>COUNTIF($L$17:$L73,"OO")</f>
        <v>0</v>
      </c>
      <c r="C73" s="1" t="s">
        <v>396</v>
      </c>
      <c r="D73" s="1" t="s">
        <v>474</v>
      </c>
      <c r="E73" s="1" t="s">
        <v>199</v>
      </c>
      <c r="F73" s="1" t="str">
        <f t="shared" si="5"/>
        <v>심화영어독해2</v>
      </c>
      <c r="G73" s="4" t="s">
        <v>197</v>
      </c>
      <c r="H73" t="str">
        <f t="shared" si="9"/>
        <v>심화영어독해2-1</v>
      </c>
      <c r="I73" s="3" t="e">
        <f>VLOOKUP($H73,성적입력!$H:$AN,26,0)</f>
        <v>#N/A</v>
      </c>
      <c r="J73" s="3" t="e">
        <f t="shared" si="6"/>
        <v>#N/A</v>
      </c>
      <c r="K73" s="3" t="e">
        <f t="shared" si="10"/>
        <v>#N/A</v>
      </c>
      <c r="L73" s="3" t="e">
        <f t="shared" si="11"/>
        <v>#N/A</v>
      </c>
      <c r="M73" s="3" t="e">
        <f>VLOOKUP(H73,성적입력!$H:$T,9,0)</f>
        <v>#N/A</v>
      </c>
      <c r="N73" s="3" t="e">
        <f>VLOOKUP(H73,성적입력!$H:$T,10,0)</f>
        <v>#N/A</v>
      </c>
      <c r="O73" s="3" t="e">
        <f>VLOOKUP(H73,성적입력!$H:$T,11,0)</f>
        <v>#N/A</v>
      </c>
      <c r="P73" s="3" t="e">
        <f>VLOOKUP(H73,성적입력!$H:$T,12,0)</f>
        <v>#N/A</v>
      </c>
      <c r="R73" s="14" t="e">
        <f t="shared" si="7"/>
        <v>#N/A</v>
      </c>
      <c r="S73" s="2" t="e" cm="1">
        <f t="array" ref="S73">_xlfn.IFS(R73&gt;96%,9,R73&gt;89%,8,R73&gt;77%,7,R73&gt;60%,6,R73&gt;40%,5,R73&gt;23%,4,R73&gt;11%,3,R73&gt;4%,2,TRUE,1)</f>
        <v>#N/A</v>
      </c>
      <c r="T73" s="2"/>
    </row>
    <row r="74" spans="2:20" x14ac:dyDescent="0.3">
      <c r="B74">
        <f>COUNTIF($L$17:$L74,"OO")</f>
        <v>0</v>
      </c>
      <c r="C74" s="1" t="str">
        <f t="shared" ref="C74:F74" si="39">C73</f>
        <v>심화영어독해2</v>
      </c>
      <c r="D74" s="1" t="str">
        <f t="shared" si="39"/>
        <v>건진선</v>
      </c>
      <c r="E74" s="1" t="str">
        <f t="shared" si="39"/>
        <v>영어</v>
      </c>
      <c r="F74" s="1" t="str">
        <f t="shared" si="39"/>
        <v>심화영어독해2</v>
      </c>
      <c r="G74" s="4" t="s">
        <v>496</v>
      </c>
      <c r="H74" t="str">
        <f t="shared" si="9"/>
        <v>심화영어독해2-2</v>
      </c>
      <c r="I74" s="3" t="e">
        <f>VLOOKUP($H74,성적입력!$H:$AN,26,0)</f>
        <v>#N/A</v>
      </c>
      <c r="J74" s="3" t="e">
        <f t="shared" si="6"/>
        <v>#N/A</v>
      </c>
      <c r="K74" s="3" t="e">
        <f t="shared" si="10"/>
        <v>#N/A</v>
      </c>
      <c r="L74" s="3" t="e">
        <f t="shared" si="11"/>
        <v>#N/A</v>
      </c>
      <c r="M74" s="3" t="e">
        <f>VLOOKUP(H74,성적입력!$H:$T,9,0)</f>
        <v>#N/A</v>
      </c>
      <c r="N74" s="3" t="e">
        <f>VLOOKUP(H74,성적입력!$H:$T,10,0)</f>
        <v>#N/A</v>
      </c>
      <c r="O74" s="3" t="e">
        <f>VLOOKUP(H74,성적입력!$H:$T,11,0)</f>
        <v>#N/A</v>
      </c>
      <c r="P74" s="3" t="e">
        <f>VLOOKUP(H74,성적입력!$H:$T,12,0)</f>
        <v>#N/A</v>
      </c>
      <c r="R74" s="14" t="e">
        <f t="shared" si="7"/>
        <v>#N/A</v>
      </c>
      <c r="S74" s="2" t="e" cm="1">
        <f t="array" ref="S74">_xlfn.IFS(R74&gt;96%,9,R74&gt;89%,8,R74&gt;77%,7,R74&gt;60%,6,R74&gt;40%,5,R74&gt;23%,4,R74&gt;11%,3,R74&gt;4%,2,TRUE,1)</f>
        <v>#N/A</v>
      </c>
      <c r="T74" s="2"/>
    </row>
    <row r="75" spans="2:20" x14ac:dyDescent="0.3">
      <c r="B75">
        <f>COUNTIF($L$17:$L75,"OO")</f>
        <v>0</v>
      </c>
      <c r="C75" s="1" t="s">
        <v>398</v>
      </c>
      <c r="D75" s="1" t="s">
        <v>474</v>
      </c>
      <c r="E75" s="1" t="s">
        <v>199</v>
      </c>
      <c r="F75" s="1" t="str">
        <f t="shared" si="5"/>
        <v>심화영어독해와작문</v>
      </c>
      <c r="G75" s="4" t="s">
        <v>197</v>
      </c>
      <c r="H75" t="str">
        <f t="shared" si="9"/>
        <v>심화영어독해와작문-1</v>
      </c>
      <c r="I75" s="3" t="e">
        <f>VLOOKUP($H75,성적입력!$H:$AN,26,0)</f>
        <v>#N/A</v>
      </c>
      <c r="J75" s="3" t="e">
        <f t="shared" si="6"/>
        <v>#N/A</v>
      </c>
      <c r="K75" s="3" t="e">
        <f t="shared" si="10"/>
        <v>#N/A</v>
      </c>
      <c r="L75" s="3" t="e">
        <f t="shared" si="11"/>
        <v>#N/A</v>
      </c>
      <c r="M75" s="3" t="e">
        <f>VLOOKUP(H75,성적입력!$H:$T,9,0)</f>
        <v>#N/A</v>
      </c>
      <c r="N75" s="3" t="e">
        <f>VLOOKUP(H75,성적입력!$H:$T,10,0)</f>
        <v>#N/A</v>
      </c>
      <c r="O75" s="3" t="e">
        <f>VLOOKUP(H75,성적입력!$H:$T,11,0)</f>
        <v>#N/A</v>
      </c>
      <c r="P75" s="3" t="e">
        <f>VLOOKUP(H75,성적입력!$H:$T,12,0)</f>
        <v>#N/A</v>
      </c>
      <c r="R75" s="14" t="e">
        <f t="shared" si="7"/>
        <v>#N/A</v>
      </c>
      <c r="S75" s="2" t="e" cm="1">
        <f t="array" ref="S75">_xlfn.IFS(R75&gt;96%,9,R75&gt;89%,8,R75&gt;77%,7,R75&gt;60%,6,R75&gt;40%,5,R75&gt;23%,4,R75&gt;11%,3,R75&gt;4%,2,TRUE,1)</f>
        <v>#N/A</v>
      </c>
      <c r="T75" s="2"/>
    </row>
    <row r="76" spans="2:20" x14ac:dyDescent="0.3">
      <c r="B76">
        <f>COUNTIF($L$17:$L76,"OO")</f>
        <v>0</v>
      </c>
      <c r="C76" s="1" t="str">
        <f t="shared" ref="C76:F76" si="40">C75</f>
        <v>심화영어독해와작문</v>
      </c>
      <c r="D76" s="1" t="str">
        <f t="shared" si="40"/>
        <v>건진선</v>
      </c>
      <c r="E76" s="1" t="str">
        <f t="shared" si="40"/>
        <v>영어</v>
      </c>
      <c r="F76" s="1" t="str">
        <f t="shared" si="40"/>
        <v>심화영어독해와작문</v>
      </c>
      <c r="G76" s="4" t="s">
        <v>496</v>
      </c>
      <c r="H76" t="str">
        <f t="shared" si="9"/>
        <v>심화영어독해와작문-2</v>
      </c>
      <c r="I76" s="3" t="e">
        <f>VLOOKUP($H76,성적입력!$H:$AN,26,0)</f>
        <v>#N/A</v>
      </c>
      <c r="J76" s="3" t="e">
        <f t="shared" si="6"/>
        <v>#N/A</v>
      </c>
      <c r="K76" s="3" t="e">
        <f t="shared" si="10"/>
        <v>#N/A</v>
      </c>
      <c r="L76" s="3" t="e">
        <f t="shared" si="11"/>
        <v>#N/A</v>
      </c>
      <c r="M76" s="3" t="e">
        <f>VLOOKUP(H76,성적입력!$H:$T,9,0)</f>
        <v>#N/A</v>
      </c>
      <c r="N76" s="3" t="e">
        <f>VLOOKUP(H76,성적입력!$H:$T,10,0)</f>
        <v>#N/A</v>
      </c>
      <c r="O76" s="3" t="e">
        <f>VLOOKUP(H76,성적입력!$H:$T,11,0)</f>
        <v>#N/A</v>
      </c>
      <c r="P76" s="3" t="e">
        <f>VLOOKUP(H76,성적입력!$H:$T,12,0)</f>
        <v>#N/A</v>
      </c>
      <c r="R76" s="14" t="e">
        <f t="shared" si="7"/>
        <v>#N/A</v>
      </c>
      <c r="S76" s="2" t="e" cm="1">
        <f t="array" ref="S76">_xlfn.IFS(R76&gt;96%,9,R76&gt;89%,8,R76&gt;77%,7,R76&gt;60%,6,R76&gt;40%,5,R76&gt;23%,4,R76&gt;11%,3,R76&gt;4%,2,TRUE,1)</f>
        <v>#N/A</v>
      </c>
      <c r="T76" s="2"/>
    </row>
    <row r="77" spans="2:20" x14ac:dyDescent="0.3">
      <c r="B77">
        <f>COUNTIF($L$17:$L77,"OO")</f>
        <v>0</v>
      </c>
      <c r="C77" s="1" t="s">
        <v>478</v>
      </c>
      <c r="D77" s="1" t="s">
        <v>474</v>
      </c>
      <c r="E77" s="1" t="s">
        <v>199</v>
      </c>
      <c r="F77" s="1" t="str">
        <f t="shared" si="5"/>
        <v>심화영어회화</v>
      </c>
      <c r="G77" s="4" t="s">
        <v>197</v>
      </c>
      <c r="H77" t="str">
        <f t="shared" si="9"/>
        <v>심화영어회화-1</v>
      </c>
      <c r="I77" s="3" t="e">
        <f>VLOOKUP($H77,성적입력!$H:$AN,26,0)</f>
        <v>#N/A</v>
      </c>
      <c r="J77" s="3" t="e">
        <f t="shared" si="6"/>
        <v>#N/A</v>
      </c>
      <c r="K77" s="3" t="e">
        <f t="shared" si="10"/>
        <v>#N/A</v>
      </c>
      <c r="L77" s="3" t="e">
        <f t="shared" si="11"/>
        <v>#N/A</v>
      </c>
      <c r="M77" s="3" t="e">
        <f>VLOOKUP(H77,성적입력!$H:$T,9,0)</f>
        <v>#N/A</v>
      </c>
      <c r="N77" s="3" t="e">
        <f>VLOOKUP(H77,성적입력!$H:$T,10,0)</f>
        <v>#N/A</v>
      </c>
      <c r="O77" s="3" t="e">
        <f>VLOOKUP(H77,성적입력!$H:$T,11,0)</f>
        <v>#N/A</v>
      </c>
      <c r="P77" s="3" t="e">
        <f>VLOOKUP(H77,성적입력!$H:$T,12,0)</f>
        <v>#N/A</v>
      </c>
      <c r="R77" s="14" t="e">
        <f t="shared" si="7"/>
        <v>#N/A</v>
      </c>
      <c r="S77" s="2" t="e" cm="1">
        <f t="array" ref="S77">_xlfn.IFS(R77&gt;96%,9,R77&gt;89%,8,R77&gt;77%,7,R77&gt;60%,6,R77&gt;40%,5,R77&gt;23%,4,R77&gt;11%,3,R77&gt;4%,2,TRUE,1)</f>
        <v>#N/A</v>
      </c>
      <c r="T77" s="2"/>
    </row>
    <row r="78" spans="2:20" x14ac:dyDescent="0.3">
      <c r="B78">
        <f>COUNTIF($L$17:$L78,"OO")</f>
        <v>0</v>
      </c>
      <c r="C78" s="1" t="str">
        <f t="shared" ref="C78:F78" si="41">C77</f>
        <v>심화영어회화</v>
      </c>
      <c r="D78" s="1" t="str">
        <f t="shared" si="41"/>
        <v>건진선</v>
      </c>
      <c r="E78" s="1" t="str">
        <f t="shared" si="41"/>
        <v>영어</v>
      </c>
      <c r="F78" s="1" t="str">
        <f t="shared" si="41"/>
        <v>심화영어회화</v>
      </c>
      <c r="G78" s="4" t="s">
        <v>496</v>
      </c>
      <c r="H78" t="str">
        <f t="shared" si="9"/>
        <v>심화영어회화-2</v>
      </c>
      <c r="I78" s="3" t="e">
        <f>VLOOKUP($H78,성적입력!$H:$AN,26,0)</f>
        <v>#N/A</v>
      </c>
      <c r="J78" s="3" t="e">
        <f t="shared" si="6"/>
        <v>#N/A</v>
      </c>
      <c r="K78" s="3" t="e">
        <f t="shared" si="10"/>
        <v>#N/A</v>
      </c>
      <c r="L78" s="3" t="e">
        <f t="shared" si="11"/>
        <v>#N/A</v>
      </c>
      <c r="M78" s="3" t="e">
        <f>VLOOKUP(H78,성적입력!$H:$T,9,0)</f>
        <v>#N/A</v>
      </c>
      <c r="N78" s="3" t="e">
        <f>VLOOKUP(H78,성적입력!$H:$T,10,0)</f>
        <v>#N/A</v>
      </c>
      <c r="O78" s="3" t="e">
        <f>VLOOKUP(H78,성적입력!$H:$T,11,0)</f>
        <v>#N/A</v>
      </c>
      <c r="P78" s="3" t="e">
        <f>VLOOKUP(H78,성적입력!$H:$T,12,0)</f>
        <v>#N/A</v>
      </c>
      <c r="R78" s="14" t="e">
        <f t="shared" si="7"/>
        <v>#N/A</v>
      </c>
      <c r="S78" s="2" t="e" cm="1">
        <f t="array" ref="S78">_xlfn.IFS(R78&gt;96%,9,R78&gt;89%,8,R78&gt;77%,7,R78&gt;60%,6,R78&gt;40%,5,R78&gt;23%,4,R78&gt;11%,3,R78&gt;4%,2,TRUE,1)</f>
        <v>#N/A</v>
      </c>
      <c r="T78" s="2"/>
    </row>
    <row r="79" spans="2:20" x14ac:dyDescent="0.3">
      <c r="B79">
        <f>COUNTIF($L$17:$L79,"OO")</f>
        <v>0</v>
      </c>
      <c r="C79" s="1" t="s">
        <v>480</v>
      </c>
      <c r="D79" s="1" t="s">
        <v>474</v>
      </c>
      <c r="E79" s="1" t="s">
        <v>199</v>
      </c>
      <c r="F79" s="1" t="str">
        <f t="shared" si="5"/>
        <v>심화영어회화1</v>
      </c>
      <c r="G79" s="4" t="s">
        <v>197</v>
      </c>
      <c r="H79" t="str">
        <f t="shared" si="9"/>
        <v>심화영어회화1-1</v>
      </c>
      <c r="I79" s="3" t="e">
        <f>VLOOKUP($H79,성적입력!$H:$AN,26,0)</f>
        <v>#N/A</v>
      </c>
      <c r="J79" s="3" t="e">
        <f t="shared" si="6"/>
        <v>#N/A</v>
      </c>
      <c r="K79" s="3" t="e">
        <f t="shared" si="10"/>
        <v>#N/A</v>
      </c>
      <c r="L79" s="3" t="e">
        <f t="shared" si="11"/>
        <v>#N/A</v>
      </c>
      <c r="M79" s="3" t="e">
        <f>VLOOKUP(H79,성적입력!$H:$T,9,0)</f>
        <v>#N/A</v>
      </c>
      <c r="N79" s="3" t="e">
        <f>VLOOKUP(H79,성적입력!$H:$T,10,0)</f>
        <v>#N/A</v>
      </c>
      <c r="O79" s="3" t="e">
        <f>VLOOKUP(H79,성적입력!$H:$T,11,0)</f>
        <v>#N/A</v>
      </c>
      <c r="P79" s="3" t="e">
        <f>VLOOKUP(H79,성적입력!$H:$T,12,0)</f>
        <v>#N/A</v>
      </c>
      <c r="R79" s="14" t="e">
        <f t="shared" si="7"/>
        <v>#N/A</v>
      </c>
      <c r="S79" s="2" t="e" cm="1">
        <f t="array" ref="S79">_xlfn.IFS(R79&gt;96%,9,R79&gt;89%,8,R79&gt;77%,7,R79&gt;60%,6,R79&gt;40%,5,R79&gt;23%,4,R79&gt;11%,3,R79&gt;4%,2,TRUE,1)</f>
        <v>#N/A</v>
      </c>
      <c r="T79" s="2"/>
    </row>
    <row r="80" spans="2:20" x14ac:dyDescent="0.3">
      <c r="B80">
        <f>COUNTIF($L$17:$L80,"OO")</f>
        <v>0</v>
      </c>
      <c r="C80" s="1" t="str">
        <f t="shared" ref="C80:F80" si="42">C79</f>
        <v>심화영어회화1</v>
      </c>
      <c r="D80" s="1" t="str">
        <f t="shared" si="42"/>
        <v>건진선</v>
      </c>
      <c r="E80" s="1" t="str">
        <f t="shared" si="42"/>
        <v>영어</v>
      </c>
      <c r="F80" s="1" t="str">
        <f t="shared" si="42"/>
        <v>심화영어회화1</v>
      </c>
      <c r="G80" s="4" t="s">
        <v>496</v>
      </c>
      <c r="H80" t="str">
        <f t="shared" si="9"/>
        <v>심화영어회화1-2</v>
      </c>
      <c r="I80" s="3" t="e">
        <f>VLOOKUP($H80,성적입력!$H:$AN,26,0)</f>
        <v>#N/A</v>
      </c>
      <c r="J80" s="3" t="e">
        <f t="shared" si="6"/>
        <v>#N/A</v>
      </c>
      <c r="K80" s="3" t="e">
        <f t="shared" si="10"/>
        <v>#N/A</v>
      </c>
      <c r="L80" s="3" t="e">
        <f t="shared" si="11"/>
        <v>#N/A</v>
      </c>
      <c r="M80" s="3" t="e">
        <f>VLOOKUP(H80,성적입력!$H:$T,9,0)</f>
        <v>#N/A</v>
      </c>
      <c r="N80" s="3" t="e">
        <f>VLOOKUP(H80,성적입력!$H:$T,10,0)</f>
        <v>#N/A</v>
      </c>
      <c r="O80" s="3" t="e">
        <f>VLOOKUP(H80,성적입력!$H:$T,11,0)</f>
        <v>#N/A</v>
      </c>
      <c r="P80" s="3" t="e">
        <f>VLOOKUP(H80,성적입력!$H:$T,12,0)</f>
        <v>#N/A</v>
      </c>
      <c r="R80" s="14" t="e">
        <f t="shared" si="7"/>
        <v>#N/A</v>
      </c>
      <c r="S80" s="2" t="e" cm="1">
        <f t="array" ref="S80">_xlfn.IFS(R80&gt;96%,9,R80&gt;89%,8,R80&gt;77%,7,R80&gt;60%,6,R80&gt;40%,5,R80&gt;23%,4,R80&gt;11%,3,R80&gt;4%,2,TRUE,1)</f>
        <v>#N/A</v>
      </c>
      <c r="T80" s="2"/>
    </row>
    <row r="81" spans="2:20" x14ac:dyDescent="0.3">
      <c r="B81">
        <f>COUNTIF($L$17:$L81,"OO")</f>
        <v>0</v>
      </c>
      <c r="C81" s="1" t="s">
        <v>482</v>
      </c>
      <c r="D81" s="1" t="s">
        <v>474</v>
      </c>
      <c r="E81" s="1" t="s">
        <v>199</v>
      </c>
      <c r="F81" s="1" t="str">
        <f t="shared" si="5"/>
        <v>심화영어회화2</v>
      </c>
      <c r="G81" s="4" t="s">
        <v>197</v>
      </c>
      <c r="H81" t="str">
        <f t="shared" si="9"/>
        <v>심화영어회화2-1</v>
      </c>
      <c r="I81" s="3" t="e">
        <f>VLOOKUP($H81,성적입력!$H:$AN,26,0)</f>
        <v>#N/A</v>
      </c>
      <c r="J81" s="3" t="e">
        <f t="shared" ref="J81:J144" si="43">IF(M81&gt;0,"O","X")</f>
        <v>#N/A</v>
      </c>
      <c r="K81" s="3" t="e">
        <f t="shared" si="10"/>
        <v>#N/A</v>
      </c>
      <c r="L81" s="3" t="e">
        <f t="shared" si="11"/>
        <v>#N/A</v>
      </c>
      <c r="M81" s="3" t="e">
        <f>VLOOKUP(H81,성적입력!$H:$T,9,0)</f>
        <v>#N/A</v>
      </c>
      <c r="N81" s="3" t="e">
        <f>VLOOKUP(H81,성적입력!$H:$T,10,0)</f>
        <v>#N/A</v>
      </c>
      <c r="O81" s="3" t="e">
        <f>VLOOKUP(H81,성적입력!$H:$T,11,0)</f>
        <v>#N/A</v>
      </c>
      <c r="P81" s="3" t="e">
        <f>VLOOKUP(H81,성적입력!$H:$T,12,0)</f>
        <v>#N/A</v>
      </c>
      <c r="R81" s="14" t="e">
        <f t="shared" si="7"/>
        <v>#N/A</v>
      </c>
      <c r="S81" s="2" t="e" cm="1">
        <f t="array" ref="S81">_xlfn.IFS(R81&gt;96%,9,R81&gt;89%,8,R81&gt;77%,7,R81&gt;60%,6,R81&gt;40%,5,R81&gt;23%,4,R81&gt;11%,3,R81&gt;4%,2,TRUE,1)</f>
        <v>#N/A</v>
      </c>
      <c r="T81" s="2"/>
    </row>
    <row r="82" spans="2:20" x14ac:dyDescent="0.3">
      <c r="B82">
        <f>COUNTIF($L$17:$L82,"OO")</f>
        <v>0</v>
      </c>
      <c r="C82" s="1" t="str">
        <f t="shared" ref="C82:F82" si="44">C81</f>
        <v>심화영어회화2</v>
      </c>
      <c r="D82" s="1" t="str">
        <f t="shared" si="44"/>
        <v>건진선</v>
      </c>
      <c r="E82" s="1" t="str">
        <f t="shared" si="44"/>
        <v>영어</v>
      </c>
      <c r="F82" s="1" t="str">
        <f t="shared" si="44"/>
        <v>심화영어회화2</v>
      </c>
      <c r="G82" s="4" t="s">
        <v>496</v>
      </c>
      <c r="H82" t="str">
        <f t="shared" ref="H82:H145" si="45">C82&amp;G82</f>
        <v>심화영어회화2-2</v>
      </c>
      <c r="I82" s="3" t="e">
        <f>VLOOKUP($H82,성적입력!$H:$AN,26,0)</f>
        <v>#N/A</v>
      </c>
      <c r="J82" s="3" t="e">
        <f t="shared" si="43"/>
        <v>#N/A</v>
      </c>
      <c r="K82" s="3" t="e">
        <f t="shared" ref="K82:K145" si="46">IF(I82=32,"X","O")</f>
        <v>#N/A</v>
      </c>
      <c r="L82" s="3" t="e">
        <f t="shared" ref="L82:L145" si="47">J82&amp;K82</f>
        <v>#N/A</v>
      </c>
      <c r="M82" s="3" t="e">
        <f>VLOOKUP(H82,성적입력!$H:$T,9,0)</f>
        <v>#N/A</v>
      </c>
      <c r="N82" s="3" t="e">
        <f>VLOOKUP(H82,성적입력!$H:$T,10,0)</f>
        <v>#N/A</v>
      </c>
      <c r="O82" s="3" t="e">
        <f>VLOOKUP(H82,성적입력!$H:$T,11,0)</f>
        <v>#N/A</v>
      </c>
      <c r="P82" s="3" t="e">
        <f>VLOOKUP(H82,성적입력!$H:$T,12,0)</f>
        <v>#N/A</v>
      </c>
      <c r="R82" s="14" t="e">
        <f t="shared" si="7"/>
        <v>#N/A</v>
      </c>
      <c r="S82" s="2" t="e" cm="1">
        <f t="array" ref="S82">_xlfn.IFS(R82&gt;96%,9,R82&gt;89%,8,R82&gt;77%,7,R82&gt;60%,6,R82&gt;40%,5,R82&gt;23%,4,R82&gt;11%,3,R82&gt;4%,2,TRUE,1)</f>
        <v>#N/A</v>
      </c>
      <c r="T82" s="2"/>
    </row>
    <row r="83" spans="2:20" x14ac:dyDescent="0.3">
      <c r="B83">
        <f>COUNTIF($L$17:$L83,"OO")</f>
        <v>0</v>
      </c>
      <c r="C83" s="1" t="s">
        <v>400</v>
      </c>
      <c r="D83" s="1" t="s">
        <v>474</v>
      </c>
      <c r="E83" s="1" t="s">
        <v>199</v>
      </c>
      <c r="F83" s="1" t="str">
        <f t="shared" si="5"/>
        <v>심화영어작문</v>
      </c>
      <c r="G83" s="4" t="s">
        <v>197</v>
      </c>
      <c r="H83" t="str">
        <f t="shared" si="45"/>
        <v>심화영어작문-1</v>
      </c>
      <c r="I83" s="3" t="e">
        <f>VLOOKUP($H83,성적입력!$H:$AN,26,0)</f>
        <v>#N/A</v>
      </c>
      <c r="J83" s="3" t="e">
        <f t="shared" si="43"/>
        <v>#N/A</v>
      </c>
      <c r="K83" s="3" t="e">
        <f t="shared" si="46"/>
        <v>#N/A</v>
      </c>
      <c r="L83" s="3" t="e">
        <f t="shared" si="47"/>
        <v>#N/A</v>
      </c>
      <c r="M83" s="3" t="e">
        <f>VLOOKUP(H83,성적입력!$H:$T,9,0)</f>
        <v>#N/A</v>
      </c>
      <c r="N83" s="3" t="e">
        <f>VLOOKUP(H83,성적입력!$H:$T,10,0)</f>
        <v>#N/A</v>
      </c>
      <c r="O83" s="3" t="e">
        <f>VLOOKUP(H83,성적입력!$H:$T,11,0)</f>
        <v>#N/A</v>
      </c>
      <c r="P83" s="3" t="e">
        <f>VLOOKUP(H83,성적입력!$H:$T,12,0)</f>
        <v>#N/A</v>
      </c>
      <c r="R83" s="14" t="e">
        <f t="shared" si="7"/>
        <v>#N/A</v>
      </c>
      <c r="S83" s="2" t="e" cm="1">
        <f t="array" ref="S83">_xlfn.IFS(R83&gt;96%,9,R83&gt;89%,8,R83&gt;77%,7,R83&gt;60%,6,R83&gt;40%,5,R83&gt;23%,4,R83&gt;11%,3,R83&gt;4%,2,TRUE,1)</f>
        <v>#N/A</v>
      </c>
      <c r="T83" s="2"/>
    </row>
    <row r="84" spans="2:20" x14ac:dyDescent="0.3">
      <c r="B84">
        <f>COUNTIF($L$17:$L84,"OO")</f>
        <v>0</v>
      </c>
      <c r="C84" s="1" t="str">
        <f t="shared" ref="C84:F84" si="48">C83</f>
        <v>심화영어작문</v>
      </c>
      <c r="D84" s="1" t="str">
        <f t="shared" si="48"/>
        <v>건진선</v>
      </c>
      <c r="E84" s="1" t="str">
        <f t="shared" si="48"/>
        <v>영어</v>
      </c>
      <c r="F84" s="1" t="str">
        <f t="shared" si="48"/>
        <v>심화영어작문</v>
      </c>
      <c r="G84" s="4" t="s">
        <v>496</v>
      </c>
      <c r="H84" t="str">
        <f t="shared" si="45"/>
        <v>심화영어작문-2</v>
      </c>
      <c r="I84" s="3" t="e">
        <f>VLOOKUP($H84,성적입력!$H:$AN,26,0)</f>
        <v>#N/A</v>
      </c>
      <c r="J84" s="3" t="e">
        <f t="shared" si="43"/>
        <v>#N/A</v>
      </c>
      <c r="K84" s="3" t="e">
        <f t="shared" si="46"/>
        <v>#N/A</v>
      </c>
      <c r="L84" s="3" t="e">
        <f t="shared" si="47"/>
        <v>#N/A</v>
      </c>
      <c r="M84" s="3" t="e">
        <f>VLOOKUP(H84,성적입력!$H:$T,9,0)</f>
        <v>#N/A</v>
      </c>
      <c r="N84" s="3" t="e">
        <f>VLOOKUP(H84,성적입력!$H:$T,10,0)</f>
        <v>#N/A</v>
      </c>
      <c r="O84" s="3" t="e">
        <f>VLOOKUP(H84,성적입력!$H:$T,11,0)</f>
        <v>#N/A</v>
      </c>
      <c r="P84" s="3" t="e">
        <f>VLOOKUP(H84,성적입력!$H:$T,12,0)</f>
        <v>#N/A</v>
      </c>
      <c r="R84" s="14" t="e">
        <f t="shared" si="7"/>
        <v>#N/A</v>
      </c>
      <c r="S84" s="2" t="e" cm="1">
        <f t="array" ref="S84">_xlfn.IFS(R84&gt;96%,9,R84&gt;89%,8,R84&gt;77%,7,R84&gt;60%,6,R84&gt;40%,5,R84&gt;23%,4,R84&gt;11%,3,R84&gt;4%,2,TRUE,1)</f>
        <v>#N/A</v>
      </c>
      <c r="T84" s="2"/>
    </row>
    <row r="85" spans="2:20" x14ac:dyDescent="0.3">
      <c r="B85">
        <f>COUNTIF($L$17:$L85,"OO")</f>
        <v>0</v>
      </c>
      <c r="C85" s="1" t="s">
        <v>402</v>
      </c>
      <c r="D85" s="1" t="s">
        <v>474</v>
      </c>
      <c r="E85" s="1" t="s">
        <v>199</v>
      </c>
      <c r="F85" s="1" t="str">
        <f t="shared" si="5"/>
        <v>영문학</v>
      </c>
      <c r="G85" s="4" t="s">
        <v>197</v>
      </c>
      <c r="H85" t="str">
        <f t="shared" si="45"/>
        <v>영문학-1</v>
      </c>
      <c r="I85" s="3" t="e">
        <f>VLOOKUP($H85,성적입력!$H:$AN,26,0)</f>
        <v>#N/A</v>
      </c>
      <c r="J85" s="3" t="e">
        <f t="shared" si="43"/>
        <v>#N/A</v>
      </c>
      <c r="K85" s="3" t="e">
        <f t="shared" si="46"/>
        <v>#N/A</v>
      </c>
      <c r="L85" s="3" t="e">
        <f t="shared" si="47"/>
        <v>#N/A</v>
      </c>
      <c r="M85" s="3" t="e">
        <f>VLOOKUP(H85,성적입력!$H:$T,9,0)</f>
        <v>#N/A</v>
      </c>
      <c r="N85" s="3" t="e">
        <f>VLOOKUP(H85,성적입력!$H:$T,10,0)</f>
        <v>#N/A</v>
      </c>
      <c r="O85" s="3" t="e">
        <f>VLOOKUP(H85,성적입력!$H:$T,11,0)</f>
        <v>#N/A</v>
      </c>
      <c r="P85" s="3" t="e">
        <f>VLOOKUP(H85,성적입력!$H:$T,12,0)</f>
        <v>#N/A</v>
      </c>
      <c r="R85" s="14" t="e">
        <f t="shared" si="7"/>
        <v>#N/A</v>
      </c>
      <c r="S85" s="2" t="e" cm="1">
        <f t="array" ref="S85">_xlfn.IFS(R85&gt;96%,9,R85&gt;89%,8,R85&gt;77%,7,R85&gt;60%,6,R85&gt;40%,5,R85&gt;23%,4,R85&gt;11%,3,R85&gt;4%,2,TRUE,1)</f>
        <v>#N/A</v>
      </c>
      <c r="T85" s="2"/>
    </row>
    <row r="86" spans="2:20" x14ac:dyDescent="0.3">
      <c r="B86">
        <f>COUNTIF($L$17:$L86,"OO")</f>
        <v>0</v>
      </c>
      <c r="C86" s="1" t="str">
        <f t="shared" ref="C86:F86" si="49">C85</f>
        <v>영문학</v>
      </c>
      <c r="D86" s="1" t="str">
        <f t="shared" si="49"/>
        <v>건진선</v>
      </c>
      <c r="E86" s="1" t="str">
        <f t="shared" si="49"/>
        <v>영어</v>
      </c>
      <c r="F86" s="1" t="str">
        <f t="shared" si="49"/>
        <v>영문학</v>
      </c>
      <c r="G86" s="4" t="s">
        <v>496</v>
      </c>
      <c r="H86" t="str">
        <f t="shared" si="45"/>
        <v>영문학-2</v>
      </c>
      <c r="I86" s="3" t="e">
        <f>VLOOKUP($H86,성적입력!$H:$AN,26,0)</f>
        <v>#N/A</v>
      </c>
      <c r="J86" s="3" t="e">
        <f t="shared" si="43"/>
        <v>#N/A</v>
      </c>
      <c r="K86" s="3" t="e">
        <f t="shared" si="46"/>
        <v>#N/A</v>
      </c>
      <c r="L86" s="3" t="e">
        <f t="shared" si="47"/>
        <v>#N/A</v>
      </c>
      <c r="M86" s="3" t="e">
        <f>VLOOKUP(H86,성적입력!$H:$T,9,0)</f>
        <v>#N/A</v>
      </c>
      <c r="N86" s="3" t="e">
        <f>VLOOKUP(H86,성적입력!$H:$T,10,0)</f>
        <v>#N/A</v>
      </c>
      <c r="O86" s="3" t="e">
        <f>VLOOKUP(H86,성적입력!$H:$T,11,0)</f>
        <v>#N/A</v>
      </c>
      <c r="P86" s="3" t="e">
        <f>VLOOKUP(H86,성적입력!$H:$T,12,0)</f>
        <v>#N/A</v>
      </c>
      <c r="R86" s="14" t="e">
        <f t="shared" si="7"/>
        <v>#N/A</v>
      </c>
      <c r="S86" s="2" t="e" cm="1">
        <f t="array" ref="S86">_xlfn.IFS(R86&gt;96%,9,R86&gt;89%,8,R86&gt;77%,7,R86&gt;60%,6,R86&gt;40%,5,R86&gt;23%,4,R86&gt;11%,3,R86&gt;4%,2,TRUE,1)</f>
        <v>#N/A</v>
      </c>
      <c r="T86" s="2"/>
    </row>
    <row r="87" spans="2:20" x14ac:dyDescent="0.3">
      <c r="B87">
        <f>COUNTIF($L$17:$L87,"OO")</f>
        <v>0</v>
      </c>
      <c r="C87" s="1" t="s">
        <v>404</v>
      </c>
      <c r="D87" s="1" t="s">
        <v>474</v>
      </c>
      <c r="E87" s="1" t="s">
        <v>199</v>
      </c>
      <c r="F87" s="1" t="str">
        <f t="shared" si="5"/>
        <v>영문학기초</v>
      </c>
      <c r="G87" s="4" t="s">
        <v>197</v>
      </c>
      <c r="H87" t="str">
        <f t="shared" si="45"/>
        <v>영문학기초-1</v>
      </c>
      <c r="I87" s="3" t="e">
        <f>VLOOKUP($H87,성적입력!$H:$AN,26,0)</f>
        <v>#N/A</v>
      </c>
      <c r="J87" s="3" t="e">
        <f t="shared" si="43"/>
        <v>#N/A</v>
      </c>
      <c r="K87" s="3" t="e">
        <f t="shared" si="46"/>
        <v>#N/A</v>
      </c>
      <c r="L87" s="3" t="e">
        <f t="shared" si="47"/>
        <v>#N/A</v>
      </c>
      <c r="M87" s="3" t="e">
        <f>VLOOKUP(H87,성적입력!$H:$T,9,0)</f>
        <v>#N/A</v>
      </c>
      <c r="N87" s="3" t="e">
        <f>VLOOKUP(H87,성적입력!$H:$T,10,0)</f>
        <v>#N/A</v>
      </c>
      <c r="O87" s="3" t="e">
        <f>VLOOKUP(H87,성적입력!$H:$T,11,0)</f>
        <v>#N/A</v>
      </c>
      <c r="P87" s="3" t="e">
        <f>VLOOKUP(H87,성적입력!$H:$T,12,0)</f>
        <v>#N/A</v>
      </c>
      <c r="R87" s="14" t="e">
        <f t="shared" si="7"/>
        <v>#N/A</v>
      </c>
      <c r="S87" s="2" t="e" cm="1">
        <f t="array" ref="S87">_xlfn.IFS(R87&gt;96%,9,R87&gt;89%,8,R87&gt;77%,7,R87&gt;60%,6,R87&gt;40%,5,R87&gt;23%,4,R87&gt;11%,3,R87&gt;4%,2,TRUE,1)</f>
        <v>#N/A</v>
      </c>
      <c r="T87" s="2"/>
    </row>
    <row r="88" spans="2:20" x14ac:dyDescent="0.3">
      <c r="B88">
        <f>COUNTIF($L$17:$L88,"OO")</f>
        <v>0</v>
      </c>
      <c r="C88" s="1" t="str">
        <f t="shared" ref="C88:F88" si="50">C87</f>
        <v>영문학기초</v>
      </c>
      <c r="D88" s="1" t="str">
        <f t="shared" si="50"/>
        <v>건진선</v>
      </c>
      <c r="E88" s="1" t="str">
        <f t="shared" si="50"/>
        <v>영어</v>
      </c>
      <c r="F88" s="1" t="str">
        <f t="shared" si="50"/>
        <v>영문학기초</v>
      </c>
      <c r="G88" s="4" t="s">
        <v>496</v>
      </c>
      <c r="H88" t="str">
        <f t="shared" si="45"/>
        <v>영문학기초-2</v>
      </c>
      <c r="I88" s="3" t="e">
        <f>VLOOKUP($H88,성적입력!$H:$AN,26,0)</f>
        <v>#N/A</v>
      </c>
      <c r="J88" s="3" t="e">
        <f t="shared" si="43"/>
        <v>#N/A</v>
      </c>
      <c r="K88" s="3" t="e">
        <f t="shared" si="46"/>
        <v>#N/A</v>
      </c>
      <c r="L88" s="3" t="e">
        <f t="shared" si="47"/>
        <v>#N/A</v>
      </c>
      <c r="M88" s="3" t="e">
        <f>VLOOKUP(H88,성적입력!$H:$T,9,0)</f>
        <v>#N/A</v>
      </c>
      <c r="N88" s="3" t="e">
        <f>VLOOKUP(H88,성적입력!$H:$T,10,0)</f>
        <v>#N/A</v>
      </c>
      <c r="O88" s="3" t="e">
        <f>VLOOKUP(H88,성적입력!$H:$T,11,0)</f>
        <v>#N/A</v>
      </c>
      <c r="P88" s="3" t="e">
        <f>VLOOKUP(H88,성적입력!$H:$T,12,0)</f>
        <v>#N/A</v>
      </c>
      <c r="R88" s="14" t="e">
        <f t="shared" ref="R88:R151" si="51">IF(O88="0",(N88-1)/(P88-1),(N88+((O88-1)/2))/P88)</f>
        <v>#N/A</v>
      </c>
      <c r="S88" s="2" t="e" cm="1">
        <f t="array" ref="S88">_xlfn.IFS(R88&gt;96%,9,R88&gt;89%,8,R88&gt;77%,7,R88&gt;60%,6,R88&gt;40%,5,R88&gt;23%,4,R88&gt;11%,3,R88&gt;4%,2,TRUE,1)</f>
        <v>#N/A</v>
      </c>
      <c r="T88" s="2"/>
    </row>
    <row r="89" spans="2:20" x14ac:dyDescent="0.3">
      <c r="B89">
        <f>COUNTIF($L$17:$L89,"OO")</f>
        <v>0</v>
      </c>
      <c r="C89" s="1" t="s">
        <v>406</v>
      </c>
      <c r="D89" s="1" t="s">
        <v>474</v>
      </c>
      <c r="E89" s="1" t="s">
        <v>199</v>
      </c>
      <c r="F89" s="1" t="str">
        <f t="shared" ref="F89:F161" si="52">C89</f>
        <v>영미문학</v>
      </c>
      <c r="G89" s="4" t="s">
        <v>197</v>
      </c>
      <c r="H89" t="str">
        <f t="shared" si="45"/>
        <v>영미문학-1</v>
      </c>
      <c r="I89" s="3" t="e">
        <f>VLOOKUP($H89,성적입력!$H:$AN,26,0)</f>
        <v>#N/A</v>
      </c>
      <c r="J89" s="3" t="e">
        <f t="shared" si="43"/>
        <v>#N/A</v>
      </c>
      <c r="K89" s="3" t="e">
        <f t="shared" si="46"/>
        <v>#N/A</v>
      </c>
      <c r="L89" s="3" t="e">
        <f t="shared" si="47"/>
        <v>#N/A</v>
      </c>
      <c r="M89" s="3" t="e">
        <f>VLOOKUP(H89,성적입력!$H:$T,9,0)</f>
        <v>#N/A</v>
      </c>
      <c r="N89" s="3" t="e">
        <f>VLOOKUP(H89,성적입력!$H:$T,10,0)</f>
        <v>#N/A</v>
      </c>
      <c r="O89" s="3" t="e">
        <f>VLOOKUP(H89,성적입력!$H:$T,11,0)</f>
        <v>#N/A</v>
      </c>
      <c r="P89" s="3" t="e">
        <f>VLOOKUP(H89,성적입력!$H:$T,12,0)</f>
        <v>#N/A</v>
      </c>
      <c r="R89" s="14" t="e">
        <f t="shared" si="51"/>
        <v>#N/A</v>
      </c>
      <c r="S89" s="2" t="e" cm="1">
        <f t="array" ref="S89">_xlfn.IFS(R89&gt;96%,9,R89&gt;89%,8,R89&gt;77%,7,R89&gt;60%,6,R89&gt;40%,5,R89&gt;23%,4,R89&gt;11%,3,R89&gt;4%,2,TRUE,1)</f>
        <v>#N/A</v>
      </c>
      <c r="T89" s="2"/>
    </row>
    <row r="90" spans="2:20" x14ac:dyDescent="0.3">
      <c r="B90">
        <f>COUNTIF($L$17:$L90,"OO")</f>
        <v>0</v>
      </c>
      <c r="C90" s="1" t="str">
        <f t="shared" ref="C90:F90" si="53">C89</f>
        <v>영미문학</v>
      </c>
      <c r="D90" s="1" t="str">
        <f t="shared" si="53"/>
        <v>건진선</v>
      </c>
      <c r="E90" s="1" t="str">
        <f t="shared" si="53"/>
        <v>영어</v>
      </c>
      <c r="F90" s="1" t="str">
        <f t="shared" si="53"/>
        <v>영미문학</v>
      </c>
      <c r="G90" s="4" t="s">
        <v>496</v>
      </c>
      <c r="H90" t="str">
        <f t="shared" si="45"/>
        <v>영미문학-2</v>
      </c>
      <c r="I90" s="3" t="e">
        <f>VLOOKUP($H90,성적입력!$H:$AN,26,0)</f>
        <v>#N/A</v>
      </c>
      <c r="J90" s="3" t="e">
        <f t="shared" si="43"/>
        <v>#N/A</v>
      </c>
      <c r="K90" s="3" t="e">
        <f t="shared" si="46"/>
        <v>#N/A</v>
      </c>
      <c r="L90" s="3" t="e">
        <f t="shared" si="47"/>
        <v>#N/A</v>
      </c>
      <c r="M90" s="3" t="e">
        <f>VLOOKUP(H90,성적입력!$H:$T,9,0)</f>
        <v>#N/A</v>
      </c>
      <c r="N90" s="3" t="e">
        <f>VLOOKUP(H90,성적입력!$H:$T,10,0)</f>
        <v>#N/A</v>
      </c>
      <c r="O90" s="3" t="e">
        <f>VLOOKUP(H90,성적입력!$H:$T,11,0)</f>
        <v>#N/A</v>
      </c>
      <c r="P90" s="3" t="e">
        <f>VLOOKUP(H90,성적입력!$H:$T,12,0)</f>
        <v>#N/A</v>
      </c>
      <c r="R90" s="14" t="e">
        <f t="shared" si="51"/>
        <v>#N/A</v>
      </c>
      <c r="S90" s="2" t="e" cm="1">
        <f t="array" ref="S90">_xlfn.IFS(R90&gt;96%,9,R90&gt;89%,8,R90&gt;77%,7,R90&gt;60%,6,R90&gt;40%,5,R90&gt;23%,4,R90&gt;11%,3,R90&gt;4%,2,TRUE,1)</f>
        <v>#N/A</v>
      </c>
      <c r="T90" s="2"/>
    </row>
    <row r="91" spans="2:20" x14ac:dyDescent="0.3">
      <c r="B91">
        <f>COUNTIF($L$17:$L91,"OO")</f>
        <v>0</v>
      </c>
      <c r="C91" s="1" t="s">
        <v>408</v>
      </c>
      <c r="D91" s="1" t="s">
        <v>474</v>
      </c>
      <c r="E91" s="1" t="s">
        <v>199</v>
      </c>
      <c r="F91" s="1" t="str">
        <f t="shared" si="52"/>
        <v>영미문학1</v>
      </c>
      <c r="G91" s="4" t="s">
        <v>197</v>
      </c>
      <c r="H91" t="str">
        <f t="shared" si="45"/>
        <v>영미문학1-1</v>
      </c>
      <c r="I91" s="3" t="e">
        <f>VLOOKUP($H91,성적입력!$H:$AN,26,0)</f>
        <v>#N/A</v>
      </c>
      <c r="J91" s="3" t="e">
        <f t="shared" si="43"/>
        <v>#N/A</v>
      </c>
      <c r="K91" s="3" t="e">
        <f t="shared" si="46"/>
        <v>#N/A</v>
      </c>
      <c r="L91" s="3" t="e">
        <f t="shared" si="47"/>
        <v>#N/A</v>
      </c>
      <c r="M91" s="3" t="e">
        <f>VLOOKUP(H91,성적입력!$H:$T,9,0)</f>
        <v>#N/A</v>
      </c>
      <c r="N91" s="3" t="e">
        <f>VLOOKUP(H91,성적입력!$H:$T,10,0)</f>
        <v>#N/A</v>
      </c>
      <c r="O91" s="3" t="e">
        <f>VLOOKUP(H91,성적입력!$H:$T,11,0)</f>
        <v>#N/A</v>
      </c>
      <c r="P91" s="3" t="e">
        <f>VLOOKUP(H91,성적입력!$H:$T,12,0)</f>
        <v>#N/A</v>
      </c>
      <c r="R91" s="14" t="e">
        <f t="shared" si="51"/>
        <v>#N/A</v>
      </c>
      <c r="S91" s="2" t="e" cm="1">
        <f t="array" ref="S91">_xlfn.IFS(R91&gt;96%,9,R91&gt;89%,8,R91&gt;77%,7,R91&gt;60%,6,R91&gt;40%,5,R91&gt;23%,4,R91&gt;11%,3,R91&gt;4%,2,TRUE,1)</f>
        <v>#N/A</v>
      </c>
      <c r="T91" s="2"/>
    </row>
    <row r="92" spans="2:20" x14ac:dyDescent="0.3">
      <c r="B92">
        <f>COUNTIF($L$17:$L92,"OO")</f>
        <v>0</v>
      </c>
      <c r="C92" s="1" t="str">
        <f t="shared" ref="C92:F92" si="54">C91</f>
        <v>영미문학1</v>
      </c>
      <c r="D92" s="1" t="str">
        <f t="shared" si="54"/>
        <v>건진선</v>
      </c>
      <c r="E92" s="1" t="str">
        <f t="shared" si="54"/>
        <v>영어</v>
      </c>
      <c r="F92" s="1" t="str">
        <f t="shared" si="54"/>
        <v>영미문학1</v>
      </c>
      <c r="G92" s="4" t="s">
        <v>496</v>
      </c>
      <c r="H92" t="str">
        <f t="shared" si="45"/>
        <v>영미문학1-2</v>
      </c>
      <c r="I92" s="3" t="e">
        <f>VLOOKUP($H92,성적입력!$H:$AN,26,0)</f>
        <v>#N/A</v>
      </c>
      <c r="J92" s="3" t="e">
        <f t="shared" si="43"/>
        <v>#N/A</v>
      </c>
      <c r="K92" s="3" t="e">
        <f t="shared" si="46"/>
        <v>#N/A</v>
      </c>
      <c r="L92" s="3" t="e">
        <f t="shared" si="47"/>
        <v>#N/A</v>
      </c>
      <c r="M92" s="3" t="e">
        <f>VLOOKUP(H92,성적입력!$H:$T,9,0)</f>
        <v>#N/A</v>
      </c>
      <c r="N92" s="3" t="e">
        <f>VLOOKUP(H92,성적입력!$H:$T,10,0)</f>
        <v>#N/A</v>
      </c>
      <c r="O92" s="3" t="e">
        <f>VLOOKUP(H92,성적입력!$H:$T,11,0)</f>
        <v>#N/A</v>
      </c>
      <c r="P92" s="3" t="e">
        <f>VLOOKUP(H92,성적입력!$H:$T,12,0)</f>
        <v>#N/A</v>
      </c>
      <c r="R92" s="14" t="e">
        <f t="shared" si="51"/>
        <v>#N/A</v>
      </c>
      <c r="S92" s="2" t="e" cm="1">
        <f t="array" ref="S92">_xlfn.IFS(R92&gt;96%,9,R92&gt;89%,8,R92&gt;77%,7,R92&gt;60%,6,R92&gt;40%,5,R92&gt;23%,4,R92&gt;11%,3,R92&gt;4%,2,TRUE,1)</f>
        <v>#N/A</v>
      </c>
      <c r="T92" s="2"/>
    </row>
    <row r="93" spans="2:20" x14ac:dyDescent="0.3">
      <c r="B93">
        <f>COUNTIF($L$17:$L93,"OO")</f>
        <v>0</v>
      </c>
      <c r="C93" s="1" t="s">
        <v>410</v>
      </c>
      <c r="D93" s="1" t="s">
        <v>474</v>
      </c>
      <c r="E93" s="1" t="s">
        <v>199</v>
      </c>
      <c r="F93" s="1" t="str">
        <f t="shared" si="52"/>
        <v>영미문학2</v>
      </c>
      <c r="G93" s="4" t="s">
        <v>197</v>
      </c>
      <c r="H93" t="str">
        <f t="shared" si="45"/>
        <v>영미문학2-1</v>
      </c>
      <c r="I93" s="3" t="e">
        <f>VLOOKUP($H93,성적입력!$H:$AN,26,0)</f>
        <v>#N/A</v>
      </c>
      <c r="J93" s="3" t="e">
        <f t="shared" si="43"/>
        <v>#N/A</v>
      </c>
      <c r="K93" s="3" t="e">
        <f t="shared" si="46"/>
        <v>#N/A</v>
      </c>
      <c r="L93" s="3" t="e">
        <f t="shared" si="47"/>
        <v>#N/A</v>
      </c>
      <c r="M93" s="3" t="e">
        <f>VLOOKUP(H93,성적입력!$H:$T,9,0)</f>
        <v>#N/A</v>
      </c>
      <c r="N93" s="3" t="e">
        <f>VLOOKUP(H93,성적입력!$H:$T,10,0)</f>
        <v>#N/A</v>
      </c>
      <c r="O93" s="3" t="e">
        <f>VLOOKUP(H93,성적입력!$H:$T,11,0)</f>
        <v>#N/A</v>
      </c>
      <c r="P93" s="3" t="e">
        <f>VLOOKUP(H93,성적입력!$H:$T,12,0)</f>
        <v>#N/A</v>
      </c>
      <c r="R93" s="14" t="e">
        <f t="shared" si="51"/>
        <v>#N/A</v>
      </c>
      <c r="S93" s="2" t="e" cm="1">
        <f t="array" ref="S93">_xlfn.IFS(R93&gt;96%,9,R93&gt;89%,8,R93&gt;77%,7,R93&gt;60%,6,R93&gt;40%,5,R93&gt;23%,4,R93&gt;11%,3,R93&gt;4%,2,TRUE,1)</f>
        <v>#N/A</v>
      </c>
      <c r="T93" s="2"/>
    </row>
    <row r="94" spans="2:20" x14ac:dyDescent="0.3">
      <c r="B94">
        <f>COUNTIF($L$17:$L94,"OO")</f>
        <v>0</v>
      </c>
      <c r="C94" s="1" t="str">
        <f t="shared" ref="C94:F94" si="55">C93</f>
        <v>영미문학2</v>
      </c>
      <c r="D94" s="1" t="str">
        <f t="shared" si="55"/>
        <v>건진선</v>
      </c>
      <c r="E94" s="1" t="str">
        <f t="shared" si="55"/>
        <v>영어</v>
      </c>
      <c r="F94" s="1" t="str">
        <f t="shared" si="55"/>
        <v>영미문학2</v>
      </c>
      <c r="G94" s="4" t="s">
        <v>496</v>
      </c>
      <c r="H94" t="str">
        <f t="shared" si="45"/>
        <v>영미문학2-2</v>
      </c>
      <c r="I94" s="3" t="e">
        <f>VLOOKUP($H94,성적입력!$H:$AN,26,0)</f>
        <v>#N/A</v>
      </c>
      <c r="J94" s="3" t="e">
        <f t="shared" si="43"/>
        <v>#N/A</v>
      </c>
      <c r="K94" s="3" t="e">
        <f t="shared" si="46"/>
        <v>#N/A</v>
      </c>
      <c r="L94" s="3" t="e">
        <f t="shared" si="47"/>
        <v>#N/A</v>
      </c>
      <c r="M94" s="3" t="e">
        <f>VLOOKUP(H94,성적입력!$H:$T,9,0)</f>
        <v>#N/A</v>
      </c>
      <c r="N94" s="3" t="e">
        <f>VLOOKUP(H94,성적입력!$H:$T,10,0)</f>
        <v>#N/A</v>
      </c>
      <c r="O94" s="3" t="e">
        <f>VLOOKUP(H94,성적입력!$H:$T,11,0)</f>
        <v>#N/A</v>
      </c>
      <c r="P94" s="3" t="e">
        <f>VLOOKUP(H94,성적입력!$H:$T,12,0)</f>
        <v>#N/A</v>
      </c>
      <c r="R94" s="14" t="e">
        <f t="shared" si="51"/>
        <v>#N/A</v>
      </c>
      <c r="S94" s="2" t="e" cm="1">
        <f t="array" ref="S94">_xlfn.IFS(R94&gt;96%,9,R94&gt;89%,8,R94&gt;77%,7,R94&gt;60%,6,R94&gt;40%,5,R94&gt;23%,4,R94&gt;11%,3,R94&gt;4%,2,TRUE,1)</f>
        <v>#N/A</v>
      </c>
      <c r="T94" s="2"/>
    </row>
    <row r="95" spans="2:20" x14ac:dyDescent="0.3">
      <c r="B95">
        <f>COUNTIF($L$17:$L95,"OO")</f>
        <v>0</v>
      </c>
      <c r="C95" s="1" t="s">
        <v>412</v>
      </c>
      <c r="D95" s="1" t="s">
        <v>474</v>
      </c>
      <c r="E95" s="1" t="s">
        <v>199</v>
      </c>
      <c r="F95" s="1" t="str">
        <f t="shared" si="52"/>
        <v>영미문화1</v>
      </c>
      <c r="G95" s="4" t="s">
        <v>197</v>
      </c>
      <c r="H95" t="str">
        <f t="shared" si="45"/>
        <v>영미문화1-1</v>
      </c>
      <c r="I95" s="3" t="e">
        <f>VLOOKUP($H95,성적입력!$H:$AN,26,0)</f>
        <v>#N/A</v>
      </c>
      <c r="J95" s="3" t="e">
        <f t="shared" si="43"/>
        <v>#N/A</v>
      </c>
      <c r="K95" s="3" t="e">
        <f t="shared" si="46"/>
        <v>#N/A</v>
      </c>
      <c r="L95" s="3" t="e">
        <f t="shared" si="47"/>
        <v>#N/A</v>
      </c>
      <c r="M95" s="3" t="e">
        <f>VLOOKUP(H95,성적입력!$H:$T,9,0)</f>
        <v>#N/A</v>
      </c>
      <c r="N95" s="3" t="e">
        <f>VLOOKUP(H95,성적입력!$H:$T,10,0)</f>
        <v>#N/A</v>
      </c>
      <c r="O95" s="3" t="e">
        <f>VLOOKUP(H95,성적입력!$H:$T,11,0)</f>
        <v>#N/A</v>
      </c>
      <c r="P95" s="3" t="e">
        <f>VLOOKUP(H95,성적입력!$H:$T,12,0)</f>
        <v>#N/A</v>
      </c>
      <c r="R95" s="14" t="e">
        <f t="shared" si="51"/>
        <v>#N/A</v>
      </c>
      <c r="S95" s="2" t="e" cm="1">
        <f t="array" ref="S95">_xlfn.IFS(R95&gt;96%,9,R95&gt;89%,8,R95&gt;77%,7,R95&gt;60%,6,R95&gt;40%,5,R95&gt;23%,4,R95&gt;11%,3,R95&gt;4%,2,TRUE,1)</f>
        <v>#N/A</v>
      </c>
      <c r="T95" s="2"/>
    </row>
    <row r="96" spans="2:20" x14ac:dyDescent="0.3">
      <c r="B96">
        <f>COUNTIF($L$17:$L96,"OO")</f>
        <v>0</v>
      </c>
      <c r="C96" s="1" t="str">
        <f t="shared" ref="C96:F96" si="56">C95</f>
        <v>영미문화1</v>
      </c>
      <c r="D96" s="1" t="str">
        <f t="shared" si="56"/>
        <v>건진선</v>
      </c>
      <c r="E96" s="1" t="str">
        <f t="shared" si="56"/>
        <v>영어</v>
      </c>
      <c r="F96" s="1" t="str">
        <f t="shared" si="56"/>
        <v>영미문화1</v>
      </c>
      <c r="G96" s="4" t="s">
        <v>496</v>
      </c>
      <c r="H96" t="str">
        <f t="shared" si="45"/>
        <v>영미문화1-2</v>
      </c>
      <c r="I96" s="3" t="e">
        <f>VLOOKUP($H96,성적입력!$H:$AN,26,0)</f>
        <v>#N/A</v>
      </c>
      <c r="J96" s="3" t="e">
        <f t="shared" si="43"/>
        <v>#N/A</v>
      </c>
      <c r="K96" s="3" t="e">
        <f t="shared" si="46"/>
        <v>#N/A</v>
      </c>
      <c r="L96" s="3" t="e">
        <f t="shared" si="47"/>
        <v>#N/A</v>
      </c>
      <c r="M96" s="3" t="e">
        <f>VLOOKUP(H96,성적입력!$H:$T,9,0)</f>
        <v>#N/A</v>
      </c>
      <c r="N96" s="3" t="e">
        <f>VLOOKUP(H96,성적입력!$H:$T,10,0)</f>
        <v>#N/A</v>
      </c>
      <c r="O96" s="3" t="e">
        <f>VLOOKUP(H96,성적입력!$H:$T,11,0)</f>
        <v>#N/A</v>
      </c>
      <c r="P96" s="3" t="e">
        <f>VLOOKUP(H96,성적입력!$H:$T,12,0)</f>
        <v>#N/A</v>
      </c>
      <c r="R96" s="14" t="e">
        <f t="shared" si="51"/>
        <v>#N/A</v>
      </c>
      <c r="S96" s="2" t="e" cm="1">
        <f t="array" ref="S96">_xlfn.IFS(R96&gt;96%,9,R96&gt;89%,8,R96&gt;77%,7,R96&gt;60%,6,R96&gt;40%,5,R96&gt;23%,4,R96&gt;11%,3,R96&gt;4%,2,TRUE,1)</f>
        <v>#N/A</v>
      </c>
      <c r="T96" s="2"/>
    </row>
    <row r="97" spans="2:20" x14ac:dyDescent="0.3">
      <c r="B97">
        <f>COUNTIF($L$17:$L97,"OO")</f>
        <v>0</v>
      </c>
      <c r="C97" s="1" t="s">
        <v>414</v>
      </c>
      <c r="D97" s="1" t="s">
        <v>474</v>
      </c>
      <c r="E97" s="1" t="s">
        <v>338</v>
      </c>
      <c r="F97" s="1" t="str">
        <f t="shared" si="52"/>
        <v>국제경제</v>
      </c>
      <c r="G97" s="4" t="s">
        <v>197</v>
      </c>
      <c r="H97" t="str">
        <f t="shared" si="45"/>
        <v>국제경제-1</v>
      </c>
      <c r="I97" s="3" t="e">
        <f>VLOOKUP($H97,성적입력!$H:$AN,26,0)</f>
        <v>#N/A</v>
      </c>
      <c r="J97" s="3" t="e">
        <f t="shared" si="43"/>
        <v>#N/A</v>
      </c>
      <c r="K97" s="3" t="e">
        <f t="shared" si="46"/>
        <v>#N/A</v>
      </c>
      <c r="L97" s="3" t="e">
        <f t="shared" si="47"/>
        <v>#N/A</v>
      </c>
      <c r="M97" s="3" t="e">
        <f>VLOOKUP(H97,성적입력!$H:$T,9,0)</f>
        <v>#N/A</v>
      </c>
      <c r="N97" s="3" t="e">
        <f>VLOOKUP(H97,성적입력!$H:$T,10,0)</f>
        <v>#N/A</v>
      </c>
      <c r="O97" s="3" t="e">
        <f>VLOOKUP(H97,성적입력!$H:$T,11,0)</f>
        <v>#N/A</v>
      </c>
      <c r="P97" s="3" t="e">
        <f>VLOOKUP(H97,성적입력!$H:$T,12,0)</f>
        <v>#N/A</v>
      </c>
      <c r="R97" s="14" t="e">
        <f t="shared" si="51"/>
        <v>#N/A</v>
      </c>
      <c r="S97" s="2" t="e" cm="1">
        <f t="array" ref="S97">_xlfn.IFS(R97&gt;96%,9,R97&gt;89%,8,R97&gt;77%,7,R97&gt;60%,6,R97&gt;40%,5,R97&gt;23%,4,R97&gt;11%,3,R97&gt;4%,2,TRUE,1)</f>
        <v>#N/A</v>
      </c>
      <c r="T97" s="2"/>
    </row>
    <row r="98" spans="2:20" x14ac:dyDescent="0.3">
      <c r="B98">
        <f>COUNTIF($L$17:$L98,"OO")</f>
        <v>0</v>
      </c>
      <c r="C98" s="1" t="str">
        <f t="shared" ref="C98:F98" si="57">C97</f>
        <v>국제경제</v>
      </c>
      <c r="D98" s="1" t="str">
        <f t="shared" si="57"/>
        <v>건진선</v>
      </c>
      <c r="E98" s="1" t="str">
        <f t="shared" si="57"/>
        <v>사회역사도덕</v>
      </c>
      <c r="F98" s="1" t="str">
        <f t="shared" si="57"/>
        <v>국제경제</v>
      </c>
      <c r="G98" s="4" t="s">
        <v>496</v>
      </c>
      <c r="H98" t="str">
        <f t="shared" si="45"/>
        <v>국제경제-2</v>
      </c>
      <c r="I98" s="3" t="e">
        <f>VLOOKUP($H98,성적입력!$H:$AN,26,0)</f>
        <v>#N/A</v>
      </c>
      <c r="J98" s="3" t="e">
        <f t="shared" si="43"/>
        <v>#N/A</v>
      </c>
      <c r="K98" s="3" t="e">
        <f t="shared" si="46"/>
        <v>#N/A</v>
      </c>
      <c r="L98" s="3" t="e">
        <f t="shared" si="47"/>
        <v>#N/A</v>
      </c>
      <c r="M98" s="3" t="e">
        <f>VLOOKUP(H98,성적입력!$H:$T,9,0)</f>
        <v>#N/A</v>
      </c>
      <c r="N98" s="3" t="e">
        <f>VLOOKUP(H98,성적입력!$H:$T,10,0)</f>
        <v>#N/A</v>
      </c>
      <c r="O98" s="3" t="e">
        <f>VLOOKUP(H98,성적입력!$H:$T,11,0)</f>
        <v>#N/A</v>
      </c>
      <c r="P98" s="3" t="e">
        <f>VLOOKUP(H98,성적입력!$H:$T,12,0)</f>
        <v>#N/A</v>
      </c>
      <c r="R98" s="14" t="e">
        <f t="shared" si="51"/>
        <v>#N/A</v>
      </c>
      <c r="S98" s="2" t="e" cm="1">
        <f t="array" ref="S98">_xlfn.IFS(R98&gt;96%,9,R98&gt;89%,8,R98&gt;77%,7,R98&gt;60%,6,R98&gt;40%,5,R98&gt;23%,4,R98&gt;11%,3,R98&gt;4%,2,TRUE,1)</f>
        <v>#N/A</v>
      </c>
      <c r="T98" s="2"/>
    </row>
    <row r="99" spans="2:20" x14ac:dyDescent="0.3">
      <c r="B99">
        <f>COUNTIF($L$17:$L99,"OO")</f>
        <v>0</v>
      </c>
      <c r="C99" s="1" t="s">
        <v>416</v>
      </c>
      <c r="D99" s="1" t="s">
        <v>474</v>
      </c>
      <c r="E99" s="1" t="s">
        <v>338</v>
      </c>
      <c r="F99" s="1" t="str">
        <f t="shared" si="52"/>
        <v>국제관계와국제기구</v>
      </c>
      <c r="G99" s="4" t="s">
        <v>197</v>
      </c>
      <c r="H99" t="str">
        <f t="shared" si="45"/>
        <v>국제관계와국제기구-1</v>
      </c>
      <c r="I99" s="3" t="e">
        <f>VLOOKUP($H99,성적입력!$H:$AN,26,0)</f>
        <v>#N/A</v>
      </c>
      <c r="J99" s="3" t="e">
        <f t="shared" si="43"/>
        <v>#N/A</v>
      </c>
      <c r="K99" s="3" t="e">
        <f t="shared" si="46"/>
        <v>#N/A</v>
      </c>
      <c r="L99" s="3" t="e">
        <f t="shared" si="47"/>
        <v>#N/A</v>
      </c>
      <c r="M99" s="3" t="e">
        <f>VLOOKUP(H99,성적입력!$H:$T,9,0)</f>
        <v>#N/A</v>
      </c>
      <c r="N99" s="3" t="e">
        <f>VLOOKUP(H99,성적입력!$H:$T,10,0)</f>
        <v>#N/A</v>
      </c>
      <c r="O99" s="3" t="e">
        <f>VLOOKUP(H99,성적입력!$H:$T,11,0)</f>
        <v>#N/A</v>
      </c>
      <c r="P99" s="3" t="e">
        <f>VLOOKUP(H99,성적입력!$H:$T,12,0)</f>
        <v>#N/A</v>
      </c>
      <c r="R99" s="14" t="e">
        <f t="shared" si="51"/>
        <v>#N/A</v>
      </c>
      <c r="S99" s="2" t="e" cm="1">
        <f t="array" ref="S99">_xlfn.IFS(R99&gt;96%,9,R99&gt;89%,8,R99&gt;77%,7,R99&gt;60%,6,R99&gt;40%,5,R99&gt;23%,4,R99&gt;11%,3,R99&gt;4%,2,TRUE,1)</f>
        <v>#N/A</v>
      </c>
      <c r="T99" s="2"/>
    </row>
    <row r="100" spans="2:20" x14ac:dyDescent="0.3">
      <c r="B100">
        <f>COUNTIF($L$17:$L100,"OO")</f>
        <v>0</v>
      </c>
      <c r="C100" s="1" t="str">
        <f t="shared" ref="C100:F100" si="58">C99</f>
        <v>국제관계와국제기구</v>
      </c>
      <c r="D100" s="1" t="str">
        <f t="shared" si="58"/>
        <v>건진선</v>
      </c>
      <c r="E100" s="1" t="str">
        <f t="shared" si="58"/>
        <v>사회역사도덕</v>
      </c>
      <c r="F100" s="1" t="str">
        <f t="shared" si="58"/>
        <v>국제관계와국제기구</v>
      </c>
      <c r="G100" s="4" t="s">
        <v>496</v>
      </c>
      <c r="H100" t="str">
        <f t="shared" si="45"/>
        <v>국제관계와국제기구-2</v>
      </c>
      <c r="I100" s="3" t="e">
        <f>VLOOKUP($H100,성적입력!$H:$AN,26,0)</f>
        <v>#N/A</v>
      </c>
      <c r="J100" s="3" t="e">
        <f t="shared" si="43"/>
        <v>#N/A</v>
      </c>
      <c r="K100" s="3" t="e">
        <f t="shared" si="46"/>
        <v>#N/A</v>
      </c>
      <c r="L100" s="3" t="e">
        <f t="shared" si="47"/>
        <v>#N/A</v>
      </c>
      <c r="M100" s="3" t="e">
        <f>VLOOKUP(H100,성적입력!$H:$T,9,0)</f>
        <v>#N/A</v>
      </c>
      <c r="N100" s="3" t="e">
        <f>VLOOKUP(H100,성적입력!$H:$T,10,0)</f>
        <v>#N/A</v>
      </c>
      <c r="O100" s="3" t="e">
        <f>VLOOKUP(H100,성적입력!$H:$T,11,0)</f>
        <v>#N/A</v>
      </c>
      <c r="P100" s="3" t="e">
        <f>VLOOKUP(H100,성적입력!$H:$T,12,0)</f>
        <v>#N/A</v>
      </c>
      <c r="R100" s="14" t="e">
        <f t="shared" si="51"/>
        <v>#N/A</v>
      </c>
      <c r="S100" s="2" t="e" cm="1">
        <f t="array" ref="S100">_xlfn.IFS(R100&gt;96%,9,R100&gt;89%,8,R100&gt;77%,7,R100&gt;60%,6,R100&gt;40%,5,R100&gt;23%,4,R100&gt;11%,3,R100&gt;4%,2,TRUE,1)</f>
        <v>#N/A</v>
      </c>
      <c r="T100" s="2"/>
    </row>
    <row r="101" spans="2:20" x14ac:dyDescent="0.3">
      <c r="B101">
        <f>COUNTIF($L$17:$L101,"OO")</f>
        <v>0</v>
      </c>
      <c r="C101" s="1" t="s">
        <v>418</v>
      </c>
      <c r="D101" s="1" t="s">
        <v>474</v>
      </c>
      <c r="E101" s="1" t="s">
        <v>338</v>
      </c>
      <c r="F101" s="1" t="str">
        <f t="shared" si="52"/>
        <v>국제문제</v>
      </c>
      <c r="G101" s="4" t="s">
        <v>197</v>
      </c>
      <c r="H101" t="str">
        <f t="shared" si="45"/>
        <v>국제문제-1</v>
      </c>
      <c r="I101" s="3" t="e">
        <f>VLOOKUP($H101,성적입력!$H:$AN,26,0)</f>
        <v>#N/A</v>
      </c>
      <c r="J101" s="3" t="e">
        <f t="shared" si="43"/>
        <v>#N/A</v>
      </c>
      <c r="K101" s="3" t="e">
        <f t="shared" si="46"/>
        <v>#N/A</v>
      </c>
      <c r="L101" s="3" t="e">
        <f t="shared" si="47"/>
        <v>#N/A</v>
      </c>
      <c r="M101" s="3" t="e">
        <f>VLOOKUP(H101,성적입력!$H:$T,9,0)</f>
        <v>#N/A</v>
      </c>
      <c r="N101" s="3" t="e">
        <f>VLOOKUP(H101,성적입력!$H:$T,10,0)</f>
        <v>#N/A</v>
      </c>
      <c r="O101" s="3" t="e">
        <f>VLOOKUP(H101,성적입력!$H:$T,11,0)</f>
        <v>#N/A</v>
      </c>
      <c r="P101" s="3" t="e">
        <f>VLOOKUP(H101,성적입력!$H:$T,12,0)</f>
        <v>#N/A</v>
      </c>
      <c r="R101" s="14" t="e">
        <f t="shared" si="51"/>
        <v>#N/A</v>
      </c>
      <c r="S101" s="2" t="e" cm="1">
        <f t="array" ref="S101">_xlfn.IFS(R101&gt;96%,9,R101&gt;89%,8,R101&gt;77%,7,R101&gt;60%,6,R101&gt;40%,5,R101&gt;23%,4,R101&gt;11%,3,R101&gt;4%,2,TRUE,1)</f>
        <v>#N/A</v>
      </c>
      <c r="T101" s="2"/>
    </row>
    <row r="102" spans="2:20" x14ac:dyDescent="0.3">
      <c r="B102">
        <f>COUNTIF($L$17:$L102,"OO")</f>
        <v>0</v>
      </c>
      <c r="C102" s="1" t="str">
        <f t="shared" ref="C102:F102" si="59">C101</f>
        <v>국제문제</v>
      </c>
      <c r="D102" s="1" t="str">
        <f t="shared" si="59"/>
        <v>건진선</v>
      </c>
      <c r="E102" s="1" t="str">
        <f t="shared" si="59"/>
        <v>사회역사도덕</v>
      </c>
      <c r="F102" s="1" t="str">
        <f t="shared" si="59"/>
        <v>국제문제</v>
      </c>
      <c r="G102" s="4" t="s">
        <v>496</v>
      </c>
      <c r="H102" t="str">
        <f t="shared" si="45"/>
        <v>국제문제-2</v>
      </c>
      <c r="I102" s="3" t="e">
        <f>VLOOKUP($H102,성적입력!$H:$AN,26,0)</f>
        <v>#N/A</v>
      </c>
      <c r="J102" s="3" t="e">
        <f t="shared" si="43"/>
        <v>#N/A</v>
      </c>
      <c r="K102" s="3" t="e">
        <f t="shared" si="46"/>
        <v>#N/A</v>
      </c>
      <c r="L102" s="3" t="e">
        <f t="shared" si="47"/>
        <v>#N/A</v>
      </c>
      <c r="M102" s="3" t="e">
        <f>VLOOKUP(H102,성적입력!$H:$T,9,0)</f>
        <v>#N/A</v>
      </c>
      <c r="N102" s="3" t="e">
        <f>VLOOKUP(H102,성적입력!$H:$T,10,0)</f>
        <v>#N/A</v>
      </c>
      <c r="O102" s="3" t="e">
        <f>VLOOKUP(H102,성적입력!$H:$T,11,0)</f>
        <v>#N/A</v>
      </c>
      <c r="P102" s="3" t="e">
        <f>VLOOKUP(H102,성적입력!$H:$T,12,0)</f>
        <v>#N/A</v>
      </c>
      <c r="R102" s="14" t="e">
        <f t="shared" si="51"/>
        <v>#N/A</v>
      </c>
      <c r="S102" s="2" t="e" cm="1">
        <f t="array" ref="S102">_xlfn.IFS(R102&gt;96%,9,R102&gt;89%,8,R102&gt;77%,7,R102&gt;60%,6,R102&gt;40%,5,R102&gt;23%,4,R102&gt;11%,3,R102&gt;4%,2,TRUE,1)</f>
        <v>#N/A</v>
      </c>
      <c r="T102" s="2"/>
    </row>
    <row r="103" spans="2:20" x14ac:dyDescent="0.3">
      <c r="B103">
        <f>COUNTIF($L$17:$L103,"OO")</f>
        <v>0</v>
      </c>
      <c r="C103" s="1" t="s">
        <v>420</v>
      </c>
      <c r="D103" s="1" t="s">
        <v>474</v>
      </c>
      <c r="E103" s="1" t="s">
        <v>338</v>
      </c>
      <c r="F103" s="1" t="str">
        <f t="shared" si="52"/>
        <v>국제사회의이해</v>
      </c>
      <c r="G103" s="4" t="s">
        <v>197</v>
      </c>
      <c r="H103" t="str">
        <f t="shared" si="45"/>
        <v>국제사회의이해-1</v>
      </c>
      <c r="I103" s="3" t="e">
        <f>VLOOKUP($H103,성적입력!$H:$AN,26,0)</f>
        <v>#N/A</v>
      </c>
      <c r="J103" s="3" t="e">
        <f t="shared" si="43"/>
        <v>#N/A</v>
      </c>
      <c r="K103" s="3" t="e">
        <f t="shared" si="46"/>
        <v>#N/A</v>
      </c>
      <c r="L103" s="3" t="e">
        <f t="shared" si="47"/>
        <v>#N/A</v>
      </c>
      <c r="M103" s="3" t="e">
        <f>VLOOKUP(H103,성적입력!$H:$T,9,0)</f>
        <v>#N/A</v>
      </c>
      <c r="N103" s="3" t="e">
        <f>VLOOKUP(H103,성적입력!$H:$T,10,0)</f>
        <v>#N/A</v>
      </c>
      <c r="O103" s="3" t="e">
        <f>VLOOKUP(H103,성적입력!$H:$T,11,0)</f>
        <v>#N/A</v>
      </c>
      <c r="P103" s="3" t="e">
        <f>VLOOKUP(H103,성적입력!$H:$T,12,0)</f>
        <v>#N/A</v>
      </c>
      <c r="R103" s="14" t="e">
        <f t="shared" si="51"/>
        <v>#N/A</v>
      </c>
      <c r="S103" s="2" t="e" cm="1">
        <f t="array" ref="S103">_xlfn.IFS(R103&gt;96%,9,R103&gt;89%,8,R103&gt;77%,7,R103&gt;60%,6,R103&gt;40%,5,R103&gt;23%,4,R103&gt;11%,3,R103&gt;4%,2,TRUE,1)</f>
        <v>#N/A</v>
      </c>
      <c r="T103" s="2"/>
    </row>
    <row r="104" spans="2:20" x14ac:dyDescent="0.3">
      <c r="B104">
        <f>COUNTIF($L$17:$L104,"OO")</f>
        <v>0</v>
      </c>
      <c r="C104" s="1" t="str">
        <f t="shared" ref="C104:F104" si="60">C103</f>
        <v>국제사회의이해</v>
      </c>
      <c r="D104" s="1" t="str">
        <f t="shared" si="60"/>
        <v>건진선</v>
      </c>
      <c r="E104" s="1" t="str">
        <f t="shared" si="60"/>
        <v>사회역사도덕</v>
      </c>
      <c r="F104" s="1" t="str">
        <f t="shared" si="60"/>
        <v>국제사회의이해</v>
      </c>
      <c r="G104" s="4" t="s">
        <v>496</v>
      </c>
      <c r="H104" t="str">
        <f t="shared" si="45"/>
        <v>국제사회의이해-2</v>
      </c>
      <c r="I104" s="3" t="e">
        <f>VLOOKUP($H104,성적입력!$H:$AN,26,0)</f>
        <v>#N/A</v>
      </c>
      <c r="J104" s="3" t="e">
        <f t="shared" si="43"/>
        <v>#N/A</v>
      </c>
      <c r="K104" s="3" t="e">
        <f t="shared" si="46"/>
        <v>#N/A</v>
      </c>
      <c r="L104" s="3" t="e">
        <f t="shared" si="47"/>
        <v>#N/A</v>
      </c>
      <c r="M104" s="3" t="e">
        <f>VLOOKUP(H104,성적입력!$H:$T,9,0)</f>
        <v>#N/A</v>
      </c>
      <c r="N104" s="3" t="e">
        <f>VLOOKUP(H104,성적입력!$H:$T,10,0)</f>
        <v>#N/A</v>
      </c>
      <c r="O104" s="3" t="e">
        <f>VLOOKUP(H104,성적입력!$H:$T,11,0)</f>
        <v>#N/A</v>
      </c>
      <c r="P104" s="3" t="e">
        <f>VLOOKUP(H104,성적입력!$H:$T,12,0)</f>
        <v>#N/A</v>
      </c>
      <c r="R104" s="14" t="e">
        <f t="shared" si="51"/>
        <v>#N/A</v>
      </c>
      <c r="S104" s="2" t="e" cm="1">
        <f t="array" ref="S104">_xlfn.IFS(R104&gt;96%,9,R104&gt;89%,8,R104&gt;77%,7,R104&gt;60%,6,R104&gt;40%,5,R104&gt;23%,4,R104&gt;11%,3,R104&gt;4%,2,TRUE,1)</f>
        <v>#N/A</v>
      </c>
      <c r="T104" s="2"/>
    </row>
    <row r="105" spans="2:20" x14ac:dyDescent="0.3">
      <c r="B105">
        <f>COUNTIF($L$17:$L105,"OO")</f>
        <v>0</v>
      </c>
      <c r="C105" s="1" t="s">
        <v>422</v>
      </c>
      <c r="D105" s="1" t="s">
        <v>474</v>
      </c>
      <c r="E105" s="1" t="s">
        <v>338</v>
      </c>
      <c r="F105" s="1" t="str">
        <f t="shared" si="52"/>
        <v>국제법</v>
      </c>
      <c r="G105" s="4" t="s">
        <v>197</v>
      </c>
      <c r="H105" t="str">
        <f t="shared" si="45"/>
        <v>국제법-1</v>
      </c>
      <c r="I105" s="3" t="e">
        <f>VLOOKUP($H105,성적입력!$H:$AN,26,0)</f>
        <v>#N/A</v>
      </c>
      <c r="J105" s="3" t="e">
        <f t="shared" si="43"/>
        <v>#N/A</v>
      </c>
      <c r="K105" s="3" t="e">
        <f t="shared" si="46"/>
        <v>#N/A</v>
      </c>
      <c r="L105" s="3" t="e">
        <f t="shared" si="47"/>
        <v>#N/A</v>
      </c>
      <c r="M105" s="3" t="e">
        <f>VLOOKUP(H105,성적입력!$H:$T,9,0)</f>
        <v>#N/A</v>
      </c>
      <c r="N105" s="3" t="e">
        <f>VLOOKUP(H105,성적입력!$H:$T,10,0)</f>
        <v>#N/A</v>
      </c>
      <c r="O105" s="3" t="e">
        <f>VLOOKUP(H105,성적입력!$H:$T,11,0)</f>
        <v>#N/A</v>
      </c>
      <c r="P105" s="3" t="e">
        <f>VLOOKUP(H105,성적입력!$H:$T,12,0)</f>
        <v>#N/A</v>
      </c>
      <c r="R105" s="14" t="e">
        <f t="shared" si="51"/>
        <v>#N/A</v>
      </c>
      <c r="S105" s="2" t="e" cm="1">
        <f t="array" ref="S105">_xlfn.IFS(R105&gt;96%,9,R105&gt;89%,8,R105&gt;77%,7,R105&gt;60%,6,R105&gt;40%,5,R105&gt;23%,4,R105&gt;11%,3,R105&gt;4%,2,TRUE,1)</f>
        <v>#N/A</v>
      </c>
      <c r="T105" s="2"/>
    </row>
    <row r="106" spans="2:20" x14ac:dyDescent="0.3">
      <c r="B106">
        <f>COUNTIF($L$17:$L106,"OO")</f>
        <v>0</v>
      </c>
      <c r="C106" s="1" t="str">
        <f t="shared" ref="C106:F106" si="61">C105</f>
        <v>국제법</v>
      </c>
      <c r="D106" s="1" t="str">
        <f t="shared" si="61"/>
        <v>건진선</v>
      </c>
      <c r="E106" s="1" t="str">
        <f t="shared" si="61"/>
        <v>사회역사도덕</v>
      </c>
      <c r="F106" s="1" t="str">
        <f t="shared" si="61"/>
        <v>국제법</v>
      </c>
      <c r="G106" s="4" t="s">
        <v>496</v>
      </c>
      <c r="H106" t="str">
        <f t="shared" si="45"/>
        <v>국제법-2</v>
      </c>
      <c r="I106" s="3" t="e">
        <f>VLOOKUP($H106,성적입력!$H:$AN,26,0)</f>
        <v>#N/A</v>
      </c>
      <c r="J106" s="3" t="e">
        <f t="shared" si="43"/>
        <v>#N/A</v>
      </c>
      <c r="K106" s="3" t="e">
        <f t="shared" si="46"/>
        <v>#N/A</v>
      </c>
      <c r="L106" s="3" t="e">
        <f t="shared" si="47"/>
        <v>#N/A</v>
      </c>
      <c r="M106" s="3" t="e">
        <f>VLOOKUP(H106,성적입력!$H:$T,9,0)</f>
        <v>#N/A</v>
      </c>
      <c r="N106" s="3" t="e">
        <f>VLOOKUP(H106,성적입력!$H:$T,10,0)</f>
        <v>#N/A</v>
      </c>
      <c r="O106" s="3" t="e">
        <f>VLOOKUP(H106,성적입력!$H:$T,11,0)</f>
        <v>#N/A</v>
      </c>
      <c r="P106" s="3" t="e">
        <f>VLOOKUP(H106,성적입력!$H:$T,12,0)</f>
        <v>#N/A</v>
      </c>
      <c r="R106" s="14" t="e">
        <f t="shared" si="51"/>
        <v>#N/A</v>
      </c>
      <c r="S106" s="2" t="e" cm="1">
        <f t="array" ref="S106">_xlfn.IFS(R106&gt;96%,9,R106&gt;89%,8,R106&gt;77%,7,R106&gt;60%,6,R106&gt;40%,5,R106&gt;23%,4,R106&gt;11%,3,R106&gt;4%,2,TRUE,1)</f>
        <v>#N/A</v>
      </c>
      <c r="T106" s="2"/>
    </row>
    <row r="107" spans="2:20" x14ac:dyDescent="0.3">
      <c r="B107">
        <f>COUNTIF($L$17:$L107,"OO")</f>
        <v>0</v>
      </c>
      <c r="C107" s="1" t="s">
        <v>424</v>
      </c>
      <c r="D107" s="1" t="s">
        <v>474</v>
      </c>
      <c r="E107" s="1" t="s">
        <v>338</v>
      </c>
      <c r="F107" s="1" t="str">
        <f t="shared" si="52"/>
        <v>국제정치</v>
      </c>
      <c r="G107" s="4" t="s">
        <v>197</v>
      </c>
      <c r="H107" t="str">
        <f t="shared" si="45"/>
        <v>국제정치-1</v>
      </c>
      <c r="I107" s="3" t="e">
        <f>VLOOKUP($H107,성적입력!$H:$AN,26,0)</f>
        <v>#N/A</v>
      </c>
      <c r="J107" s="3" t="e">
        <f t="shared" si="43"/>
        <v>#N/A</v>
      </c>
      <c r="K107" s="3" t="e">
        <f t="shared" si="46"/>
        <v>#N/A</v>
      </c>
      <c r="L107" s="3" t="e">
        <f t="shared" si="47"/>
        <v>#N/A</v>
      </c>
      <c r="M107" s="3" t="e">
        <f>VLOOKUP(H107,성적입력!$H:$T,9,0)</f>
        <v>#N/A</v>
      </c>
      <c r="N107" s="3" t="e">
        <f>VLOOKUP(H107,성적입력!$H:$T,10,0)</f>
        <v>#N/A</v>
      </c>
      <c r="O107" s="3" t="e">
        <f>VLOOKUP(H107,성적입력!$H:$T,11,0)</f>
        <v>#N/A</v>
      </c>
      <c r="P107" s="3" t="e">
        <f>VLOOKUP(H107,성적입력!$H:$T,12,0)</f>
        <v>#N/A</v>
      </c>
      <c r="R107" s="14" t="e">
        <f t="shared" si="51"/>
        <v>#N/A</v>
      </c>
      <c r="S107" s="2" t="e" cm="1">
        <f t="array" ref="S107">_xlfn.IFS(R107&gt;96%,9,R107&gt;89%,8,R107&gt;77%,7,R107&gt;60%,6,R107&gt;40%,5,R107&gt;23%,4,R107&gt;11%,3,R107&gt;4%,2,TRUE,1)</f>
        <v>#N/A</v>
      </c>
      <c r="T107" s="2"/>
    </row>
    <row r="108" spans="2:20" x14ac:dyDescent="0.3">
      <c r="B108">
        <f>COUNTIF($L$17:$L108,"OO")</f>
        <v>0</v>
      </c>
      <c r="C108" s="1" t="str">
        <f t="shared" ref="C108:F108" si="62">C107</f>
        <v>국제정치</v>
      </c>
      <c r="D108" s="1" t="str">
        <f t="shared" si="62"/>
        <v>건진선</v>
      </c>
      <c r="E108" s="1" t="str">
        <f t="shared" si="62"/>
        <v>사회역사도덕</v>
      </c>
      <c r="F108" s="1" t="str">
        <f t="shared" si="62"/>
        <v>국제정치</v>
      </c>
      <c r="G108" s="4" t="s">
        <v>496</v>
      </c>
      <c r="H108" t="str">
        <f t="shared" si="45"/>
        <v>국제정치-2</v>
      </c>
      <c r="I108" s="3" t="e">
        <f>VLOOKUP($H108,성적입력!$H:$AN,26,0)</f>
        <v>#N/A</v>
      </c>
      <c r="J108" s="3" t="e">
        <f t="shared" si="43"/>
        <v>#N/A</v>
      </c>
      <c r="K108" s="3" t="e">
        <f t="shared" si="46"/>
        <v>#N/A</v>
      </c>
      <c r="L108" s="3" t="e">
        <f t="shared" si="47"/>
        <v>#N/A</v>
      </c>
      <c r="M108" s="3" t="e">
        <f>VLOOKUP(H108,성적입력!$H:$T,9,0)</f>
        <v>#N/A</v>
      </c>
      <c r="N108" s="3" t="e">
        <f>VLOOKUP(H108,성적입력!$H:$T,10,0)</f>
        <v>#N/A</v>
      </c>
      <c r="O108" s="3" t="e">
        <f>VLOOKUP(H108,성적입력!$H:$T,11,0)</f>
        <v>#N/A</v>
      </c>
      <c r="P108" s="3" t="e">
        <f>VLOOKUP(H108,성적입력!$H:$T,12,0)</f>
        <v>#N/A</v>
      </c>
      <c r="R108" s="14" t="e">
        <f t="shared" si="51"/>
        <v>#N/A</v>
      </c>
      <c r="S108" s="2" t="e" cm="1">
        <f t="array" ref="S108">_xlfn.IFS(R108&gt;96%,9,R108&gt;89%,8,R108&gt;77%,7,R108&gt;60%,6,R108&gt;40%,5,R108&gt;23%,4,R108&gt;11%,3,R108&gt;4%,2,TRUE,1)</f>
        <v>#N/A</v>
      </c>
      <c r="T108" s="2"/>
    </row>
    <row r="109" spans="2:20" x14ac:dyDescent="0.3">
      <c r="B109">
        <f>COUNTIF($L$17:$L109,"OO")</f>
        <v>0</v>
      </c>
      <c r="C109" s="1" t="s">
        <v>426</v>
      </c>
      <c r="D109" s="1" t="s">
        <v>474</v>
      </c>
      <c r="E109" s="1" t="s">
        <v>338</v>
      </c>
      <c r="F109" s="1" t="str">
        <f t="shared" si="52"/>
        <v>과제연구</v>
      </c>
      <c r="G109" s="4" t="s">
        <v>197</v>
      </c>
      <c r="H109" t="str">
        <f t="shared" si="45"/>
        <v>과제연구-1</v>
      </c>
      <c r="I109" s="3" t="e">
        <f>VLOOKUP($H109,성적입력!$H:$AN,26,0)</f>
        <v>#N/A</v>
      </c>
      <c r="J109" s="3" t="e">
        <f t="shared" si="43"/>
        <v>#N/A</v>
      </c>
      <c r="K109" s="3" t="e">
        <f t="shared" si="46"/>
        <v>#N/A</v>
      </c>
      <c r="L109" s="3" t="e">
        <f t="shared" si="47"/>
        <v>#N/A</v>
      </c>
      <c r="M109" s="3" t="e">
        <f>VLOOKUP(H109,성적입력!$H:$T,9,0)</f>
        <v>#N/A</v>
      </c>
      <c r="N109" s="3" t="e">
        <f>VLOOKUP(H109,성적입력!$H:$T,10,0)</f>
        <v>#N/A</v>
      </c>
      <c r="O109" s="3" t="e">
        <f>VLOOKUP(H109,성적입력!$H:$T,11,0)</f>
        <v>#N/A</v>
      </c>
      <c r="P109" s="3" t="e">
        <f>VLOOKUP(H109,성적입력!$H:$T,12,0)</f>
        <v>#N/A</v>
      </c>
      <c r="R109" s="14" t="e">
        <f t="shared" si="51"/>
        <v>#N/A</v>
      </c>
      <c r="S109" s="2" t="e" cm="1">
        <f t="array" ref="S109">_xlfn.IFS(R109&gt;96%,9,R109&gt;89%,8,R109&gt;77%,7,R109&gt;60%,6,R109&gt;40%,5,R109&gt;23%,4,R109&gt;11%,3,R109&gt;4%,2,TRUE,1)</f>
        <v>#N/A</v>
      </c>
      <c r="T109" s="2"/>
    </row>
    <row r="110" spans="2:20" x14ac:dyDescent="0.3">
      <c r="B110">
        <f>COUNTIF($L$17:$L110,"OO")</f>
        <v>0</v>
      </c>
      <c r="C110" s="1" t="str">
        <f t="shared" ref="C110:F110" si="63">C109</f>
        <v>과제연구</v>
      </c>
      <c r="D110" s="1" t="str">
        <f t="shared" si="63"/>
        <v>건진선</v>
      </c>
      <c r="E110" s="1" t="str">
        <f t="shared" si="63"/>
        <v>사회역사도덕</v>
      </c>
      <c r="F110" s="1" t="str">
        <f t="shared" si="63"/>
        <v>과제연구</v>
      </c>
      <c r="G110" s="4" t="s">
        <v>496</v>
      </c>
      <c r="H110" t="str">
        <f t="shared" si="45"/>
        <v>과제연구-2</v>
      </c>
      <c r="I110" s="3" t="e">
        <f>VLOOKUP($H110,성적입력!$H:$AN,26,0)</f>
        <v>#N/A</v>
      </c>
      <c r="J110" s="3" t="e">
        <f t="shared" si="43"/>
        <v>#N/A</v>
      </c>
      <c r="K110" s="3" t="e">
        <f t="shared" si="46"/>
        <v>#N/A</v>
      </c>
      <c r="L110" s="3" t="e">
        <f t="shared" si="47"/>
        <v>#N/A</v>
      </c>
      <c r="M110" s="3" t="e">
        <f>VLOOKUP(H110,성적입력!$H:$T,9,0)</f>
        <v>#N/A</v>
      </c>
      <c r="N110" s="3" t="e">
        <f>VLOOKUP(H110,성적입력!$H:$T,10,0)</f>
        <v>#N/A</v>
      </c>
      <c r="O110" s="3" t="e">
        <f>VLOOKUP(H110,성적입력!$H:$T,11,0)</f>
        <v>#N/A</v>
      </c>
      <c r="P110" s="3" t="e">
        <f>VLOOKUP(H110,성적입력!$H:$T,12,0)</f>
        <v>#N/A</v>
      </c>
      <c r="R110" s="14" t="e">
        <f t="shared" si="51"/>
        <v>#N/A</v>
      </c>
      <c r="S110" s="2" t="e" cm="1">
        <f t="array" ref="S110">_xlfn.IFS(R110&gt;96%,9,R110&gt;89%,8,R110&gt;77%,7,R110&gt;60%,6,R110&gt;40%,5,R110&gt;23%,4,R110&gt;11%,3,R110&gt;4%,2,TRUE,1)</f>
        <v>#N/A</v>
      </c>
      <c r="T110" s="2"/>
    </row>
    <row r="111" spans="2:20" x14ac:dyDescent="0.3">
      <c r="B111">
        <f>COUNTIF($L$17:$L111,"OO")</f>
        <v>0</v>
      </c>
      <c r="C111" s="1" t="s">
        <v>428</v>
      </c>
      <c r="D111" s="1" t="s">
        <v>474</v>
      </c>
      <c r="E111" s="1" t="s">
        <v>338</v>
      </c>
      <c r="F111" s="1" t="str">
        <f t="shared" si="52"/>
        <v>동아시아근현대사</v>
      </c>
      <c r="G111" s="4" t="s">
        <v>197</v>
      </c>
      <c r="H111" t="str">
        <f t="shared" si="45"/>
        <v>동아시아근현대사-1</v>
      </c>
      <c r="I111" s="3" t="e">
        <f>VLOOKUP($H111,성적입력!$H:$AN,26,0)</f>
        <v>#N/A</v>
      </c>
      <c r="J111" s="3" t="e">
        <f t="shared" si="43"/>
        <v>#N/A</v>
      </c>
      <c r="K111" s="3" t="e">
        <f t="shared" si="46"/>
        <v>#N/A</v>
      </c>
      <c r="L111" s="3" t="e">
        <f t="shared" si="47"/>
        <v>#N/A</v>
      </c>
      <c r="M111" s="3" t="e">
        <f>VLOOKUP(H111,성적입력!$H:$T,9,0)</f>
        <v>#N/A</v>
      </c>
      <c r="N111" s="3" t="e">
        <f>VLOOKUP(H111,성적입력!$H:$T,10,0)</f>
        <v>#N/A</v>
      </c>
      <c r="O111" s="3" t="e">
        <f>VLOOKUP(H111,성적입력!$H:$T,11,0)</f>
        <v>#N/A</v>
      </c>
      <c r="P111" s="3" t="e">
        <f>VLOOKUP(H111,성적입력!$H:$T,12,0)</f>
        <v>#N/A</v>
      </c>
      <c r="R111" s="14" t="e">
        <f t="shared" si="51"/>
        <v>#N/A</v>
      </c>
      <c r="S111" s="2" t="e" cm="1">
        <f t="array" ref="S111">_xlfn.IFS(R111&gt;96%,9,R111&gt;89%,8,R111&gt;77%,7,R111&gt;60%,6,R111&gt;40%,5,R111&gt;23%,4,R111&gt;11%,3,R111&gt;4%,2,TRUE,1)</f>
        <v>#N/A</v>
      </c>
      <c r="T111" s="2"/>
    </row>
    <row r="112" spans="2:20" x14ac:dyDescent="0.3">
      <c r="B112">
        <f>COUNTIF($L$17:$L112,"OO")</f>
        <v>0</v>
      </c>
      <c r="C112" s="1" t="str">
        <f t="shared" ref="C112:F112" si="64">C111</f>
        <v>동아시아근현대사</v>
      </c>
      <c r="D112" s="1" t="str">
        <f t="shared" si="64"/>
        <v>건진선</v>
      </c>
      <c r="E112" s="1" t="str">
        <f t="shared" si="64"/>
        <v>사회역사도덕</v>
      </c>
      <c r="F112" s="1" t="str">
        <f t="shared" si="64"/>
        <v>동아시아근현대사</v>
      </c>
      <c r="G112" s="4" t="s">
        <v>496</v>
      </c>
      <c r="H112" t="str">
        <f t="shared" si="45"/>
        <v>동아시아근현대사-2</v>
      </c>
      <c r="I112" s="3" t="e">
        <f>VLOOKUP($H112,성적입력!$H:$AN,26,0)</f>
        <v>#N/A</v>
      </c>
      <c r="J112" s="3" t="e">
        <f t="shared" si="43"/>
        <v>#N/A</v>
      </c>
      <c r="K112" s="3" t="e">
        <f t="shared" si="46"/>
        <v>#N/A</v>
      </c>
      <c r="L112" s="3" t="e">
        <f t="shared" si="47"/>
        <v>#N/A</v>
      </c>
      <c r="M112" s="3" t="e">
        <f>VLOOKUP(H112,성적입력!$H:$T,9,0)</f>
        <v>#N/A</v>
      </c>
      <c r="N112" s="3" t="e">
        <f>VLOOKUP(H112,성적입력!$H:$T,10,0)</f>
        <v>#N/A</v>
      </c>
      <c r="O112" s="3" t="e">
        <f>VLOOKUP(H112,성적입력!$H:$T,11,0)</f>
        <v>#N/A</v>
      </c>
      <c r="P112" s="3" t="e">
        <f>VLOOKUP(H112,성적입력!$H:$T,12,0)</f>
        <v>#N/A</v>
      </c>
      <c r="R112" s="14" t="e">
        <f t="shared" si="51"/>
        <v>#N/A</v>
      </c>
      <c r="S112" s="2" t="e" cm="1">
        <f t="array" ref="S112">_xlfn.IFS(R112&gt;96%,9,R112&gt;89%,8,R112&gt;77%,7,R112&gt;60%,6,R112&gt;40%,5,R112&gt;23%,4,R112&gt;11%,3,R112&gt;4%,2,TRUE,1)</f>
        <v>#N/A</v>
      </c>
      <c r="T112" s="2"/>
    </row>
    <row r="113" spans="2:20" x14ac:dyDescent="0.3">
      <c r="B113">
        <f>COUNTIF($L$17:$L113,"OO")</f>
        <v>0</v>
      </c>
      <c r="C113" s="1" t="s">
        <v>430</v>
      </c>
      <c r="D113" s="1" t="s">
        <v>474</v>
      </c>
      <c r="E113" s="1" t="s">
        <v>338</v>
      </c>
      <c r="F113" s="1" t="str">
        <f t="shared" si="52"/>
        <v>비교문화</v>
      </c>
      <c r="G113" s="4" t="s">
        <v>197</v>
      </c>
      <c r="H113" t="str">
        <f t="shared" si="45"/>
        <v>비교문화-1</v>
      </c>
      <c r="I113" s="3" t="e">
        <f>VLOOKUP($H113,성적입력!$H:$AN,26,0)</f>
        <v>#N/A</v>
      </c>
      <c r="J113" s="3" t="e">
        <f t="shared" si="43"/>
        <v>#N/A</v>
      </c>
      <c r="K113" s="3" t="e">
        <f t="shared" si="46"/>
        <v>#N/A</v>
      </c>
      <c r="L113" s="3" t="e">
        <f t="shared" si="47"/>
        <v>#N/A</v>
      </c>
      <c r="M113" s="3" t="e">
        <f>VLOOKUP(H113,성적입력!$H:$T,9,0)</f>
        <v>#N/A</v>
      </c>
      <c r="N113" s="3" t="e">
        <f>VLOOKUP(H113,성적입력!$H:$T,10,0)</f>
        <v>#N/A</v>
      </c>
      <c r="O113" s="3" t="e">
        <f>VLOOKUP(H113,성적입력!$H:$T,11,0)</f>
        <v>#N/A</v>
      </c>
      <c r="P113" s="3" t="e">
        <f>VLOOKUP(H113,성적입력!$H:$T,12,0)</f>
        <v>#N/A</v>
      </c>
      <c r="R113" s="14" t="e">
        <f t="shared" si="51"/>
        <v>#N/A</v>
      </c>
      <c r="S113" s="2" t="e" cm="1">
        <f t="array" ref="S113">_xlfn.IFS(R113&gt;96%,9,R113&gt;89%,8,R113&gt;77%,7,R113&gt;60%,6,R113&gt;40%,5,R113&gt;23%,4,R113&gt;11%,3,R113&gt;4%,2,TRUE,1)</f>
        <v>#N/A</v>
      </c>
      <c r="T113" s="2"/>
    </row>
    <row r="114" spans="2:20" x14ac:dyDescent="0.3">
      <c r="B114">
        <f>COUNTIF($L$17:$L114,"OO")</f>
        <v>0</v>
      </c>
      <c r="C114" s="1" t="str">
        <f t="shared" ref="C114:F114" si="65">C113</f>
        <v>비교문화</v>
      </c>
      <c r="D114" s="1" t="str">
        <f t="shared" si="65"/>
        <v>건진선</v>
      </c>
      <c r="E114" s="1" t="str">
        <f t="shared" si="65"/>
        <v>사회역사도덕</v>
      </c>
      <c r="F114" s="1" t="str">
        <f t="shared" si="65"/>
        <v>비교문화</v>
      </c>
      <c r="G114" s="4" t="s">
        <v>496</v>
      </c>
      <c r="H114" t="str">
        <f t="shared" si="45"/>
        <v>비교문화-2</v>
      </c>
      <c r="I114" s="3" t="e">
        <f>VLOOKUP($H114,성적입력!$H:$AN,26,0)</f>
        <v>#N/A</v>
      </c>
      <c r="J114" s="3" t="e">
        <f t="shared" si="43"/>
        <v>#N/A</v>
      </c>
      <c r="K114" s="3" t="e">
        <f t="shared" si="46"/>
        <v>#N/A</v>
      </c>
      <c r="L114" s="3" t="e">
        <f t="shared" si="47"/>
        <v>#N/A</v>
      </c>
      <c r="M114" s="3" t="e">
        <f>VLOOKUP(H114,성적입력!$H:$T,9,0)</f>
        <v>#N/A</v>
      </c>
      <c r="N114" s="3" t="e">
        <f>VLOOKUP(H114,성적입력!$H:$T,10,0)</f>
        <v>#N/A</v>
      </c>
      <c r="O114" s="3" t="e">
        <f>VLOOKUP(H114,성적입력!$H:$T,11,0)</f>
        <v>#N/A</v>
      </c>
      <c r="P114" s="3" t="e">
        <f>VLOOKUP(H114,성적입력!$H:$T,12,0)</f>
        <v>#N/A</v>
      </c>
      <c r="R114" s="14" t="e">
        <f t="shared" si="51"/>
        <v>#N/A</v>
      </c>
      <c r="S114" s="2" t="e" cm="1">
        <f t="array" ref="S114">_xlfn.IFS(R114&gt;96%,9,R114&gt;89%,8,R114&gt;77%,7,R114&gt;60%,6,R114&gt;40%,5,R114&gt;23%,4,R114&gt;11%,3,R114&gt;4%,2,TRUE,1)</f>
        <v>#N/A</v>
      </c>
      <c r="T114" s="2"/>
    </row>
    <row r="115" spans="2:20" x14ac:dyDescent="0.3">
      <c r="B115">
        <f>COUNTIF($L$17:$L115,"OO")</f>
        <v>0</v>
      </c>
      <c r="C115" s="1" t="s">
        <v>432</v>
      </c>
      <c r="D115" s="1" t="s">
        <v>474</v>
      </c>
      <c r="E115" s="1" t="s">
        <v>338</v>
      </c>
      <c r="F115" s="1" t="str">
        <f t="shared" si="52"/>
        <v>사회과학방법론</v>
      </c>
      <c r="G115" s="4" t="s">
        <v>197</v>
      </c>
      <c r="H115" t="str">
        <f t="shared" si="45"/>
        <v>사회과학방법론-1</v>
      </c>
      <c r="I115" s="3" t="e">
        <f>VLOOKUP($H115,성적입력!$H:$AN,26,0)</f>
        <v>#N/A</v>
      </c>
      <c r="J115" s="3" t="e">
        <f t="shared" si="43"/>
        <v>#N/A</v>
      </c>
      <c r="K115" s="3" t="e">
        <f t="shared" si="46"/>
        <v>#N/A</v>
      </c>
      <c r="L115" s="3" t="e">
        <f t="shared" si="47"/>
        <v>#N/A</v>
      </c>
      <c r="M115" s="3" t="e">
        <f>VLOOKUP(H115,성적입력!$H:$T,9,0)</f>
        <v>#N/A</v>
      </c>
      <c r="N115" s="3" t="e">
        <f>VLOOKUP(H115,성적입력!$H:$T,10,0)</f>
        <v>#N/A</v>
      </c>
      <c r="O115" s="3" t="e">
        <f>VLOOKUP(H115,성적입력!$H:$T,11,0)</f>
        <v>#N/A</v>
      </c>
      <c r="P115" s="3" t="e">
        <f>VLOOKUP(H115,성적입력!$H:$T,12,0)</f>
        <v>#N/A</v>
      </c>
      <c r="R115" s="14" t="e">
        <f t="shared" si="51"/>
        <v>#N/A</v>
      </c>
      <c r="S115" s="2" t="e" cm="1">
        <f t="array" ref="S115">_xlfn.IFS(R115&gt;96%,9,R115&gt;89%,8,R115&gt;77%,7,R115&gt;60%,6,R115&gt;40%,5,R115&gt;23%,4,R115&gt;11%,3,R115&gt;4%,2,TRUE,1)</f>
        <v>#N/A</v>
      </c>
      <c r="T115" s="2"/>
    </row>
    <row r="116" spans="2:20" x14ac:dyDescent="0.3">
      <c r="B116">
        <f>COUNTIF($L$17:$L116,"OO")</f>
        <v>0</v>
      </c>
      <c r="C116" s="1" t="str">
        <f t="shared" ref="C116:F116" si="66">C115</f>
        <v>사회과학방법론</v>
      </c>
      <c r="D116" s="1" t="str">
        <f t="shared" si="66"/>
        <v>건진선</v>
      </c>
      <c r="E116" s="1" t="str">
        <f t="shared" si="66"/>
        <v>사회역사도덕</v>
      </c>
      <c r="F116" s="1" t="str">
        <f t="shared" si="66"/>
        <v>사회과학방법론</v>
      </c>
      <c r="G116" s="4" t="s">
        <v>496</v>
      </c>
      <c r="H116" t="str">
        <f t="shared" si="45"/>
        <v>사회과학방법론-2</v>
      </c>
      <c r="I116" s="3" t="e">
        <f>VLOOKUP($H116,성적입력!$H:$AN,26,0)</f>
        <v>#N/A</v>
      </c>
      <c r="J116" s="3" t="e">
        <f t="shared" si="43"/>
        <v>#N/A</v>
      </c>
      <c r="K116" s="3" t="e">
        <f t="shared" si="46"/>
        <v>#N/A</v>
      </c>
      <c r="L116" s="3" t="e">
        <f t="shared" si="47"/>
        <v>#N/A</v>
      </c>
      <c r="M116" s="3" t="e">
        <f>VLOOKUP(H116,성적입력!$H:$T,9,0)</f>
        <v>#N/A</v>
      </c>
      <c r="N116" s="3" t="e">
        <f>VLOOKUP(H116,성적입력!$H:$T,10,0)</f>
        <v>#N/A</v>
      </c>
      <c r="O116" s="3" t="e">
        <f>VLOOKUP(H116,성적입력!$H:$T,11,0)</f>
        <v>#N/A</v>
      </c>
      <c r="P116" s="3" t="e">
        <f>VLOOKUP(H116,성적입력!$H:$T,12,0)</f>
        <v>#N/A</v>
      </c>
      <c r="R116" s="14" t="e">
        <f t="shared" si="51"/>
        <v>#N/A</v>
      </c>
      <c r="S116" s="2" t="e" cm="1">
        <f t="array" ref="S116">_xlfn.IFS(R116&gt;96%,9,R116&gt;89%,8,R116&gt;77%,7,R116&gt;60%,6,R116&gt;40%,5,R116&gt;23%,4,R116&gt;11%,3,R116&gt;4%,2,TRUE,1)</f>
        <v>#N/A</v>
      </c>
      <c r="T116" s="2"/>
    </row>
    <row r="117" spans="2:20" x14ac:dyDescent="0.3">
      <c r="B117">
        <f>COUNTIF($L$17:$L117,"OO")</f>
        <v>0</v>
      </c>
      <c r="C117" s="1" t="s">
        <v>434</v>
      </c>
      <c r="D117" s="1" t="s">
        <v>474</v>
      </c>
      <c r="E117" s="1" t="s">
        <v>338</v>
      </c>
      <c r="F117" s="1" t="str">
        <f t="shared" si="52"/>
        <v>세계문제</v>
      </c>
      <c r="G117" s="4" t="s">
        <v>197</v>
      </c>
      <c r="H117" t="str">
        <f t="shared" si="45"/>
        <v>세계문제-1</v>
      </c>
      <c r="I117" s="3" t="e">
        <f>VLOOKUP($H117,성적입력!$H:$AN,26,0)</f>
        <v>#N/A</v>
      </c>
      <c r="J117" s="3" t="e">
        <f t="shared" si="43"/>
        <v>#N/A</v>
      </c>
      <c r="K117" s="3" t="e">
        <f t="shared" si="46"/>
        <v>#N/A</v>
      </c>
      <c r="L117" s="3" t="e">
        <f t="shared" si="47"/>
        <v>#N/A</v>
      </c>
      <c r="M117" s="3" t="e">
        <f>VLOOKUP(H117,성적입력!$H:$T,9,0)</f>
        <v>#N/A</v>
      </c>
      <c r="N117" s="3" t="e">
        <f>VLOOKUP(H117,성적입력!$H:$T,10,0)</f>
        <v>#N/A</v>
      </c>
      <c r="O117" s="3" t="e">
        <f>VLOOKUP(H117,성적입력!$H:$T,11,0)</f>
        <v>#N/A</v>
      </c>
      <c r="P117" s="3" t="e">
        <f>VLOOKUP(H117,성적입력!$H:$T,12,0)</f>
        <v>#N/A</v>
      </c>
      <c r="R117" s="14" t="e">
        <f t="shared" si="51"/>
        <v>#N/A</v>
      </c>
      <c r="S117" s="2" t="e" cm="1">
        <f t="array" ref="S117">_xlfn.IFS(R117&gt;96%,9,R117&gt;89%,8,R117&gt;77%,7,R117&gt;60%,6,R117&gt;40%,5,R117&gt;23%,4,R117&gt;11%,3,R117&gt;4%,2,TRUE,1)</f>
        <v>#N/A</v>
      </c>
      <c r="T117" s="2"/>
    </row>
    <row r="118" spans="2:20" x14ac:dyDescent="0.3">
      <c r="B118">
        <f>COUNTIF($L$17:$L118,"OO")</f>
        <v>0</v>
      </c>
      <c r="C118" s="1" t="str">
        <f t="shared" ref="C118:F118" si="67">C117</f>
        <v>세계문제</v>
      </c>
      <c r="D118" s="1" t="str">
        <f t="shared" si="67"/>
        <v>건진선</v>
      </c>
      <c r="E118" s="1" t="str">
        <f t="shared" si="67"/>
        <v>사회역사도덕</v>
      </c>
      <c r="F118" s="1" t="str">
        <f t="shared" si="67"/>
        <v>세계문제</v>
      </c>
      <c r="G118" s="4" t="s">
        <v>496</v>
      </c>
      <c r="H118" t="str">
        <f t="shared" si="45"/>
        <v>세계문제-2</v>
      </c>
      <c r="I118" s="3" t="e">
        <f>VLOOKUP($H118,성적입력!$H:$AN,26,0)</f>
        <v>#N/A</v>
      </c>
      <c r="J118" s="3" t="e">
        <f t="shared" si="43"/>
        <v>#N/A</v>
      </c>
      <c r="K118" s="3" t="e">
        <f t="shared" si="46"/>
        <v>#N/A</v>
      </c>
      <c r="L118" s="3" t="e">
        <f t="shared" si="47"/>
        <v>#N/A</v>
      </c>
      <c r="M118" s="3" t="e">
        <f>VLOOKUP(H118,성적입력!$H:$T,9,0)</f>
        <v>#N/A</v>
      </c>
      <c r="N118" s="3" t="e">
        <f>VLOOKUP(H118,성적입력!$H:$T,10,0)</f>
        <v>#N/A</v>
      </c>
      <c r="O118" s="3" t="e">
        <f>VLOOKUP(H118,성적입력!$H:$T,11,0)</f>
        <v>#N/A</v>
      </c>
      <c r="P118" s="3" t="e">
        <f>VLOOKUP(H118,성적입력!$H:$T,12,0)</f>
        <v>#N/A</v>
      </c>
      <c r="R118" s="14" t="e">
        <f t="shared" si="51"/>
        <v>#N/A</v>
      </c>
      <c r="S118" s="2" t="e" cm="1">
        <f t="array" ref="S118">_xlfn.IFS(R118&gt;96%,9,R118&gt;89%,8,R118&gt;77%,7,R118&gt;60%,6,R118&gt;40%,5,R118&gt;23%,4,R118&gt;11%,3,R118&gt;4%,2,TRUE,1)</f>
        <v>#N/A</v>
      </c>
      <c r="T118" s="2"/>
    </row>
    <row r="119" spans="2:20" x14ac:dyDescent="0.3">
      <c r="B119">
        <f>COUNTIF($L$17:$L119,"OO")</f>
        <v>0</v>
      </c>
      <c r="C119" s="1" t="s">
        <v>436</v>
      </c>
      <c r="D119" s="1" t="s">
        <v>474</v>
      </c>
      <c r="E119" s="1" t="s">
        <v>338</v>
      </c>
      <c r="F119" s="1" t="str">
        <f t="shared" si="52"/>
        <v>인류의미래사회</v>
      </c>
      <c r="G119" s="4" t="s">
        <v>197</v>
      </c>
      <c r="H119" t="str">
        <f t="shared" si="45"/>
        <v>인류의미래사회-1</v>
      </c>
      <c r="I119" s="3" t="e">
        <f>VLOOKUP($H119,성적입력!$H:$AN,26,0)</f>
        <v>#N/A</v>
      </c>
      <c r="J119" s="3" t="e">
        <f t="shared" si="43"/>
        <v>#N/A</v>
      </c>
      <c r="K119" s="3" t="e">
        <f t="shared" si="46"/>
        <v>#N/A</v>
      </c>
      <c r="L119" s="3" t="e">
        <f t="shared" si="47"/>
        <v>#N/A</v>
      </c>
      <c r="M119" s="3" t="e">
        <f>VLOOKUP(H119,성적입력!$H:$T,9,0)</f>
        <v>#N/A</v>
      </c>
      <c r="N119" s="3" t="e">
        <f>VLOOKUP(H119,성적입력!$H:$T,10,0)</f>
        <v>#N/A</v>
      </c>
      <c r="O119" s="3" t="e">
        <f>VLOOKUP(H119,성적입력!$H:$T,11,0)</f>
        <v>#N/A</v>
      </c>
      <c r="P119" s="3" t="e">
        <f>VLOOKUP(H119,성적입력!$H:$T,12,0)</f>
        <v>#N/A</v>
      </c>
      <c r="R119" s="14" t="e">
        <f t="shared" si="51"/>
        <v>#N/A</v>
      </c>
      <c r="S119" s="2" t="e" cm="1">
        <f t="array" ref="S119">_xlfn.IFS(R119&gt;96%,9,R119&gt;89%,8,R119&gt;77%,7,R119&gt;60%,6,R119&gt;40%,5,R119&gt;23%,4,R119&gt;11%,3,R119&gt;4%,2,TRUE,1)</f>
        <v>#N/A</v>
      </c>
      <c r="T119" s="2"/>
    </row>
    <row r="120" spans="2:20" x14ac:dyDescent="0.3">
      <c r="B120">
        <f>COUNTIF($L$17:$L120,"OO")</f>
        <v>0</v>
      </c>
      <c r="C120" s="1" t="str">
        <f t="shared" ref="C120:F120" si="68">C119</f>
        <v>인류의미래사회</v>
      </c>
      <c r="D120" s="1" t="str">
        <f t="shared" si="68"/>
        <v>건진선</v>
      </c>
      <c r="E120" s="1" t="str">
        <f t="shared" si="68"/>
        <v>사회역사도덕</v>
      </c>
      <c r="F120" s="1" t="str">
        <f t="shared" si="68"/>
        <v>인류의미래사회</v>
      </c>
      <c r="G120" s="4" t="s">
        <v>496</v>
      </c>
      <c r="H120" t="str">
        <f t="shared" si="45"/>
        <v>인류의미래사회-2</v>
      </c>
      <c r="I120" s="3" t="e">
        <f>VLOOKUP($H120,성적입력!$H:$AN,26,0)</f>
        <v>#N/A</v>
      </c>
      <c r="J120" s="3" t="e">
        <f t="shared" si="43"/>
        <v>#N/A</v>
      </c>
      <c r="K120" s="3" t="e">
        <f t="shared" si="46"/>
        <v>#N/A</v>
      </c>
      <c r="L120" s="3" t="e">
        <f t="shared" si="47"/>
        <v>#N/A</v>
      </c>
      <c r="M120" s="3" t="e">
        <f>VLOOKUP(H120,성적입력!$H:$T,9,0)</f>
        <v>#N/A</v>
      </c>
      <c r="N120" s="3" t="e">
        <f>VLOOKUP(H120,성적입력!$H:$T,10,0)</f>
        <v>#N/A</v>
      </c>
      <c r="O120" s="3" t="e">
        <f>VLOOKUP(H120,성적입력!$H:$T,11,0)</f>
        <v>#N/A</v>
      </c>
      <c r="P120" s="3" t="e">
        <f>VLOOKUP(H120,성적입력!$H:$T,12,0)</f>
        <v>#N/A</v>
      </c>
      <c r="R120" s="14" t="e">
        <f t="shared" si="51"/>
        <v>#N/A</v>
      </c>
      <c r="S120" s="2" t="e" cm="1">
        <f t="array" ref="S120">_xlfn.IFS(R120&gt;96%,9,R120&gt;89%,8,R120&gt;77%,7,R120&gt;60%,6,R120&gt;40%,5,R120&gt;23%,4,R120&gt;11%,3,R120&gt;4%,2,TRUE,1)</f>
        <v>#N/A</v>
      </c>
      <c r="T120" s="2"/>
    </row>
    <row r="121" spans="2:20" x14ac:dyDescent="0.3">
      <c r="B121">
        <f>COUNTIF($L$17:$L121,"OO")</f>
        <v>0</v>
      </c>
      <c r="C121" s="1" t="s">
        <v>438</v>
      </c>
      <c r="D121" s="1" t="s">
        <v>474</v>
      </c>
      <c r="E121" s="1" t="s">
        <v>338</v>
      </c>
      <c r="F121" s="1" t="str">
        <f t="shared" si="52"/>
        <v>사회탐구</v>
      </c>
      <c r="G121" s="4" t="s">
        <v>197</v>
      </c>
      <c r="H121" t="str">
        <f t="shared" si="45"/>
        <v>사회탐구-1</v>
      </c>
      <c r="I121" s="3" t="e">
        <f>VLOOKUP($H121,성적입력!$H:$AN,26,0)</f>
        <v>#N/A</v>
      </c>
      <c r="J121" s="3" t="e">
        <f t="shared" si="43"/>
        <v>#N/A</v>
      </c>
      <c r="K121" s="3" t="e">
        <f t="shared" si="46"/>
        <v>#N/A</v>
      </c>
      <c r="L121" s="3" t="e">
        <f t="shared" si="47"/>
        <v>#N/A</v>
      </c>
      <c r="M121" s="3" t="e">
        <f>VLOOKUP(H121,성적입력!$H:$T,9,0)</f>
        <v>#N/A</v>
      </c>
      <c r="N121" s="3" t="e">
        <f>VLOOKUP(H121,성적입력!$H:$T,10,0)</f>
        <v>#N/A</v>
      </c>
      <c r="O121" s="3" t="e">
        <f>VLOOKUP(H121,성적입력!$H:$T,11,0)</f>
        <v>#N/A</v>
      </c>
      <c r="P121" s="3" t="e">
        <f>VLOOKUP(H121,성적입력!$H:$T,12,0)</f>
        <v>#N/A</v>
      </c>
      <c r="R121" s="14" t="e">
        <f t="shared" si="51"/>
        <v>#N/A</v>
      </c>
      <c r="S121" s="2" t="e" cm="1">
        <f t="array" ref="S121">_xlfn.IFS(R121&gt;96%,9,R121&gt;89%,8,R121&gt;77%,7,R121&gt;60%,6,R121&gt;40%,5,R121&gt;23%,4,R121&gt;11%,3,R121&gt;4%,2,TRUE,1)</f>
        <v>#N/A</v>
      </c>
      <c r="T121" s="2"/>
    </row>
    <row r="122" spans="2:20" x14ac:dyDescent="0.3">
      <c r="B122">
        <f>COUNTIF($L$17:$L122,"OO")</f>
        <v>0</v>
      </c>
      <c r="C122" s="1" t="str">
        <f t="shared" ref="C122:F122" si="69">C121</f>
        <v>사회탐구</v>
      </c>
      <c r="D122" s="1" t="str">
        <f t="shared" si="69"/>
        <v>건진선</v>
      </c>
      <c r="E122" s="1" t="str">
        <f t="shared" si="69"/>
        <v>사회역사도덕</v>
      </c>
      <c r="F122" s="1" t="str">
        <f t="shared" si="69"/>
        <v>사회탐구</v>
      </c>
      <c r="G122" s="4" t="s">
        <v>496</v>
      </c>
      <c r="H122" t="str">
        <f t="shared" si="45"/>
        <v>사회탐구-2</v>
      </c>
      <c r="I122" s="3" t="e">
        <f>VLOOKUP($H122,성적입력!$H:$AN,26,0)</f>
        <v>#N/A</v>
      </c>
      <c r="J122" s="3" t="e">
        <f t="shared" si="43"/>
        <v>#N/A</v>
      </c>
      <c r="K122" s="3" t="e">
        <f t="shared" si="46"/>
        <v>#N/A</v>
      </c>
      <c r="L122" s="3" t="e">
        <f t="shared" si="47"/>
        <v>#N/A</v>
      </c>
      <c r="M122" s="3" t="e">
        <f>VLOOKUP(H122,성적입력!$H:$T,9,0)</f>
        <v>#N/A</v>
      </c>
      <c r="N122" s="3" t="e">
        <f>VLOOKUP(H122,성적입력!$H:$T,10,0)</f>
        <v>#N/A</v>
      </c>
      <c r="O122" s="3" t="e">
        <f>VLOOKUP(H122,성적입력!$H:$T,11,0)</f>
        <v>#N/A</v>
      </c>
      <c r="P122" s="3" t="e">
        <f>VLOOKUP(H122,성적입력!$H:$T,12,0)</f>
        <v>#N/A</v>
      </c>
      <c r="R122" s="14" t="e">
        <f t="shared" si="51"/>
        <v>#N/A</v>
      </c>
      <c r="S122" s="2" t="e" cm="1">
        <f t="array" ref="S122">_xlfn.IFS(R122&gt;96%,9,R122&gt;89%,8,R122&gt;77%,7,R122&gt;60%,6,R122&gt;40%,5,R122&gt;23%,4,R122&gt;11%,3,R122&gt;4%,2,TRUE,1)</f>
        <v>#N/A</v>
      </c>
      <c r="T122" s="2"/>
    </row>
    <row r="123" spans="2:20" x14ac:dyDescent="0.3">
      <c r="B123">
        <f>COUNTIF($L$17:$L123,"OO")</f>
        <v>0</v>
      </c>
      <c r="C123" s="1" t="s">
        <v>440</v>
      </c>
      <c r="D123" s="1" t="s">
        <v>474</v>
      </c>
      <c r="E123" s="1" t="s">
        <v>338</v>
      </c>
      <c r="F123" s="1" t="str">
        <f t="shared" si="52"/>
        <v>지역이해</v>
      </c>
      <c r="G123" s="4" t="s">
        <v>197</v>
      </c>
      <c r="H123" t="str">
        <f t="shared" si="45"/>
        <v>지역이해-1</v>
      </c>
      <c r="I123" s="3" t="e">
        <f>VLOOKUP($H123,성적입력!$H:$AN,26,0)</f>
        <v>#N/A</v>
      </c>
      <c r="J123" s="3" t="e">
        <f t="shared" si="43"/>
        <v>#N/A</v>
      </c>
      <c r="K123" s="3" t="e">
        <f t="shared" si="46"/>
        <v>#N/A</v>
      </c>
      <c r="L123" s="3" t="e">
        <f t="shared" si="47"/>
        <v>#N/A</v>
      </c>
      <c r="M123" s="3" t="e">
        <f>VLOOKUP(H123,성적입력!$H:$T,9,0)</f>
        <v>#N/A</v>
      </c>
      <c r="N123" s="3" t="e">
        <f>VLOOKUP(H123,성적입력!$H:$T,10,0)</f>
        <v>#N/A</v>
      </c>
      <c r="O123" s="3" t="e">
        <f>VLOOKUP(H123,성적입력!$H:$T,11,0)</f>
        <v>#N/A</v>
      </c>
      <c r="P123" s="3" t="e">
        <f>VLOOKUP(H123,성적입력!$H:$T,12,0)</f>
        <v>#N/A</v>
      </c>
      <c r="R123" s="14" t="e">
        <f t="shared" si="51"/>
        <v>#N/A</v>
      </c>
      <c r="S123" s="2" t="e" cm="1">
        <f t="array" ref="S123">_xlfn.IFS(R123&gt;96%,9,R123&gt;89%,8,R123&gt;77%,7,R123&gt;60%,6,R123&gt;40%,5,R123&gt;23%,4,R123&gt;11%,3,R123&gt;4%,2,TRUE,1)</f>
        <v>#N/A</v>
      </c>
      <c r="T123" s="2"/>
    </row>
    <row r="124" spans="2:20" x14ac:dyDescent="0.3">
      <c r="B124">
        <f>COUNTIF($L$17:$L124,"OO")</f>
        <v>0</v>
      </c>
      <c r="C124" s="1" t="str">
        <f t="shared" ref="C124:F124" si="70">C123</f>
        <v>지역이해</v>
      </c>
      <c r="D124" s="1" t="str">
        <f t="shared" si="70"/>
        <v>건진선</v>
      </c>
      <c r="E124" s="1" t="str">
        <f t="shared" si="70"/>
        <v>사회역사도덕</v>
      </c>
      <c r="F124" s="1" t="str">
        <f t="shared" si="70"/>
        <v>지역이해</v>
      </c>
      <c r="G124" s="4" t="s">
        <v>496</v>
      </c>
      <c r="H124" t="str">
        <f t="shared" si="45"/>
        <v>지역이해-2</v>
      </c>
      <c r="I124" s="3" t="e">
        <f>VLOOKUP($H124,성적입력!$H:$AN,26,0)</f>
        <v>#N/A</v>
      </c>
      <c r="J124" s="3" t="e">
        <f t="shared" si="43"/>
        <v>#N/A</v>
      </c>
      <c r="K124" s="3" t="e">
        <f t="shared" si="46"/>
        <v>#N/A</v>
      </c>
      <c r="L124" s="3" t="e">
        <f t="shared" si="47"/>
        <v>#N/A</v>
      </c>
      <c r="M124" s="3" t="e">
        <f>VLOOKUP(H124,성적입력!$H:$T,9,0)</f>
        <v>#N/A</v>
      </c>
      <c r="N124" s="3" t="e">
        <f>VLOOKUP(H124,성적입력!$H:$T,10,0)</f>
        <v>#N/A</v>
      </c>
      <c r="O124" s="3" t="e">
        <f>VLOOKUP(H124,성적입력!$H:$T,11,0)</f>
        <v>#N/A</v>
      </c>
      <c r="P124" s="3" t="e">
        <f>VLOOKUP(H124,성적입력!$H:$T,12,0)</f>
        <v>#N/A</v>
      </c>
      <c r="R124" s="14" t="e">
        <f t="shared" si="51"/>
        <v>#N/A</v>
      </c>
      <c r="S124" s="2" t="e" cm="1">
        <f t="array" ref="S124">_xlfn.IFS(R124&gt;96%,9,R124&gt;89%,8,R124&gt;77%,7,R124&gt;60%,6,R124&gt;40%,5,R124&gt;23%,4,R124&gt;11%,3,R124&gt;4%,2,TRUE,1)</f>
        <v>#N/A</v>
      </c>
      <c r="T124" s="2"/>
    </row>
    <row r="125" spans="2:20" x14ac:dyDescent="0.3">
      <c r="B125">
        <f>COUNTIF($L$17:$L125,"OO")</f>
        <v>0</v>
      </c>
      <c r="C125" s="1" t="s">
        <v>442</v>
      </c>
      <c r="D125" s="1" t="s">
        <v>474</v>
      </c>
      <c r="E125" s="1" t="s">
        <v>338</v>
      </c>
      <c r="F125" s="1" t="str">
        <f t="shared" si="52"/>
        <v>한국의사회와문화</v>
      </c>
      <c r="G125" s="4" t="s">
        <v>197</v>
      </c>
      <c r="H125" t="str">
        <f t="shared" si="45"/>
        <v>한국의사회와문화-1</v>
      </c>
      <c r="I125" s="3" t="e">
        <f>VLOOKUP($H125,성적입력!$H:$AN,26,0)</f>
        <v>#N/A</v>
      </c>
      <c r="J125" s="3" t="e">
        <f t="shared" si="43"/>
        <v>#N/A</v>
      </c>
      <c r="K125" s="3" t="e">
        <f t="shared" si="46"/>
        <v>#N/A</v>
      </c>
      <c r="L125" s="3" t="e">
        <f t="shared" si="47"/>
        <v>#N/A</v>
      </c>
      <c r="M125" s="3" t="e">
        <f>VLOOKUP(H125,성적입력!$H:$T,9,0)</f>
        <v>#N/A</v>
      </c>
      <c r="N125" s="3" t="e">
        <f>VLOOKUP(H125,성적입력!$H:$T,10,0)</f>
        <v>#N/A</v>
      </c>
      <c r="O125" s="3" t="e">
        <f>VLOOKUP(H125,성적입력!$H:$T,11,0)</f>
        <v>#N/A</v>
      </c>
      <c r="P125" s="3" t="e">
        <f>VLOOKUP(H125,성적입력!$H:$T,12,0)</f>
        <v>#N/A</v>
      </c>
      <c r="R125" s="14" t="e">
        <f t="shared" si="51"/>
        <v>#N/A</v>
      </c>
      <c r="S125" s="2" t="e" cm="1">
        <f t="array" ref="S125">_xlfn.IFS(R125&gt;96%,9,R125&gt;89%,8,R125&gt;77%,7,R125&gt;60%,6,R125&gt;40%,5,R125&gt;23%,4,R125&gt;11%,3,R125&gt;4%,2,TRUE,1)</f>
        <v>#N/A</v>
      </c>
      <c r="T125" s="2"/>
    </row>
    <row r="126" spans="2:20" x14ac:dyDescent="0.3">
      <c r="B126">
        <f>COUNTIF($L$17:$L126,"OO")</f>
        <v>0</v>
      </c>
      <c r="C126" s="1" t="str">
        <f t="shared" ref="C126:F126" si="71">C125</f>
        <v>한국의사회와문화</v>
      </c>
      <c r="D126" s="1" t="str">
        <f t="shared" si="71"/>
        <v>건진선</v>
      </c>
      <c r="E126" s="1" t="str">
        <f t="shared" si="71"/>
        <v>사회역사도덕</v>
      </c>
      <c r="F126" s="1" t="str">
        <f t="shared" si="71"/>
        <v>한국의사회와문화</v>
      </c>
      <c r="G126" s="4" t="s">
        <v>496</v>
      </c>
      <c r="H126" t="str">
        <f t="shared" si="45"/>
        <v>한국의사회와문화-2</v>
      </c>
      <c r="I126" s="3" t="e">
        <f>VLOOKUP($H126,성적입력!$H:$AN,26,0)</f>
        <v>#N/A</v>
      </c>
      <c r="J126" s="3" t="e">
        <f t="shared" si="43"/>
        <v>#N/A</v>
      </c>
      <c r="K126" s="3" t="e">
        <f t="shared" si="46"/>
        <v>#N/A</v>
      </c>
      <c r="L126" s="3" t="e">
        <f t="shared" si="47"/>
        <v>#N/A</v>
      </c>
      <c r="M126" s="3" t="e">
        <f>VLOOKUP(H126,성적입력!$H:$T,9,0)</f>
        <v>#N/A</v>
      </c>
      <c r="N126" s="3" t="e">
        <f>VLOOKUP(H126,성적입력!$H:$T,10,0)</f>
        <v>#N/A</v>
      </c>
      <c r="O126" s="3" t="e">
        <f>VLOOKUP(H126,성적입력!$H:$T,11,0)</f>
        <v>#N/A</v>
      </c>
      <c r="P126" s="3" t="e">
        <f>VLOOKUP(H126,성적입력!$H:$T,12,0)</f>
        <v>#N/A</v>
      </c>
      <c r="R126" s="14" t="e">
        <f t="shared" si="51"/>
        <v>#N/A</v>
      </c>
      <c r="S126" s="2" t="e" cm="1">
        <f t="array" ref="S126">_xlfn.IFS(R126&gt;96%,9,R126&gt;89%,8,R126&gt;77%,7,R126&gt;60%,6,R126&gt;40%,5,R126&gt;23%,4,R126&gt;11%,3,R126&gt;4%,2,TRUE,1)</f>
        <v>#N/A</v>
      </c>
      <c r="T126" s="2"/>
    </row>
    <row r="127" spans="2:20" x14ac:dyDescent="0.3">
      <c r="B127">
        <f>COUNTIF($L$17:$L127,"OO")</f>
        <v>0</v>
      </c>
      <c r="C127" s="1" t="s">
        <v>444</v>
      </c>
      <c r="D127" s="1" t="s">
        <v>474</v>
      </c>
      <c r="E127" s="1" t="s">
        <v>338</v>
      </c>
      <c r="F127" s="1" t="str">
        <f t="shared" si="52"/>
        <v>한국의현대사회</v>
      </c>
      <c r="G127" s="4" t="s">
        <v>197</v>
      </c>
      <c r="H127" t="str">
        <f t="shared" si="45"/>
        <v>한국의현대사회-1</v>
      </c>
      <c r="I127" s="3" t="e">
        <f>VLOOKUP($H127,성적입력!$H:$AN,26,0)</f>
        <v>#N/A</v>
      </c>
      <c r="J127" s="3" t="e">
        <f t="shared" si="43"/>
        <v>#N/A</v>
      </c>
      <c r="K127" s="3" t="e">
        <f t="shared" si="46"/>
        <v>#N/A</v>
      </c>
      <c r="L127" s="3" t="e">
        <f t="shared" si="47"/>
        <v>#N/A</v>
      </c>
      <c r="M127" s="3" t="e">
        <f>VLOOKUP(H127,성적입력!$H:$T,9,0)</f>
        <v>#N/A</v>
      </c>
      <c r="N127" s="3" t="e">
        <f>VLOOKUP(H127,성적입력!$H:$T,10,0)</f>
        <v>#N/A</v>
      </c>
      <c r="O127" s="3" t="e">
        <f>VLOOKUP(H127,성적입력!$H:$T,11,0)</f>
        <v>#N/A</v>
      </c>
      <c r="P127" s="3" t="e">
        <f>VLOOKUP(H127,성적입력!$H:$T,12,0)</f>
        <v>#N/A</v>
      </c>
      <c r="R127" s="14" t="e">
        <f t="shared" si="51"/>
        <v>#N/A</v>
      </c>
      <c r="S127" s="2" t="e" cm="1">
        <f t="array" ref="S127">_xlfn.IFS(R127&gt;96%,9,R127&gt;89%,8,R127&gt;77%,7,R127&gt;60%,6,R127&gt;40%,5,R127&gt;23%,4,R127&gt;11%,3,R127&gt;4%,2,TRUE,1)</f>
        <v>#N/A</v>
      </c>
      <c r="T127" s="2"/>
    </row>
    <row r="128" spans="2:20" x14ac:dyDescent="0.3">
      <c r="B128">
        <f>COUNTIF($L$17:$L128,"OO")</f>
        <v>0</v>
      </c>
      <c r="C128" s="1" t="str">
        <f t="shared" ref="C128:F128" si="72">C127</f>
        <v>한국의현대사회</v>
      </c>
      <c r="D128" s="1" t="str">
        <f t="shared" si="72"/>
        <v>건진선</v>
      </c>
      <c r="E128" s="1" t="str">
        <f t="shared" si="72"/>
        <v>사회역사도덕</v>
      </c>
      <c r="F128" s="1" t="str">
        <f t="shared" si="72"/>
        <v>한국의현대사회</v>
      </c>
      <c r="G128" s="4" t="s">
        <v>496</v>
      </c>
      <c r="H128" t="str">
        <f t="shared" si="45"/>
        <v>한국의현대사회-2</v>
      </c>
      <c r="I128" s="3" t="e">
        <f>VLOOKUP($H128,성적입력!$H:$AN,26,0)</f>
        <v>#N/A</v>
      </c>
      <c r="J128" s="3" t="e">
        <f t="shared" si="43"/>
        <v>#N/A</v>
      </c>
      <c r="K128" s="3" t="e">
        <f t="shared" si="46"/>
        <v>#N/A</v>
      </c>
      <c r="L128" s="3" t="e">
        <f t="shared" si="47"/>
        <v>#N/A</v>
      </c>
      <c r="M128" s="3" t="e">
        <f>VLOOKUP(H128,성적입력!$H:$T,9,0)</f>
        <v>#N/A</v>
      </c>
      <c r="N128" s="3" t="e">
        <f>VLOOKUP(H128,성적입력!$H:$T,10,0)</f>
        <v>#N/A</v>
      </c>
      <c r="O128" s="3" t="e">
        <f>VLOOKUP(H128,성적입력!$H:$T,11,0)</f>
        <v>#N/A</v>
      </c>
      <c r="P128" s="3" t="e">
        <f>VLOOKUP(H128,성적입력!$H:$T,12,0)</f>
        <v>#N/A</v>
      </c>
      <c r="R128" s="14" t="e">
        <f t="shared" si="51"/>
        <v>#N/A</v>
      </c>
      <c r="S128" s="2" t="e" cm="1">
        <f t="array" ref="S128">_xlfn.IFS(R128&gt;96%,9,R128&gt;89%,8,R128&gt;77%,7,R128&gt;60%,6,R128&gt;40%,5,R128&gt;23%,4,R128&gt;11%,3,R128&gt;4%,2,TRUE,1)</f>
        <v>#N/A</v>
      </c>
      <c r="T128" s="2"/>
    </row>
    <row r="129" spans="2:20" x14ac:dyDescent="0.3">
      <c r="B129">
        <f>COUNTIF($L$17:$L129,"OO")</f>
        <v>0</v>
      </c>
      <c r="C129" s="1" t="s">
        <v>446</v>
      </c>
      <c r="D129" s="1" t="s">
        <v>474</v>
      </c>
      <c r="E129" s="1" t="s">
        <v>164</v>
      </c>
      <c r="F129" s="1" t="str">
        <f t="shared" si="52"/>
        <v>고급물리</v>
      </c>
      <c r="G129" s="4" t="s">
        <v>197</v>
      </c>
      <c r="H129" t="str">
        <f t="shared" si="45"/>
        <v>고급물리-1</v>
      </c>
      <c r="I129" s="3" t="e">
        <f>VLOOKUP($H129,성적입력!$H:$AN,26,0)</f>
        <v>#N/A</v>
      </c>
      <c r="J129" s="3" t="e">
        <f t="shared" si="43"/>
        <v>#N/A</v>
      </c>
      <c r="K129" s="3" t="e">
        <f t="shared" si="46"/>
        <v>#N/A</v>
      </c>
      <c r="L129" s="3" t="e">
        <f t="shared" si="47"/>
        <v>#N/A</v>
      </c>
      <c r="M129" s="3" t="e">
        <f>VLOOKUP(H129,성적입력!$H:$T,9,0)</f>
        <v>#N/A</v>
      </c>
      <c r="N129" s="3" t="e">
        <f>VLOOKUP(H129,성적입력!$H:$T,10,0)</f>
        <v>#N/A</v>
      </c>
      <c r="O129" s="3" t="e">
        <f>VLOOKUP(H129,성적입력!$H:$T,11,0)</f>
        <v>#N/A</v>
      </c>
      <c r="P129" s="3" t="e">
        <f>VLOOKUP(H129,성적입력!$H:$T,12,0)</f>
        <v>#N/A</v>
      </c>
      <c r="R129" s="14" t="e">
        <f t="shared" si="51"/>
        <v>#N/A</v>
      </c>
      <c r="S129" s="2" t="e" cm="1">
        <f t="array" ref="S129">_xlfn.IFS(R129&gt;96%,9,R129&gt;89%,8,R129&gt;77%,7,R129&gt;60%,6,R129&gt;40%,5,R129&gt;23%,4,R129&gt;11%,3,R129&gt;4%,2,TRUE,1)</f>
        <v>#N/A</v>
      </c>
      <c r="T129" s="2"/>
    </row>
    <row r="130" spans="2:20" x14ac:dyDescent="0.3">
      <c r="B130">
        <f>COUNTIF($L$17:$L130,"OO")</f>
        <v>0</v>
      </c>
      <c r="C130" s="1" t="str">
        <f t="shared" ref="C130:F130" si="73">C129</f>
        <v>고급물리</v>
      </c>
      <c r="D130" s="1" t="str">
        <f t="shared" si="73"/>
        <v>건진선</v>
      </c>
      <c r="E130" s="1" t="str">
        <f t="shared" si="73"/>
        <v>과학</v>
      </c>
      <c r="F130" s="1" t="str">
        <f t="shared" si="73"/>
        <v>고급물리</v>
      </c>
      <c r="G130" s="4" t="s">
        <v>496</v>
      </c>
      <c r="H130" t="str">
        <f t="shared" si="45"/>
        <v>고급물리-2</v>
      </c>
      <c r="I130" s="3" t="e">
        <f>VLOOKUP($H130,성적입력!$H:$AN,26,0)</f>
        <v>#N/A</v>
      </c>
      <c r="J130" s="3" t="e">
        <f t="shared" si="43"/>
        <v>#N/A</v>
      </c>
      <c r="K130" s="3" t="e">
        <f t="shared" si="46"/>
        <v>#N/A</v>
      </c>
      <c r="L130" s="3" t="e">
        <f t="shared" si="47"/>
        <v>#N/A</v>
      </c>
      <c r="M130" s="3" t="e">
        <f>VLOOKUP(H130,성적입력!$H:$T,9,0)</f>
        <v>#N/A</v>
      </c>
      <c r="N130" s="3" t="e">
        <f>VLOOKUP(H130,성적입력!$H:$T,10,0)</f>
        <v>#N/A</v>
      </c>
      <c r="O130" s="3" t="e">
        <f>VLOOKUP(H130,성적입력!$H:$T,11,0)</f>
        <v>#N/A</v>
      </c>
      <c r="P130" s="3" t="e">
        <f>VLOOKUP(H130,성적입력!$H:$T,12,0)</f>
        <v>#N/A</v>
      </c>
      <c r="R130" s="14" t="e">
        <f t="shared" si="51"/>
        <v>#N/A</v>
      </c>
      <c r="S130" s="2" t="e" cm="1">
        <f t="array" ref="S130">_xlfn.IFS(R130&gt;96%,9,R130&gt;89%,8,R130&gt;77%,7,R130&gt;60%,6,R130&gt;40%,5,R130&gt;23%,4,R130&gt;11%,3,R130&gt;4%,2,TRUE,1)</f>
        <v>#N/A</v>
      </c>
      <c r="T130" s="2"/>
    </row>
    <row r="131" spans="2:20" x14ac:dyDescent="0.3">
      <c r="B131">
        <f>COUNTIF($L$17:$L131,"OO")</f>
        <v>0</v>
      </c>
      <c r="C131" s="1" t="s">
        <v>448</v>
      </c>
      <c r="D131" s="1" t="s">
        <v>474</v>
      </c>
      <c r="E131" s="1" t="s">
        <v>164</v>
      </c>
      <c r="F131" s="1" t="str">
        <f t="shared" si="52"/>
        <v>물리2</v>
      </c>
      <c r="G131" s="4" t="s">
        <v>197</v>
      </c>
      <c r="H131" t="str">
        <f t="shared" si="45"/>
        <v>물리2-1</v>
      </c>
      <c r="I131" s="3" t="e">
        <f>VLOOKUP($H131,성적입력!$H:$AN,26,0)</f>
        <v>#N/A</v>
      </c>
      <c r="J131" s="3" t="e">
        <f t="shared" si="43"/>
        <v>#N/A</v>
      </c>
      <c r="K131" s="3" t="e">
        <f t="shared" si="46"/>
        <v>#N/A</v>
      </c>
      <c r="L131" s="3" t="e">
        <f t="shared" si="47"/>
        <v>#N/A</v>
      </c>
      <c r="M131" s="3" t="e">
        <f>VLOOKUP(H131,성적입력!$H:$T,9,0)</f>
        <v>#N/A</v>
      </c>
      <c r="N131" s="3" t="e">
        <f>VLOOKUP(H131,성적입력!$H:$T,10,0)</f>
        <v>#N/A</v>
      </c>
      <c r="O131" s="3" t="e">
        <f>VLOOKUP(H131,성적입력!$H:$T,11,0)</f>
        <v>#N/A</v>
      </c>
      <c r="P131" s="3" t="e">
        <f>VLOOKUP(H131,성적입력!$H:$T,12,0)</f>
        <v>#N/A</v>
      </c>
      <c r="R131" s="14" t="e">
        <f t="shared" si="51"/>
        <v>#N/A</v>
      </c>
      <c r="S131" s="2" t="e" cm="1">
        <f t="array" ref="S131">_xlfn.IFS(R131&gt;96%,9,R131&gt;89%,8,R131&gt;77%,7,R131&gt;60%,6,R131&gt;40%,5,R131&gt;23%,4,R131&gt;11%,3,R131&gt;4%,2,TRUE,1)</f>
        <v>#N/A</v>
      </c>
      <c r="T131" s="2"/>
    </row>
    <row r="132" spans="2:20" x14ac:dyDescent="0.3">
      <c r="B132">
        <f>COUNTIF($L$17:$L132,"OO")</f>
        <v>0</v>
      </c>
      <c r="C132" s="1" t="str">
        <f t="shared" ref="C132:F132" si="74">C131</f>
        <v>물리2</v>
      </c>
      <c r="D132" s="1" t="str">
        <f t="shared" si="74"/>
        <v>건진선</v>
      </c>
      <c r="E132" s="1" t="str">
        <f t="shared" si="74"/>
        <v>과학</v>
      </c>
      <c r="F132" s="1" t="str">
        <f t="shared" si="74"/>
        <v>물리2</v>
      </c>
      <c r="G132" s="4" t="s">
        <v>496</v>
      </c>
      <c r="H132" t="str">
        <f t="shared" si="45"/>
        <v>물리2-2</v>
      </c>
      <c r="I132" s="3" t="e">
        <f>VLOOKUP($H132,성적입력!$H:$AN,26,0)</f>
        <v>#N/A</v>
      </c>
      <c r="J132" s="3" t="e">
        <f t="shared" si="43"/>
        <v>#N/A</v>
      </c>
      <c r="K132" s="3" t="e">
        <f t="shared" si="46"/>
        <v>#N/A</v>
      </c>
      <c r="L132" s="3" t="e">
        <f t="shared" si="47"/>
        <v>#N/A</v>
      </c>
      <c r="M132" s="3" t="e">
        <f>VLOOKUP(H132,성적입력!$H:$T,9,0)</f>
        <v>#N/A</v>
      </c>
      <c r="N132" s="3" t="e">
        <f>VLOOKUP(H132,성적입력!$H:$T,10,0)</f>
        <v>#N/A</v>
      </c>
      <c r="O132" s="3" t="e">
        <f>VLOOKUP(H132,성적입력!$H:$T,11,0)</f>
        <v>#N/A</v>
      </c>
      <c r="P132" s="3" t="e">
        <f>VLOOKUP(H132,성적입력!$H:$T,12,0)</f>
        <v>#N/A</v>
      </c>
      <c r="R132" s="14" t="e">
        <f t="shared" si="51"/>
        <v>#N/A</v>
      </c>
      <c r="S132" s="2" t="e" cm="1">
        <f t="array" ref="S132">_xlfn.IFS(R132&gt;96%,9,R132&gt;89%,8,R132&gt;77%,7,R132&gt;60%,6,R132&gt;40%,5,R132&gt;23%,4,R132&gt;11%,3,R132&gt;4%,2,TRUE,1)</f>
        <v>#N/A</v>
      </c>
      <c r="T132" s="2"/>
    </row>
    <row r="133" spans="2:20" x14ac:dyDescent="0.3">
      <c r="B133">
        <f>COUNTIF($L$17:$L133,"OO")</f>
        <v>0</v>
      </c>
      <c r="C133" s="1" t="s">
        <v>450</v>
      </c>
      <c r="D133" s="1" t="s">
        <v>474</v>
      </c>
      <c r="E133" s="1" t="s">
        <v>164</v>
      </c>
      <c r="F133" s="1" t="str">
        <f t="shared" si="52"/>
        <v>물리실험</v>
      </c>
      <c r="G133" s="4" t="s">
        <v>197</v>
      </c>
      <c r="H133" t="str">
        <f t="shared" si="45"/>
        <v>물리실험-1</v>
      </c>
      <c r="I133" s="3" t="e">
        <f>VLOOKUP($H133,성적입력!$H:$AN,26,0)</f>
        <v>#N/A</v>
      </c>
      <c r="J133" s="3" t="e">
        <f t="shared" si="43"/>
        <v>#N/A</v>
      </c>
      <c r="K133" s="3" t="e">
        <f t="shared" si="46"/>
        <v>#N/A</v>
      </c>
      <c r="L133" s="3" t="e">
        <f t="shared" si="47"/>
        <v>#N/A</v>
      </c>
      <c r="M133" s="3" t="e">
        <f>VLOOKUP(H133,성적입력!$H:$T,9,0)</f>
        <v>#N/A</v>
      </c>
      <c r="N133" s="3" t="e">
        <f>VLOOKUP(H133,성적입력!$H:$T,10,0)</f>
        <v>#N/A</v>
      </c>
      <c r="O133" s="3" t="e">
        <f>VLOOKUP(H133,성적입력!$H:$T,11,0)</f>
        <v>#N/A</v>
      </c>
      <c r="P133" s="3" t="e">
        <f>VLOOKUP(H133,성적입력!$H:$T,12,0)</f>
        <v>#N/A</v>
      </c>
      <c r="R133" s="14" t="e">
        <f t="shared" si="51"/>
        <v>#N/A</v>
      </c>
      <c r="S133" s="2" t="e" cm="1">
        <f t="array" ref="S133">_xlfn.IFS(R133&gt;96%,9,R133&gt;89%,8,R133&gt;77%,7,R133&gt;60%,6,R133&gt;40%,5,R133&gt;23%,4,R133&gt;11%,3,R133&gt;4%,2,TRUE,1)</f>
        <v>#N/A</v>
      </c>
      <c r="T133" s="2"/>
    </row>
    <row r="134" spans="2:20" x14ac:dyDescent="0.3">
      <c r="B134">
        <f>COUNTIF($L$17:$L134,"OO")</f>
        <v>0</v>
      </c>
      <c r="C134" s="1" t="str">
        <f t="shared" ref="C134:F134" si="75">C133</f>
        <v>물리실험</v>
      </c>
      <c r="D134" s="1" t="str">
        <f t="shared" si="75"/>
        <v>건진선</v>
      </c>
      <c r="E134" s="1" t="str">
        <f t="shared" si="75"/>
        <v>과학</v>
      </c>
      <c r="F134" s="1" t="str">
        <f t="shared" si="75"/>
        <v>물리실험</v>
      </c>
      <c r="G134" s="4" t="s">
        <v>496</v>
      </c>
      <c r="H134" t="str">
        <f t="shared" si="45"/>
        <v>물리실험-2</v>
      </c>
      <c r="I134" s="3" t="e">
        <f>VLOOKUP($H134,성적입력!$H:$AN,26,0)</f>
        <v>#N/A</v>
      </c>
      <c r="J134" s="3" t="e">
        <f t="shared" si="43"/>
        <v>#N/A</v>
      </c>
      <c r="K134" s="3" t="e">
        <f t="shared" si="46"/>
        <v>#N/A</v>
      </c>
      <c r="L134" s="3" t="e">
        <f t="shared" si="47"/>
        <v>#N/A</v>
      </c>
      <c r="M134" s="3" t="e">
        <f>VLOOKUP(H134,성적입력!$H:$T,9,0)</f>
        <v>#N/A</v>
      </c>
      <c r="N134" s="3" t="e">
        <f>VLOOKUP(H134,성적입력!$H:$T,10,0)</f>
        <v>#N/A</v>
      </c>
      <c r="O134" s="3" t="e">
        <f>VLOOKUP(H134,성적입력!$H:$T,11,0)</f>
        <v>#N/A</v>
      </c>
      <c r="P134" s="3" t="e">
        <f>VLOOKUP(H134,성적입력!$H:$T,12,0)</f>
        <v>#N/A</v>
      </c>
      <c r="R134" s="14" t="e">
        <f t="shared" si="51"/>
        <v>#N/A</v>
      </c>
      <c r="S134" s="2" t="e" cm="1">
        <f t="array" ref="S134">_xlfn.IFS(R134&gt;96%,9,R134&gt;89%,8,R134&gt;77%,7,R134&gt;60%,6,R134&gt;40%,5,R134&gt;23%,4,R134&gt;11%,3,R134&gt;4%,2,TRUE,1)</f>
        <v>#N/A</v>
      </c>
      <c r="T134" s="2"/>
    </row>
    <row r="135" spans="2:20" x14ac:dyDescent="0.3">
      <c r="B135">
        <f>COUNTIF($L$17:$L135,"OO")</f>
        <v>0</v>
      </c>
      <c r="C135" s="1" t="s">
        <v>452</v>
      </c>
      <c r="D135" s="1" t="s">
        <v>474</v>
      </c>
      <c r="E135" s="1" t="s">
        <v>164</v>
      </c>
      <c r="F135" s="1" t="str">
        <f t="shared" si="52"/>
        <v>고급생명과학</v>
      </c>
      <c r="G135" s="4" t="s">
        <v>197</v>
      </c>
      <c r="H135" t="str">
        <f t="shared" si="45"/>
        <v>고급생명과학-1</v>
      </c>
      <c r="I135" s="3" t="e">
        <f>VLOOKUP($H135,성적입력!$H:$AN,26,0)</f>
        <v>#N/A</v>
      </c>
      <c r="J135" s="3" t="e">
        <f t="shared" si="43"/>
        <v>#N/A</v>
      </c>
      <c r="K135" s="3" t="e">
        <f t="shared" si="46"/>
        <v>#N/A</v>
      </c>
      <c r="L135" s="3" t="e">
        <f t="shared" si="47"/>
        <v>#N/A</v>
      </c>
      <c r="M135" s="3" t="e">
        <f>VLOOKUP(H135,성적입력!$H:$T,9,0)</f>
        <v>#N/A</v>
      </c>
      <c r="N135" s="3" t="e">
        <f>VLOOKUP(H135,성적입력!$H:$T,10,0)</f>
        <v>#N/A</v>
      </c>
      <c r="O135" s="3" t="e">
        <f>VLOOKUP(H135,성적입력!$H:$T,11,0)</f>
        <v>#N/A</v>
      </c>
      <c r="P135" s="3" t="e">
        <f>VLOOKUP(H135,성적입력!$H:$T,12,0)</f>
        <v>#N/A</v>
      </c>
      <c r="R135" s="14" t="e">
        <f t="shared" si="51"/>
        <v>#N/A</v>
      </c>
      <c r="S135" s="2" t="e" cm="1">
        <f t="array" ref="S135">_xlfn.IFS(R135&gt;96%,9,R135&gt;89%,8,R135&gt;77%,7,R135&gt;60%,6,R135&gt;40%,5,R135&gt;23%,4,R135&gt;11%,3,R135&gt;4%,2,TRUE,1)</f>
        <v>#N/A</v>
      </c>
      <c r="T135" s="2"/>
    </row>
    <row r="136" spans="2:20" x14ac:dyDescent="0.3">
      <c r="B136">
        <f>COUNTIF($L$17:$L136,"OO")</f>
        <v>0</v>
      </c>
      <c r="C136" s="1" t="str">
        <f t="shared" ref="C136:F136" si="76">C135</f>
        <v>고급생명과학</v>
      </c>
      <c r="D136" s="1" t="str">
        <f t="shared" si="76"/>
        <v>건진선</v>
      </c>
      <c r="E136" s="1" t="str">
        <f t="shared" si="76"/>
        <v>과학</v>
      </c>
      <c r="F136" s="1" t="str">
        <f t="shared" si="76"/>
        <v>고급생명과학</v>
      </c>
      <c r="G136" s="4" t="s">
        <v>496</v>
      </c>
      <c r="H136" t="str">
        <f t="shared" si="45"/>
        <v>고급생명과학-2</v>
      </c>
      <c r="I136" s="3" t="e">
        <f>VLOOKUP($H136,성적입력!$H:$AN,26,0)</f>
        <v>#N/A</v>
      </c>
      <c r="J136" s="3" t="e">
        <f t="shared" si="43"/>
        <v>#N/A</v>
      </c>
      <c r="K136" s="3" t="e">
        <f t="shared" si="46"/>
        <v>#N/A</v>
      </c>
      <c r="L136" s="3" t="e">
        <f t="shared" si="47"/>
        <v>#N/A</v>
      </c>
      <c r="M136" s="3" t="e">
        <f>VLOOKUP(H136,성적입력!$H:$T,9,0)</f>
        <v>#N/A</v>
      </c>
      <c r="N136" s="3" t="e">
        <f>VLOOKUP(H136,성적입력!$H:$T,10,0)</f>
        <v>#N/A</v>
      </c>
      <c r="O136" s="3" t="e">
        <f>VLOOKUP(H136,성적입력!$H:$T,11,0)</f>
        <v>#N/A</v>
      </c>
      <c r="P136" s="3" t="e">
        <f>VLOOKUP(H136,성적입력!$H:$T,12,0)</f>
        <v>#N/A</v>
      </c>
      <c r="R136" s="14" t="e">
        <f t="shared" si="51"/>
        <v>#N/A</v>
      </c>
      <c r="S136" s="2" t="e" cm="1">
        <f t="array" ref="S136">_xlfn.IFS(R136&gt;96%,9,R136&gt;89%,8,R136&gt;77%,7,R136&gt;60%,6,R136&gt;40%,5,R136&gt;23%,4,R136&gt;11%,3,R136&gt;4%,2,TRUE,1)</f>
        <v>#N/A</v>
      </c>
      <c r="T136" s="2"/>
    </row>
    <row r="137" spans="2:20" x14ac:dyDescent="0.3">
      <c r="B137">
        <f>COUNTIF($L$17:$L137,"OO")</f>
        <v>0</v>
      </c>
      <c r="C137" s="1" t="s">
        <v>454</v>
      </c>
      <c r="D137" s="1" t="s">
        <v>474</v>
      </c>
      <c r="E137" s="1" t="s">
        <v>164</v>
      </c>
      <c r="F137" s="1" t="str">
        <f t="shared" si="52"/>
        <v>고급지구과학</v>
      </c>
      <c r="G137" s="4" t="s">
        <v>197</v>
      </c>
      <c r="H137" t="str">
        <f t="shared" si="45"/>
        <v>고급지구과학-1</v>
      </c>
      <c r="I137" s="3" t="e">
        <f>VLOOKUP($H137,성적입력!$H:$AN,26,0)</f>
        <v>#N/A</v>
      </c>
      <c r="J137" s="3" t="e">
        <f t="shared" si="43"/>
        <v>#N/A</v>
      </c>
      <c r="K137" s="3" t="e">
        <f t="shared" si="46"/>
        <v>#N/A</v>
      </c>
      <c r="L137" s="3" t="e">
        <f t="shared" si="47"/>
        <v>#N/A</v>
      </c>
      <c r="M137" s="3" t="e">
        <f>VLOOKUP(H137,성적입력!$H:$T,9,0)</f>
        <v>#N/A</v>
      </c>
      <c r="N137" s="3" t="e">
        <f>VLOOKUP(H137,성적입력!$H:$T,10,0)</f>
        <v>#N/A</v>
      </c>
      <c r="O137" s="3" t="e">
        <f>VLOOKUP(H137,성적입력!$H:$T,11,0)</f>
        <v>#N/A</v>
      </c>
      <c r="P137" s="3" t="e">
        <f>VLOOKUP(H137,성적입력!$H:$T,12,0)</f>
        <v>#N/A</v>
      </c>
      <c r="R137" s="14" t="e">
        <f t="shared" si="51"/>
        <v>#N/A</v>
      </c>
      <c r="S137" s="2" t="e" cm="1">
        <f t="array" ref="S137">_xlfn.IFS(R137&gt;96%,9,R137&gt;89%,8,R137&gt;77%,7,R137&gt;60%,6,R137&gt;40%,5,R137&gt;23%,4,R137&gt;11%,3,R137&gt;4%,2,TRUE,1)</f>
        <v>#N/A</v>
      </c>
      <c r="T137" s="2"/>
    </row>
    <row r="138" spans="2:20" x14ac:dyDescent="0.3">
      <c r="B138">
        <f>COUNTIF($L$17:$L138,"OO")</f>
        <v>0</v>
      </c>
      <c r="C138" s="1" t="str">
        <f t="shared" ref="C138:F138" si="77">C137</f>
        <v>고급지구과학</v>
      </c>
      <c r="D138" s="1" t="str">
        <f t="shared" si="77"/>
        <v>건진선</v>
      </c>
      <c r="E138" s="1" t="str">
        <f t="shared" si="77"/>
        <v>과학</v>
      </c>
      <c r="F138" s="1" t="str">
        <f t="shared" si="77"/>
        <v>고급지구과학</v>
      </c>
      <c r="G138" s="4" t="s">
        <v>496</v>
      </c>
      <c r="H138" t="str">
        <f t="shared" si="45"/>
        <v>고급지구과학-2</v>
      </c>
      <c r="I138" s="3" t="e">
        <f>VLOOKUP($H138,성적입력!$H:$AN,26,0)</f>
        <v>#N/A</v>
      </c>
      <c r="J138" s="3" t="e">
        <f t="shared" si="43"/>
        <v>#N/A</v>
      </c>
      <c r="K138" s="3" t="e">
        <f t="shared" si="46"/>
        <v>#N/A</v>
      </c>
      <c r="L138" s="3" t="e">
        <f t="shared" si="47"/>
        <v>#N/A</v>
      </c>
      <c r="M138" s="3" t="e">
        <f>VLOOKUP(H138,성적입력!$H:$T,9,0)</f>
        <v>#N/A</v>
      </c>
      <c r="N138" s="3" t="e">
        <f>VLOOKUP(H138,성적입력!$H:$T,10,0)</f>
        <v>#N/A</v>
      </c>
      <c r="O138" s="3" t="e">
        <f>VLOOKUP(H138,성적입력!$H:$T,11,0)</f>
        <v>#N/A</v>
      </c>
      <c r="P138" s="3" t="e">
        <f>VLOOKUP(H138,성적입력!$H:$T,12,0)</f>
        <v>#N/A</v>
      </c>
      <c r="R138" s="14" t="e">
        <f t="shared" si="51"/>
        <v>#N/A</v>
      </c>
      <c r="S138" s="2" t="e" cm="1">
        <f t="array" ref="S138">_xlfn.IFS(R138&gt;96%,9,R138&gt;89%,8,R138&gt;77%,7,R138&gt;60%,6,R138&gt;40%,5,R138&gt;23%,4,R138&gt;11%,3,R138&gt;4%,2,TRUE,1)</f>
        <v>#N/A</v>
      </c>
      <c r="T138" s="2"/>
    </row>
    <row r="139" spans="2:20" x14ac:dyDescent="0.3">
      <c r="B139">
        <f>COUNTIF($L$17:$L139,"OO")</f>
        <v>0</v>
      </c>
      <c r="C139" s="1" t="s">
        <v>426</v>
      </c>
      <c r="D139" s="1" t="s">
        <v>474</v>
      </c>
      <c r="E139" s="1" t="s">
        <v>164</v>
      </c>
      <c r="F139" s="1" t="str">
        <f t="shared" si="52"/>
        <v>과제연구</v>
      </c>
      <c r="G139" s="4" t="s">
        <v>197</v>
      </c>
      <c r="H139" t="str">
        <f t="shared" si="45"/>
        <v>과제연구-1</v>
      </c>
      <c r="I139" s="3" t="e">
        <f>VLOOKUP($H139,성적입력!$H:$AN,26,0)</f>
        <v>#N/A</v>
      </c>
      <c r="J139" s="3" t="e">
        <f t="shared" si="43"/>
        <v>#N/A</v>
      </c>
      <c r="K139" s="3" t="e">
        <f t="shared" si="46"/>
        <v>#N/A</v>
      </c>
      <c r="L139" s="3" t="e">
        <f t="shared" si="47"/>
        <v>#N/A</v>
      </c>
      <c r="M139" s="3" t="e">
        <f>VLOOKUP(H139,성적입력!$H:$T,9,0)</f>
        <v>#N/A</v>
      </c>
      <c r="N139" s="3" t="e">
        <f>VLOOKUP(H139,성적입력!$H:$T,10,0)</f>
        <v>#N/A</v>
      </c>
      <c r="O139" s="3" t="e">
        <f>VLOOKUP(H139,성적입력!$H:$T,11,0)</f>
        <v>#N/A</v>
      </c>
      <c r="P139" s="3" t="e">
        <f>VLOOKUP(H139,성적입력!$H:$T,12,0)</f>
        <v>#N/A</v>
      </c>
      <c r="R139" s="14" t="e">
        <f t="shared" si="51"/>
        <v>#N/A</v>
      </c>
      <c r="S139" s="2" t="e" cm="1">
        <f t="array" ref="S139">_xlfn.IFS(R139&gt;96%,9,R139&gt;89%,8,R139&gt;77%,7,R139&gt;60%,6,R139&gt;40%,5,R139&gt;23%,4,R139&gt;11%,3,R139&gt;4%,2,TRUE,1)</f>
        <v>#N/A</v>
      </c>
      <c r="T139" s="2"/>
    </row>
    <row r="140" spans="2:20" x14ac:dyDescent="0.3">
      <c r="B140">
        <f>COUNTIF($L$17:$L140,"OO")</f>
        <v>0</v>
      </c>
      <c r="C140" s="1" t="str">
        <f t="shared" ref="C140:F140" si="78">C139</f>
        <v>과제연구</v>
      </c>
      <c r="D140" s="1" t="str">
        <f t="shared" si="78"/>
        <v>건진선</v>
      </c>
      <c r="E140" s="1" t="str">
        <f t="shared" si="78"/>
        <v>과학</v>
      </c>
      <c r="F140" s="1" t="str">
        <f t="shared" si="78"/>
        <v>과제연구</v>
      </c>
      <c r="G140" s="4" t="s">
        <v>496</v>
      </c>
      <c r="H140" t="str">
        <f t="shared" si="45"/>
        <v>과제연구-2</v>
      </c>
      <c r="I140" s="3" t="e">
        <f>VLOOKUP($H140,성적입력!$H:$AN,26,0)</f>
        <v>#N/A</v>
      </c>
      <c r="J140" s="3" t="e">
        <f t="shared" si="43"/>
        <v>#N/A</v>
      </c>
      <c r="K140" s="3" t="e">
        <f t="shared" si="46"/>
        <v>#N/A</v>
      </c>
      <c r="L140" s="3" t="e">
        <f t="shared" si="47"/>
        <v>#N/A</v>
      </c>
      <c r="M140" s="3" t="e">
        <f>VLOOKUP(H140,성적입력!$H:$T,9,0)</f>
        <v>#N/A</v>
      </c>
      <c r="N140" s="3" t="e">
        <f>VLOOKUP(H140,성적입력!$H:$T,10,0)</f>
        <v>#N/A</v>
      </c>
      <c r="O140" s="3" t="e">
        <f>VLOOKUP(H140,성적입력!$H:$T,11,0)</f>
        <v>#N/A</v>
      </c>
      <c r="P140" s="3" t="e">
        <f>VLOOKUP(H140,성적입력!$H:$T,12,0)</f>
        <v>#N/A</v>
      </c>
      <c r="R140" s="14" t="e">
        <f t="shared" si="51"/>
        <v>#N/A</v>
      </c>
      <c r="S140" s="2" t="e" cm="1">
        <f t="array" ref="S140">_xlfn.IFS(R140&gt;96%,9,R140&gt;89%,8,R140&gt;77%,7,R140&gt;60%,6,R140&gt;40%,5,R140&gt;23%,4,R140&gt;11%,3,R140&gt;4%,2,TRUE,1)</f>
        <v>#N/A</v>
      </c>
      <c r="T140" s="2"/>
    </row>
    <row r="141" spans="2:20" x14ac:dyDescent="0.3">
      <c r="B141">
        <f>COUNTIF($L$17:$L141,"OO")</f>
        <v>0</v>
      </c>
      <c r="C141" s="1" t="s">
        <v>456</v>
      </c>
      <c r="D141" s="1" t="s">
        <v>474</v>
      </c>
      <c r="E141" s="1" t="s">
        <v>164</v>
      </c>
      <c r="F141" s="1" t="str">
        <f t="shared" si="52"/>
        <v>과학사및과학철학</v>
      </c>
      <c r="G141" s="4" t="s">
        <v>197</v>
      </c>
      <c r="H141" t="str">
        <f t="shared" si="45"/>
        <v>과학사및과학철학-1</v>
      </c>
      <c r="I141" s="3" t="e">
        <f>VLOOKUP($H141,성적입력!$H:$AN,26,0)</f>
        <v>#N/A</v>
      </c>
      <c r="J141" s="3" t="e">
        <f t="shared" si="43"/>
        <v>#N/A</v>
      </c>
      <c r="K141" s="3" t="e">
        <f t="shared" si="46"/>
        <v>#N/A</v>
      </c>
      <c r="L141" s="3" t="e">
        <f t="shared" si="47"/>
        <v>#N/A</v>
      </c>
      <c r="M141" s="3" t="e">
        <f>VLOOKUP(H141,성적입력!$H:$T,9,0)</f>
        <v>#N/A</v>
      </c>
      <c r="N141" s="3" t="e">
        <f>VLOOKUP(H141,성적입력!$H:$T,10,0)</f>
        <v>#N/A</v>
      </c>
      <c r="O141" s="3" t="e">
        <f>VLOOKUP(H141,성적입력!$H:$T,11,0)</f>
        <v>#N/A</v>
      </c>
      <c r="P141" s="3" t="e">
        <f>VLOOKUP(H141,성적입력!$H:$T,12,0)</f>
        <v>#N/A</v>
      </c>
      <c r="R141" s="14" t="e">
        <f t="shared" si="51"/>
        <v>#N/A</v>
      </c>
      <c r="S141" s="2" t="e" cm="1">
        <f t="array" ref="S141">_xlfn.IFS(R141&gt;96%,9,R141&gt;89%,8,R141&gt;77%,7,R141&gt;60%,6,R141&gt;40%,5,R141&gt;23%,4,R141&gt;11%,3,R141&gt;4%,2,TRUE,1)</f>
        <v>#N/A</v>
      </c>
      <c r="T141" s="2"/>
    </row>
    <row r="142" spans="2:20" x14ac:dyDescent="0.3">
      <c r="B142">
        <f>COUNTIF($L$17:$L142,"OO")</f>
        <v>0</v>
      </c>
      <c r="C142" s="1" t="str">
        <f t="shared" ref="C142:F142" si="79">C141</f>
        <v>과학사및과학철학</v>
      </c>
      <c r="D142" s="1" t="str">
        <f t="shared" si="79"/>
        <v>건진선</v>
      </c>
      <c r="E142" s="1" t="str">
        <f t="shared" si="79"/>
        <v>과학</v>
      </c>
      <c r="F142" s="1" t="str">
        <f t="shared" si="79"/>
        <v>과학사및과학철학</v>
      </c>
      <c r="G142" s="4" t="s">
        <v>496</v>
      </c>
      <c r="H142" t="str">
        <f t="shared" si="45"/>
        <v>과학사및과학철학-2</v>
      </c>
      <c r="I142" s="3" t="e">
        <f>VLOOKUP($H142,성적입력!$H:$AN,26,0)</f>
        <v>#N/A</v>
      </c>
      <c r="J142" s="3" t="e">
        <f t="shared" si="43"/>
        <v>#N/A</v>
      </c>
      <c r="K142" s="3" t="e">
        <f t="shared" si="46"/>
        <v>#N/A</v>
      </c>
      <c r="L142" s="3" t="e">
        <f t="shared" si="47"/>
        <v>#N/A</v>
      </c>
      <c r="M142" s="3" t="e">
        <f>VLOOKUP(H142,성적입력!$H:$T,9,0)</f>
        <v>#N/A</v>
      </c>
      <c r="N142" s="3" t="e">
        <f>VLOOKUP(H142,성적입력!$H:$T,10,0)</f>
        <v>#N/A</v>
      </c>
      <c r="O142" s="3" t="e">
        <f>VLOOKUP(H142,성적입력!$H:$T,11,0)</f>
        <v>#N/A</v>
      </c>
      <c r="P142" s="3" t="e">
        <f>VLOOKUP(H142,성적입력!$H:$T,12,0)</f>
        <v>#N/A</v>
      </c>
      <c r="R142" s="14" t="e">
        <f t="shared" si="51"/>
        <v>#N/A</v>
      </c>
      <c r="S142" s="2" t="e" cm="1">
        <f t="array" ref="S142">_xlfn.IFS(R142&gt;96%,9,R142&gt;89%,8,R142&gt;77%,7,R142&gt;60%,6,R142&gt;40%,5,R142&gt;23%,4,R142&gt;11%,3,R142&gt;4%,2,TRUE,1)</f>
        <v>#N/A</v>
      </c>
      <c r="T142" s="2"/>
    </row>
    <row r="143" spans="2:20" x14ac:dyDescent="0.3">
      <c r="B143">
        <f>COUNTIF($L$17:$L143,"OO")</f>
        <v>0</v>
      </c>
      <c r="C143" s="1" t="s">
        <v>458</v>
      </c>
      <c r="D143" s="1" t="s">
        <v>474</v>
      </c>
      <c r="E143" s="1" t="s">
        <v>164</v>
      </c>
      <c r="F143" s="1" t="str">
        <f t="shared" si="52"/>
        <v>과학실험</v>
      </c>
      <c r="G143" s="4" t="s">
        <v>197</v>
      </c>
      <c r="H143" t="str">
        <f t="shared" si="45"/>
        <v>과학실험-1</v>
      </c>
      <c r="I143" s="3" t="e">
        <f>VLOOKUP($H143,성적입력!$H:$AN,26,0)</f>
        <v>#N/A</v>
      </c>
      <c r="J143" s="3" t="e">
        <f t="shared" si="43"/>
        <v>#N/A</v>
      </c>
      <c r="K143" s="3" t="e">
        <f t="shared" si="46"/>
        <v>#N/A</v>
      </c>
      <c r="L143" s="3" t="e">
        <f t="shared" si="47"/>
        <v>#N/A</v>
      </c>
      <c r="M143" s="3" t="e">
        <f>VLOOKUP(H143,성적입력!$H:$T,9,0)</f>
        <v>#N/A</v>
      </c>
      <c r="N143" s="3" t="e">
        <f>VLOOKUP(H143,성적입력!$H:$T,10,0)</f>
        <v>#N/A</v>
      </c>
      <c r="O143" s="3" t="e">
        <f>VLOOKUP(H143,성적입력!$H:$T,11,0)</f>
        <v>#N/A</v>
      </c>
      <c r="P143" s="3" t="e">
        <f>VLOOKUP(H143,성적입력!$H:$T,12,0)</f>
        <v>#N/A</v>
      </c>
      <c r="R143" s="14" t="e">
        <f t="shared" si="51"/>
        <v>#N/A</v>
      </c>
      <c r="S143" s="2" t="e" cm="1">
        <f t="array" ref="S143">_xlfn.IFS(R143&gt;96%,9,R143&gt;89%,8,R143&gt;77%,7,R143&gt;60%,6,R143&gt;40%,5,R143&gt;23%,4,R143&gt;11%,3,R143&gt;4%,2,TRUE,1)</f>
        <v>#N/A</v>
      </c>
      <c r="T143" s="2"/>
    </row>
    <row r="144" spans="2:20" x14ac:dyDescent="0.3">
      <c r="B144">
        <f>COUNTIF($L$17:$L144,"OO")</f>
        <v>0</v>
      </c>
      <c r="C144" s="1" t="str">
        <f t="shared" ref="C144:F144" si="80">C143</f>
        <v>과학실험</v>
      </c>
      <c r="D144" s="1" t="str">
        <f t="shared" si="80"/>
        <v>건진선</v>
      </c>
      <c r="E144" s="1" t="str">
        <f t="shared" si="80"/>
        <v>과학</v>
      </c>
      <c r="F144" s="1" t="str">
        <f t="shared" si="80"/>
        <v>과학실험</v>
      </c>
      <c r="G144" s="4" t="s">
        <v>496</v>
      </c>
      <c r="H144" t="str">
        <f t="shared" si="45"/>
        <v>과학실험-2</v>
      </c>
      <c r="I144" s="3" t="e">
        <f>VLOOKUP($H144,성적입력!$H:$AN,26,0)</f>
        <v>#N/A</v>
      </c>
      <c r="J144" s="3" t="e">
        <f t="shared" si="43"/>
        <v>#N/A</v>
      </c>
      <c r="K144" s="3" t="e">
        <f t="shared" si="46"/>
        <v>#N/A</v>
      </c>
      <c r="L144" s="3" t="e">
        <f t="shared" si="47"/>
        <v>#N/A</v>
      </c>
      <c r="M144" s="3" t="e">
        <f>VLOOKUP(H144,성적입력!$H:$T,9,0)</f>
        <v>#N/A</v>
      </c>
      <c r="N144" s="3" t="e">
        <f>VLOOKUP(H144,성적입력!$H:$T,10,0)</f>
        <v>#N/A</v>
      </c>
      <c r="O144" s="3" t="e">
        <f>VLOOKUP(H144,성적입력!$H:$T,11,0)</f>
        <v>#N/A</v>
      </c>
      <c r="P144" s="3" t="e">
        <f>VLOOKUP(H144,성적입력!$H:$T,12,0)</f>
        <v>#N/A</v>
      </c>
      <c r="R144" s="14" t="e">
        <f t="shared" si="51"/>
        <v>#N/A</v>
      </c>
      <c r="S144" s="2" t="e" cm="1">
        <f t="array" ref="S144">_xlfn.IFS(R144&gt;96%,9,R144&gt;89%,8,R144&gt;77%,7,R144&gt;60%,6,R144&gt;40%,5,R144&gt;23%,4,R144&gt;11%,3,R144&gt;4%,2,TRUE,1)</f>
        <v>#N/A</v>
      </c>
      <c r="T144" s="2"/>
    </row>
    <row r="145" spans="2:20" x14ac:dyDescent="0.3">
      <c r="B145">
        <f>COUNTIF($L$17:$L145,"OO")</f>
        <v>0</v>
      </c>
      <c r="C145" s="1" t="s">
        <v>460</v>
      </c>
      <c r="D145" s="1" t="s">
        <v>474</v>
      </c>
      <c r="E145" s="1" t="s">
        <v>164</v>
      </c>
      <c r="F145" s="1" t="str">
        <f t="shared" si="52"/>
        <v>생명과학2</v>
      </c>
      <c r="G145" s="4" t="s">
        <v>197</v>
      </c>
      <c r="H145" t="str">
        <f t="shared" si="45"/>
        <v>생명과학2-1</v>
      </c>
      <c r="I145" s="3" t="e">
        <f>VLOOKUP($H145,성적입력!$H:$AN,26,0)</f>
        <v>#N/A</v>
      </c>
      <c r="J145" s="3" t="e">
        <f t="shared" ref="J145:J162" si="81">IF(M145&gt;0,"O","X")</f>
        <v>#N/A</v>
      </c>
      <c r="K145" s="3" t="e">
        <f t="shared" si="46"/>
        <v>#N/A</v>
      </c>
      <c r="L145" s="3" t="e">
        <f t="shared" si="47"/>
        <v>#N/A</v>
      </c>
      <c r="M145" s="3" t="e">
        <f>VLOOKUP(H145,성적입력!$H:$T,9,0)</f>
        <v>#N/A</v>
      </c>
      <c r="N145" s="3" t="e">
        <f>VLOOKUP(H145,성적입력!$H:$T,10,0)</f>
        <v>#N/A</v>
      </c>
      <c r="O145" s="3" t="e">
        <f>VLOOKUP(H145,성적입력!$H:$T,11,0)</f>
        <v>#N/A</v>
      </c>
      <c r="P145" s="3" t="e">
        <f>VLOOKUP(H145,성적입력!$H:$T,12,0)</f>
        <v>#N/A</v>
      </c>
      <c r="R145" s="14" t="e">
        <f t="shared" si="51"/>
        <v>#N/A</v>
      </c>
      <c r="S145" s="2" t="e" cm="1">
        <f t="array" ref="S145">_xlfn.IFS(R145&gt;96%,9,R145&gt;89%,8,R145&gt;77%,7,R145&gt;60%,6,R145&gt;40%,5,R145&gt;23%,4,R145&gt;11%,3,R145&gt;4%,2,TRUE,1)</f>
        <v>#N/A</v>
      </c>
      <c r="T145" s="2"/>
    </row>
    <row r="146" spans="2:20" x14ac:dyDescent="0.3">
      <c r="B146">
        <f>COUNTIF($L$17:$L146,"OO")</f>
        <v>0</v>
      </c>
      <c r="C146" s="1" t="str">
        <f t="shared" ref="C146:F146" si="82">C145</f>
        <v>생명과학2</v>
      </c>
      <c r="D146" s="1" t="str">
        <f t="shared" si="82"/>
        <v>건진선</v>
      </c>
      <c r="E146" s="1" t="str">
        <f t="shared" si="82"/>
        <v>과학</v>
      </c>
      <c r="F146" s="1" t="str">
        <f t="shared" si="82"/>
        <v>생명과학2</v>
      </c>
      <c r="G146" s="4" t="s">
        <v>496</v>
      </c>
      <c r="H146" t="str">
        <f t="shared" ref="H146:H162" si="83">C146&amp;G146</f>
        <v>생명과학2-2</v>
      </c>
      <c r="I146" s="3" t="e">
        <f>VLOOKUP($H146,성적입력!$H:$AN,26,0)</f>
        <v>#N/A</v>
      </c>
      <c r="J146" s="3" t="e">
        <f t="shared" si="81"/>
        <v>#N/A</v>
      </c>
      <c r="K146" s="3" t="e">
        <f t="shared" ref="K146:K162" si="84">IF(I146=32,"X","O")</f>
        <v>#N/A</v>
      </c>
      <c r="L146" s="3" t="e">
        <f t="shared" ref="L146:L162" si="85">J146&amp;K146</f>
        <v>#N/A</v>
      </c>
      <c r="M146" s="3" t="e">
        <f>VLOOKUP(H146,성적입력!$H:$T,9,0)</f>
        <v>#N/A</v>
      </c>
      <c r="N146" s="3" t="e">
        <f>VLOOKUP(H146,성적입력!$H:$T,10,0)</f>
        <v>#N/A</v>
      </c>
      <c r="O146" s="3" t="e">
        <f>VLOOKUP(H146,성적입력!$H:$T,11,0)</f>
        <v>#N/A</v>
      </c>
      <c r="P146" s="3" t="e">
        <f>VLOOKUP(H146,성적입력!$H:$T,12,0)</f>
        <v>#N/A</v>
      </c>
      <c r="R146" s="14" t="e">
        <f t="shared" si="51"/>
        <v>#N/A</v>
      </c>
      <c r="S146" s="2" t="e" cm="1">
        <f t="array" ref="S146">_xlfn.IFS(R146&gt;96%,9,R146&gt;89%,8,R146&gt;77%,7,R146&gt;60%,6,R146&gt;40%,5,R146&gt;23%,4,R146&gt;11%,3,R146&gt;4%,2,TRUE,1)</f>
        <v>#N/A</v>
      </c>
      <c r="T146" s="2"/>
    </row>
    <row r="147" spans="2:20" x14ac:dyDescent="0.3">
      <c r="B147">
        <f>COUNTIF($L$17:$L147,"OO")</f>
        <v>0</v>
      </c>
      <c r="C147" s="1" t="s">
        <v>177</v>
      </c>
      <c r="D147" s="1" t="s">
        <v>474</v>
      </c>
      <c r="E147" s="1" t="s">
        <v>164</v>
      </c>
      <c r="F147" s="1" t="str">
        <f t="shared" si="52"/>
        <v>생물2</v>
      </c>
      <c r="G147" s="4" t="s">
        <v>197</v>
      </c>
      <c r="H147" t="str">
        <f t="shared" si="83"/>
        <v>생물2-1</v>
      </c>
      <c r="I147" s="3" t="e">
        <f>VLOOKUP($H147,성적입력!$H:$AN,26,0)</f>
        <v>#N/A</v>
      </c>
      <c r="J147" s="3" t="e">
        <f t="shared" si="81"/>
        <v>#N/A</v>
      </c>
      <c r="K147" s="3" t="e">
        <f t="shared" si="84"/>
        <v>#N/A</v>
      </c>
      <c r="L147" s="3" t="e">
        <f t="shared" si="85"/>
        <v>#N/A</v>
      </c>
      <c r="M147" s="3" t="e">
        <f>VLOOKUP(H147,성적입력!$H:$T,9,0)</f>
        <v>#N/A</v>
      </c>
      <c r="N147" s="3" t="e">
        <f>VLOOKUP(H147,성적입력!$H:$T,10,0)</f>
        <v>#N/A</v>
      </c>
      <c r="O147" s="3" t="e">
        <f>VLOOKUP(H147,성적입력!$H:$T,11,0)</f>
        <v>#N/A</v>
      </c>
      <c r="P147" s="3" t="e">
        <f>VLOOKUP(H147,성적입력!$H:$T,12,0)</f>
        <v>#N/A</v>
      </c>
      <c r="R147" s="14" t="e">
        <f t="shared" si="51"/>
        <v>#N/A</v>
      </c>
      <c r="S147" s="2" t="e" cm="1">
        <f t="array" ref="S147">_xlfn.IFS(R147&gt;96%,9,R147&gt;89%,8,R147&gt;77%,7,R147&gt;60%,6,R147&gt;40%,5,R147&gt;23%,4,R147&gt;11%,3,R147&gt;4%,2,TRUE,1)</f>
        <v>#N/A</v>
      </c>
      <c r="T147" s="2"/>
    </row>
    <row r="148" spans="2:20" x14ac:dyDescent="0.3">
      <c r="B148">
        <f>COUNTIF($L$17:$L148,"OO")</f>
        <v>0</v>
      </c>
      <c r="C148" s="1" t="str">
        <f t="shared" ref="C148:F148" si="86">C147</f>
        <v>생물2</v>
      </c>
      <c r="D148" s="1" t="str">
        <f t="shared" si="86"/>
        <v>건진선</v>
      </c>
      <c r="E148" s="1" t="str">
        <f t="shared" si="86"/>
        <v>과학</v>
      </c>
      <c r="F148" s="1" t="str">
        <f t="shared" si="86"/>
        <v>생물2</v>
      </c>
      <c r="G148" s="4" t="s">
        <v>496</v>
      </c>
      <c r="H148" t="str">
        <f t="shared" si="83"/>
        <v>생물2-2</v>
      </c>
      <c r="I148" s="3" t="e">
        <f>VLOOKUP($H148,성적입력!$H:$AN,26,0)</f>
        <v>#N/A</v>
      </c>
      <c r="J148" s="3" t="e">
        <f t="shared" si="81"/>
        <v>#N/A</v>
      </c>
      <c r="K148" s="3" t="e">
        <f t="shared" si="84"/>
        <v>#N/A</v>
      </c>
      <c r="L148" s="3" t="e">
        <f t="shared" si="85"/>
        <v>#N/A</v>
      </c>
      <c r="M148" s="3" t="e">
        <f>VLOOKUP(H148,성적입력!$H:$T,9,0)</f>
        <v>#N/A</v>
      </c>
      <c r="N148" s="3" t="e">
        <f>VLOOKUP(H148,성적입력!$H:$T,10,0)</f>
        <v>#N/A</v>
      </c>
      <c r="O148" s="3" t="e">
        <f>VLOOKUP(H148,성적입력!$H:$T,11,0)</f>
        <v>#N/A</v>
      </c>
      <c r="P148" s="3" t="e">
        <f>VLOOKUP(H148,성적입력!$H:$T,12,0)</f>
        <v>#N/A</v>
      </c>
      <c r="R148" s="14" t="e">
        <f t="shared" si="51"/>
        <v>#N/A</v>
      </c>
      <c r="S148" s="2" t="e" cm="1">
        <f t="array" ref="S148">_xlfn.IFS(R148&gt;96%,9,R148&gt;89%,8,R148&gt;77%,7,R148&gt;60%,6,R148&gt;40%,5,R148&gt;23%,4,R148&gt;11%,3,R148&gt;4%,2,TRUE,1)</f>
        <v>#N/A</v>
      </c>
      <c r="T148" s="2"/>
    </row>
    <row r="149" spans="2:20" x14ac:dyDescent="0.3">
      <c r="B149">
        <f>COUNTIF($L$17:$L149,"OO")</f>
        <v>0</v>
      </c>
      <c r="C149" s="1" t="s">
        <v>462</v>
      </c>
      <c r="D149" s="1" t="s">
        <v>474</v>
      </c>
      <c r="E149" s="1" t="s">
        <v>164</v>
      </c>
      <c r="F149" s="1" t="str">
        <f t="shared" si="52"/>
        <v>지구과학2</v>
      </c>
      <c r="G149" s="4" t="s">
        <v>197</v>
      </c>
      <c r="H149" t="str">
        <f t="shared" si="83"/>
        <v>지구과학2-1</v>
      </c>
      <c r="I149" s="3" t="e">
        <f>VLOOKUP($H149,성적입력!$H:$AN,26,0)</f>
        <v>#N/A</v>
      </c>
      <c r="J149" s="3" t="e">
        <f t="shared" si="81"/>
        <v>#N/A</v>
      </c>
      <c r="K149" s="3" t="e">
        <f t="shared" si="84"/>
        <v>#N/A</v>
      </c>
      <c r="L149" s="3" t="e">
        <f t="shared" si="85"/>
        <v>#N/A</v>
      </c>
      <c r="M149" s="3" t="e">
        <f>VLOOKUP(H149,성적입력!$H:$T,9,0)</f>
        <v>#N/A</v>
      </c>
      <c r="N149" s="3" t="e">
        <f>VLOOKUP(H149,성적입력!$H:$T,10,0)</f>
        <v>#N/A</v>
      </c>
      <c r="O149" s="3" t="e">
        <f>VLOOKUP(H149,성적입력!$H:$T,11,0)</f>
        <v>#N/A</v>
      </c>
      <c r="P149" s="3" t="e">
        <f>VLOOKUP(H149,성적입력!$H:$T,12,0)</f>
        <v>#N/A</v>
      </c>
      <c r="R149" s="14" t="e">
        <f t="shared" si="51"/>
        <v>#N/A</v>
      </c>
      <c r="S149" s="2" t="e" cm="1">
        <f t="array" ref="S149">_xlfn.IFS(R149&gt;96%,9,R149&gt;89%,8,R149&gt;77%,7,R149&gt;60%,6,R149&gt;40%,5,R149&gt;23%,4,R149&gt;11%,3,R149&gt;4%,2,TRUE,1)</f>
        <v>#N/A</v>
      </c>
      <c r="T149" s="2"/>
    </row>
    <row r="150" spans="2:20" x14ac:dyDescent="0.3">
      <c r="B150">
        <f>COUNTIF($L$17:$L150,"OO")</f>
        <v>0</v>
      </c>
      <c r="C150" s="1" t="str">
        <f t="shared" ref="C150:F150" si="87">C149</f>
        <v>지구과학2</v>
      </c>
      <c r="D150" s="1" t="str">
        <f t="shared" si="87"/>
        <v>건진선</v>
      </c>
      <c r="E150" s="1" t="str">
        <f t="shared" si="87"/>
        <v>과학</v>
      </c>
      <c r="F150" s="1" t="str">
        <f t="shared" si="87"/>
        <v>지구과학2</v>
      </c>
      <c r="G150" s="4" t="s">
        <v>496</v>
      </c>
      <c r="H150" t="str">
        <f t="shared" si="83"/>
        <v>지구과학2-2</v>
      </c>
      <c r="I150" s="3" t="e">
        <f>VLOOKUP($H150,성적입력!$H:$AN,26,0)</f>
        <v>#N/A</v>
      </c>
      <c r="J150" s="3" t="e">
        <f t="shared" si="81"/>
        <v>#N/A</v>
      </c>
      <c r="K150" s="3" t="e">
        <f t="shared" si="84"/>
        <v>#N/A</v>
      </c>
      <c r="L150" s="3" t="e">
        <f t="shared" si="85"/>
        <v>#N/A</v>
      </c>
      <c r="M150" s="3" t="e">
        <f>VLOOKUP(H150,성적입력!$H:$T,9,0)</f>
        <v>#N/A</v>
      </c>
      <c r="N150" s="3" t="e">
        <f>VLOOKUP(H150,성적입력!$H:$T,10,0)</f>
        <v>#N/A</v>
      </c>
      <c r="O150" s="3" t="e">
        <f>VLOOKUP(H150,성적입력!$H:$T,11,0)</f>
        <v>#N/A</v>
      </c>
      <c r="P150" s="3" t="e">
        <f>VLOOKUP(H150,성적입력!$H:$T,12,0)</f>
        <v>#N/A</v>
      </c>
      <c r="R150" s="14" t="e">
        <f t="shared" si="51"/>
        <v>#N/A</v>
      </c>
      <c r="S150" s="2" t="e" cm="1">
        <f t="array" ref="S150">_xlfn.IFS(R150&gt;96%,9,R150&gt;89%,8,R150&gt;77%,7,R150&gt;60%,6,R150&gt;40%,5,R150&gt;23%,4,R150&gt;11%,3,R150&gt;4%,2,TRUE,1)</f>
        <v>#N/A</v>
      </c>
      <c r="T150" s="2"/>
    </row>
    <row r="151" spans="2:20" x14ac:dyDescent="0.3">
      <c r="B151">
        <f>COUNTIF($L$17:$L151,"OO")</f>
        <v>0</v>
      </c>
      <c r="C151" s="1" t="s">
        <v>464</v>
      </c>
      <c r="D151" s="1" t="s">
        <v>474</v>
      </c>
      <c r="E151" s="1" t="s">
        <v>164</v>
      </c>
      <c r="F151" s="1" t="str">
        <f t="shared" si="52"/>
        <v>생명과학실험</v>
      </c>
      <c r="G151" s="4" t="s">
        <v>197</v>
      </c>
      <c r="H151" t="str">
        <f t="shared" si="83"/>
        <v>생명과학실험-1</v>
      </c>
      <c r="I151" s="3" t="e">
        <f>VLOOKUP($H151,성적입력!$H:$AN,26,0)</f>
        <v>#N/A</v>
      </c>
      <c r="J151" s="3" t="e">
        <f t="shared" si="81"/>
        <v>#N/A</v>
      </c>
      <c r="K151" s="3" t="e">
        <f t="shared" si="84"/>
        <v>#N/A</v>
      </c>
      <c r="L151" s="3" t="e">
        <f t="shared" si="85"/>
        <v>#N/A</v>
      </c>
      <c r="M151" s="3" t="e">
        <f>VLOOKUP(H151,성적입력!$H:$T,9,0)</f>
        <v>#N/A</v>
      </c>
      <c r="N151" s="3" t="e">
        <f>VLOOKUP(H151,성적입력!$H:$T,10,0)</f>
        <v>#N/A</v>
      </c>
      <c r="O151" s="3" t="e">
        <f>VLOOKUP(H151,성적입력!$H:$T,11,0)</f>
        <v>#N/A</v>
      </c>
      <c r="P151" s="3" t="e">
        <f>VLOOKUP(H151,성적입력!$H:$T,12,0)</f>
        <v>#N/A</v>
      </c>
      <c r="R151" s="14" t="e">
        <f t="shared" si="51"/>
        <v>#N/A</v>
      </c>
      <c r="S151" s="2" t="e" cm="1">
        <f t="array" ref="S151">_xlfn.IFS(R151&gt;96%,9,R151&gt;89%,8,R151&gt;77%,7,R151&gt;60%,6,R151&gt;40%,5,R151&gt;23%,4,R151&gt;11%,3,R151&gt;4%,2,TRUE,1)</f>
        <v>#N/A</v>
      </c>
      <c r="T151" s="2"/>
    </row>
    <row r="152" spans="2:20" x14ac:dyDescent="0.3">
      <c r="B152">
        <f>COUNTIF($L$17:$L152,"OO")</f>
        <v>0</v>
      </c>
      <c r="C152" s="1" t="str">
        <f t="shared" ref="C152:F152" si="88">C151</f>
        <v>생명과학실험</v>
      </c>
      <c r="D152" s="1" t="str">
        <f t="shared" si="88"/>
        <v>건진선</v>
      </c>
      <c r="E152" s="1" t="str">
        <f t="shared" si="88"/>
        <v>과학</v>
      </c>
      <c r="F152" s="1" t="str">
        <f t="shared" si="88"/>
        <v>생명과학실험</v>
      </c>
      <c r="G152" s="4" t="s">
        <v>496</v>
      </c>
      <c r="H152" t="str">
        <f t="shared" si="83"/>
        <v>생명과학실험-2</v>
      </c>
      <c r="I152" s="3" t="e">
        <f>VLOOKUP($H152,성적입력!$H:$AN,26,0)</f>
        <v>#N/A</v>
      </c>
      <c r="J152" s="3" t="e">
        <f t="shared" si="81"/>
        <v>#N/A</v>
      </c>
      <c r="K152" s="3" t="e">
        <f t="shared" si="84"/>
        <v>#N/A</v>
      </c>
      <c r="L152" s="3" t="e">
        <f t="shared" si="85"/>
        <v>#N/A</v>
      </c>
      <c r="M152" s="3" t="e">
        <f>VLOOKUP(H152,성적입력!$H:$T,9,0)</f>
        <v>#N/A</v>
      </c>
      <c r="N152" s="3" t="e">
        <f>VLOOKUP(H152,성적입력!$H:$T,10,0)</f>
        <v>#N/A</v>
      </c>
      <c r="O152" s="3" t="e">
        <f>VLOOKUP(H152,성적입력!$H:$T,11,0)</f>
        <v>#N/A</v>
      </c>
      <c r="P152" s="3" t="e">
        <f>VLOOKUP(H152,성적입력!$H:$T,12,0)</f>
        <v>#N/A</v>
      </c>
      <c r="R152" s="14" t="e">
        <f t="shared" ref="R152:R162" si="89">IF(O152="0",(N152-1)/(P152-1),(N152+((O152-1)/2))/P152)</f>
        <v>#N/A</v>
      </c>
      <c r="S152" s="2" t="e" cm="1">
        <f t="array" ref="S152">_xlfn.IFS(R152&gt;96%,9,R152&gt;89%,8,R152&gt;77%,7,R152&gt;60%,6,R152&gt;40%,5,R152&gt;23%,4,R152&gt;11%,3,R152&gt;4%,2,TRUE,1)</f>
        <v>#N/A</v>
      </c>
      <c r="T152" s="2"/>
    </row>
    <row r="153" spans="2:20" x14ac:dyDescent="0.3">
      <c r="B153">
        <f>COUNTIF($L$17:$L153,"OO")</f>
        <v>0</v>
      </c>
      <c r="C153" s="1" t="s">
        <v>466</v>
      </c>
      <c r="D153" s="1" t="s">
        <v>474</v>
      </c>
      <c r="E153" s="1" t="s">
        <v>164</v>
      </c>
      <c r="F153" s="1" t="str">
        <f t="shared" si="52"/>
        <v>정보과학</v>
      </c>
      <c r="G153" s="4" t="s">
        <v>197</v>
      </c>
      <c r="H153" t="str">
        <f t="shared" si="83"/>
        <v>정보과학-1</v>
      </c>
      <c r="I153" s="3" t="e">
        <f>VLOOKUP($H153,성적입력!$H:$AN,26,0)</f>
        <v>#N/A</v>
      </c>
      <c r="J153" s="3" t="e">
        <f t="shared" si="81"/>
        <v>#N/A</v>
      </c>
      <c r="K153" s="3" t="e">
        <f t="shared" si="84"/>
        <v>#N/A</v>
      </c>
      <c r="L153" s="3" t="e">
        <f t="shared" si="85"/>
        <v>#N/A</v>
      </c>
      <c r="M153" s="3" t="e">
        <f>VLOOKUP(H153,성적입력!$H:$T,9,0)</f>
        <v>#N/A</v>
      </c>
      <c r="N153" s="3" t="e">
        <f>VLOOKUP(H153,성적입력!$H:$T,10,0)</f>
        <v>#N/A</v>
      </c>
      <c r="O153" s="3" t="e">
        <f>VLOOKUP(H153,성적입력!$H:$T,11,0)</f>
        <v>#N/A</v>
      </c>
      <c r="P153" s="3" t="e">
        <f>VLOOKUP(H153,성적입력!$H:$T,12,0)</f>
        <v>#N/A</v>
      </c>
      <c r="R153" s="14" t="e">
        <f t="shared" si="89"/>
        <v>#N/A</v>
      </c>
      <c r="S153" s="2" t="e" cm="1">
        <f t="array" ref="S153">_xlfn.IFS(R153&gt;96%,9,R153&gt;89%,8,R153&gt;77%,7,R153&gt;60%,6,R153&gt;40%,5,R153&gt;23%,4,R153&gt;11%,3,R153&gt;4%,2,TRUE,1)</f>
        <v>#N/A</v>
      </c>
      <c r="T153" s="2"/>
    </row>
    <row r="154" spans="2:20" x14ac:dyDescent="0.3">
      <c r="B154">
        <f>COUNTIF($L$17:$L154,"OO")</f>
        <v>0</v>
      </c>
      <c r="C154" s="1" t="str">
        <f t="shared" ref="C154:F154" si="90">C153</f>
        <v>정보과학</v>
      </c>
      <c r="D154" s="1" t="str">
        <f t="shared" si="90"/>
        <v>건진선</v>
      </c>
      <c r="E154" s="1" t="str">
        <f t="shared" si="90"/>
        <v>과학</v>
      </c>
      <c r="F154" s="1" t="str">
        <f t="shared" si="90"/>
        <v>정보과학</v>
      </c>
      <c r="G154" s="4" t="s">
        <v>496</v>
      </c>
      <c r="H154" t="str">
        <f t="shared" si="83"/>
        <v>정보과학-2</v>
      </c>
      <c r="I154" s="3" t="e">
        <f>VLOOKUP($H154,성적입력!$H:$AN,26,0)</f>
        <v>#N/A</v>
      </c>
      <c r="J154" s="3" t="e">
        <f t="shared" si="81"/>
        <v>#N/A</v>
      </c>
      <c r="K154" s="3" t="e">
        <f t="shared" si="84"/>
        <v>#N/A</v>
      </c>
      <c r="L154" s="3" t="e">
        <f t="shared" si="85"/>
        <v>#N/A</v>
      </c>
      <c r="M154" s="3" t="e">
        <f>VLOOKUP(H154,성적입력!$H:$T,9,0)</f>
        <v>#N/A</v>
      </c>
      <c r="N154" s="3" t="e">
        <f>VLOOKUP(H154,성적입력!$H:$T,10,0)</f>
        <v>#N/A</v>
      </c>
      <c r="O154" s="3" t="e">
        <f>VLOOKUP(H154,성적입력!$H:$T,11,0)</f>
        <v>#N/A</v>
      </c>
      <c r="P154" s="3" t="e">
        <f>VLOOKUP(H154,성적입력!$H:$T,12,0)</f>
        <v>#N/A</v>
      </c>
      <c r="R154" s="14" t="e">
        <f t="shared" si="89"/>
        <v>#N/A</v>
      </c>
      <c r="S154" s="2" t="e" cm="1">
        <f t="array" ref="S154">_xlfn.IFS(R154&gt;96%,9,R154&gt;89%,8,R154&gt;77%,7,R154&gt;60%,6,R154&gt;40%,5,R154&gt;23%,4,R154&gt;11%,3,R154&gt;4%,2,TRUE,1)</f>
        <v>#N/A</v>
      </c>
      <c r="T154" s="2"/>
    </row>
    <row r="155" spans="2:20" x14ac:dyDescent="0.3">
      <c r="B155">
        <f>COUNTIF($L$17:$L155,"OO")</f>
        <v>0</v>
      </c>
      <c r="C155" s="1" t="s">
        <v>468</v>
      </c>
      <c r="D155" s="1" t="s">
        <v>474</v>
      </c>
      <c r="E155" s="1" t="s">
        <v>164</v>
      </c>
      <c r="F155" s="1" t="str">
        <f t="shared" si="52"/>
        <v>지구과학실험</v>
      </c>
      <c r="G155" s="4" t="s">
        <v>197</v>
      </c>
      <c r="H155" t="str">
        <f t="shared" si="83"/>
        <v>지구과학실험-1</v>
      </c>
      <c r="I155" s="3" t="e">
        <f>VLOOKUP($H155,성적입력!$H:$AN,26,0)</f>
        <v>#N/A</v>
      </c>
      <c r="J155" s="3" t="e">
        <f t="shared" si="81"/>
        <v>#N/A</v>
      </c>
      <c r="K155" s="3" t="e">
        <f t="shared" si="84"/>
        <v>#N/A</v>
      </c>
      <c r="L155" s="3" t="e">
        <f t="shared" si="85"/>
        <v>#N/A</v>
      </c>
      <c r="M155" s="3" t="e">
        <f>VLOOKUP(H155,성적입력!$H:$T,9,0)</f>
        <v>#N/A</v>
      </c>
      <c r="N155" s="3" t="e">
        <f>VLOOKUP(H155,성적입력!$H:$T,10,0)</f>
        <v>#N/A</v>
      </c>
      <c r="O155" s="3" t="e">
        <f>VLOOKUP(H155,성적입력!$H:$T,11,0)</f>
        <v>#N/A</v>
      </c>
      <c r="P155" s="3" t="e">
        <f>VLOOKUP(H155,성적입력!$H:$T,12,0)</f>
        <v>#N/A</v>
      </c>
      <c r="R155" s="14" t="e">
        <f t="shared" si="89"/>
        <v>#N/A</v>
      </c>
      <c r="S155" s="2" t="e" cm="1">
        <f t="array" ref="S155">_xlfn.IFS(R155&gt;96%,9,R155&gt;89%,8,R155&gt;77%,7,R155&gt;60%,6,R155&gt;40%,5,R155&gt;23%,4,R155&gt;11%,3,R155&gt;4%,2,TRUE,1)</f>
        <v>#N/A</v>
      </c>
      <c r="T155" s="2"/>
    </row>
    <row r="156" spans="2:20" x14ac:dyDescent="0.3">
      <c r="B156">
        <f>COUNTIF($L$17:$L156,"OO")</f>
        <v>0</v>
      </c>
      <c r="C156" s="1" t="str">
        <f t="shared" ref="C156:F156" si="91">C155</f>
        <v>지구과학실험</v>
      </c>
      <c r="D156" s="1" t="str">
        <f t="shared" si="91"/>
        <v>건진선</v>
      </c>
      <c r="E156" s="1" t="str">
        <f t="shared" si="91"/>
        <v>과학</v>
      </c>
      <c r="F156" s="1" t="str">
        <f t="shared" si="91"/>
        <v>지구과학실험</v>
      </c>
      <c r="G156" s="4" t="s">
        <v>496</v>
      </c>
      <c r="H156" t="str">
        <f t="shared" si="83"/>
        <v>지구과학실험-2</v>
      </c>
      <c r="I156" s="3" t="e">
        <f>VLOOKUP($H156,성적입력!$H:$AN,26,0)</f>
        <v>#N/A</v>
      </c>
      <c r="J156" s="3" t="e">
        <f t="shared" si="81"/>
        <v>#N/A</v>
      </c>
      <c r="K156" s="3" t="e">
        <f t="shared" si="84"/>
        <v>#N/A</v>
      </c>
      <c r="L156" s="3" t="e">
        <f t="shared" si="85"/>
        <v>#N/A</v>
      </c>
      <c r="M156" s="3" t="e">
        <f>VLOOKUP(H156,성적입력!$H:$T,9,0)</f>
        <v>#N/A</v>
      </c>
      <c r="N156" s="3" t="e">
        <f>VLOOKUP(H156,성적입력!$H:$T,10,0)</f>
        <v>#N/A</v>
      </c>
      <c r="O156" s="3" t="e">
        <f>VLOOKUP(H156,성적입력!$H:$T,11,0)</f>
        <v>#N/A</v>
      </c>
      <c r="P156" s="3" t="e">
        <f>VLOOKUP(H156,성적입력!$H:$T,12,0)</f>
        <v>#N/A</v>
      </c>
      <c r="R156" s="14" t="e">
        <f t="shared" si="89"/>
        <v>#N/A</v>
      </c>
      <c r="S156" s="2" t="e" cm="1">
        <f t="array" ref="S156">_xlfn.IFS(R156&gt;96%,9,R156&gt;89%,8,R156&gt;77%,7,R156&gt;60%,6,R156&gt;40%,5,R156&gt;23%,4,R156&gt;11%,3,R156&gt;4%,2,TRUE,1)</f>
        <v>#N/A</v>
      </c>
      <c r="T156" s="2"/>
    </row>
    <row r="157" spans="2:20" x14ac:dyDescent="0.3">
      <c r="B157">
        <f>COUNTIF($L$17:$L157,"OO")</f>
        <v>0</v>
      </c>
      <c r="C157" s="1" t="s">
        <v>180</v>
      </c>
      <c r="D157" s="1" t="s">
        <v>474</v>
      </c>
      <c r="E157" s="1" t="s">
        <v>164</v>
      </c>
      <c r="F157" s="1" t="str">
        <f t="shared" si="52"/>
        <v>화학2</v>
      </c>
      <c r="G157" s="4" t="s">
        <v>197</v>
      </c>
      <c r="H157" t="str">
        <f t="shared" si="83"/>
        <v>화학2-1</v>
      </c>
      <c r="I157" s="3" t="e">
        <f>VLOOKUP($H157,성적입력!$H:$AN,26,0)</f>
        <v>#N/A</v>
      </c>
      <c r="J157" s="3" t="e">
        <f>IF(M157&gt;0,"O","X")</f>
        <v>#N/A</v>
      </c>
      <c r="K157" s="3" t="e">
        <f t="shared" si="84"/>
        <v>#N/A</v>
      </c>
      <c r="L157" s="3" t="e">
        <f t="shared" si="85"/>
        <v>#N/A</v>
      </c>
      <c r="M157" s="3" t="e">
        <f>VLOOKUP(H157,성적입력!$H:$T,9,0)</f>
        <v>#N/A</v>
      </c>
      <c r="N157" s="3" t="e">
        <f>VLOOKUP(H157,성적입력!$H:$T,10,0)</f>
        <v>#N/A</v>
      </c>
      <c r="O157" s="3" t="e">
        <f>VLOOKUP(H157,성적입력!$H:$T,11,0)</f>
        <v>#N/A</v>
      </c>
      <c r="P157" s="3" t="e">
        <f>VLOOKUP(H157,성적입력!$H:$T,12,0)</f>
        <v>#N/A</v>
      </c>
      <c r="R157" s="14" t="e">
        <f t="shared" si="89"/>
        <v>#N/A</v>
      </c>
      <c r="S157" s="2" t="e" cm="1">
        <f t="array" ref="S157">_xlfn.IFS(R157&gt;96%,9,R157&gt;89%,8,R157&gt;77%,7,R157&gt;60%,6,R157&gt;40%,5,R157&gt;23%,4,R157&gt;11%,3,R157&gt;4%,2,TRUE,1)</f>
        <v>#N/A</v>
      </c>
      <c r="T157" s="2"/>
    </row>
    <row r="158" spans="2:20" x14ac:dyDescent="0.3">
      <c r="B158">
        <f>COUNTIF($L$17:$L158,"OO")</f>
        <v>0</v>
      </c>
      <c r="C158" s="1" t="str">
        <f t="shared" ref="C158:F158" si="92">C157</f>
        <v>화학2</v>
      </c>
      <c r="D158" s="1" t="str">
        <f t="shared" si="92"/>
        <v>건진선</v>
      </c>
      <c r="E158" s="1" t="str">
        <f t="shared" si="92"/>
        <v>과학</v>
      </c>
      <c r="F158" s="1" t="str">
        <f t="shared" si="92"/>
        <v>화학2</v>
      </c>
      <c r="G158" s="4" t="s">
        <v>496</v>
      </c>
      <c r="H158" t="str">
        <f t="shared" si="83"/>
        <v>화학2-2</v>
      </c>
      <c r="I158" s="3" t="e">
        <f>VLOOKUP($H158,성적입력!$H:$AN,26,0)</f>
        <v>#N/A</v>
      </c>
      <c r="J158" s="3" t="e">
        <f t="shared" si="81"/>
        <v>#N/A</v>
      </c>
      <c r="K158" s="3" t="e">
        <f t="shared" si="84"/>
        <v>#N/A</v>
      </c>
      <c r="L158" s="3" t="e">
        <f t="shared" si="85"/>
        <v>#N/A</v>
      </c>
      <c r="M158" s="3" t="e">
        <f>VLOOKUP(H158,성적입력!$H:$T,9,0)</f>
        <v>#N/A</v>
      </c>
      <c r="N158" s="3" t="e">
        <f>VLOOKUP(H158,성적입력!$H:$T,10,0)</f>
        <v>#N/A</v>
      </c>
      <c r="O158" s="3" t="e">
        <f>VLOOKUP(H158,성적입력!$H:$T,11,0)</f>
        <v>#N/A</v>
      </c>
      <c r="P158" s="3" t="e">
        <f>VLOOKUP(H158,성적입력!$H:$T,12,0)</f>
        <v>#N/A</v>
      </c>
      <c r="R158" s="14" t="e">
        <f t="shared" si="89"/>
        <v>#N/A</v>
      </c>
      <c r="S158" s="2" t="e" cm="1">
        <f t="array" ref="S158">_xlfn.IFS(R158&gt;96%,9,R158&gt;89%,8,R158&gt;77%,7,R158&gt;60%,6,R158&gt;40%,5,R158&gt;23%,4,R158&gt;11%,3,R158&gt;4%,2,TRUE,1)</f>
        <v>#N/A</v>
      </c>
      <c r="T158" s="2"/>
    </row>
    <row r="159" spans="2:20" x14ac:dyDescent="0.3">
      <c r="B159">
        <f>COUNTIF($L$17:$L159,"OO")</f>
        <v>0</v>
      </c>
      <c r="C159" s="1" t="s">
        <v>470</v>
      </c>
      <c r="D159" s="1" t="s">
        <v>474</v>
      </c>
      <c r="E159" s="1" t="s">
        <v>164</v>
      </c>
      <c r="F159" s="1" t="str">
        <f t="shared" si="52"/>
        <v>화학실험</v>
      </c>
      <c r="G159" s="4" t="s">
        <v>197</v>
      </c>
      <c r="H159" t="str">
        <f t="shared" si="83"/>
        <v>화학실험-1</v>
      </c>
      <c r="I159" s="3" t="e">
        <f>VLOOKUP($H159,성적입력!$H:$AN,26,0)</f>
        <v>#N/A</v>
      </c>
      <c r="J159" s="3" t="e">
        <f t="shared" si="81"/>
        <v>#N/A</v>
      </c>
      <c r="K159" s="3" t="e">
        <f t="shared" si="84"/>
        <v>#N/A</v>
      </c>
      <c r="L159" s="3" t="e">
        <f t="shared" si="85"/>
        <v>#N/A</v>
      </c>
      <c r="M159" s="3" t="e">
        <f>VLOOKUP(H159,성적입력!$H:$T,9,0)</f>
        <v>#N/A</v>
      </c>
      <c r="N159" s="3" t="e">
        <f>VLOOKUP(H159,성적입력!$H:$T,10,0)</f>
        <v>#N/A</v>
      </c>
      <c r="O159" s="3" t="e">
        <f>VLOOKUP(H159,성적입력!$H:$T,11,0)</f>
        <v>#N/A</v>
      </c>
      <c r="P159" s="3" t="e">
        <f>VLOOKUP(H159,성적입력!$H:$T,12,0)</f>
        <v>#N/A</v>
      </c>
      <c r="R159" s="14" t="e">
        <f t="shared" si="89"/>
        <v>#N/A</v>
      </c>
      <c r="S159" s="2" t="e" cm="1">
        <f t="array" ref="S159">_xlfn.IFS(R159&gt;96%,9,R159&gt;89%,8,R159&gt;77%,7,R159&gt;60%,6,R159&gt;40%,5,R159&gt;23%,4,R159&gt;11%,3,R159&gt;4%,2,TRUE,1)</f>
        <v>#N/A</v>
      </c>
      <c r="T159" s="2"/>
    </row>
    <row r="160" spans="2:20" x14ac:dyDescent="0.3">
      <c r="B160">
        <f>COUNTIF($L$17:$L160,"OO")</f>
        <v>0</v>
      </c>
      <c r="C160" s="1" t="str">
        <f t="shared" ref="C160:F160" si="93">C159</f>
        <v>화학실험</v>
      </c>
      <c r="D160" s="1" t="str">
        <f t="shared" si="93"/>
        <v>건진선</v>
      </c>
      <c r="E160" s="1" t="str">
        <f t="shared" si="93"/>
        <v>과학</v>
      </c>
      <c r="F160" s="1" t="str">
        <f t="shared" si="93"/>
        <v>화학실험</v>
      </c>
      <c r="G160" s="4" t="s">
        <v>496</v>
      </c>
      <c r="H160" t="str">
        <f t="shared" si="83"/>
        <v>화학실험-2</v>
      </c>
      <c r="I160" s="3" t="e">
        <f>VLOOKUP($H160,성적입력!$H:$AN,26,0)</f>
        <v>#N/A</v>
      </c>
      <c r="J160" s="3" t="e">
        <f t="shared" si="81"/>
        <v>#N/A</v>
      </c>
      <c r="K160" s="3" t="e">
        <f t="shared" si="84"/>
        <v>#N/A</v>
      </c>
      <c r="L160" s="3" t="e">
        <f t="shared" si="85"/>
        <v>#N/A</v>
      </c>
      <c r="M160" s="3" t="e">
        <f>VLOOKUP(H160,성적입력!$H:$T,9,0)</f>
        <v>#N/A</v>
      </c>
      <c r="N160" s="3" t="e">
        <f>VLOOKUP(H160,성적입력!$H:$T,10,0)</f>
        <v>#N/A</v>
      </c>
      <c r="O160" s="3" t="e">
        <f>VLOOKUP(H160,성적입력!$H:$T,11,0)</f>
        <v>#N/A</v>
      </c>
      <c r="P160" s="3" t="e">
        <f>VLOOKUP(H160,성적입력!$H:$T,12,0)</f>
        <v>#N/A</v>
      </c>
      <c r="R160" s="14" t="e">
        <f t="shared" si="89"/>
        <v>#N/A</v>
      </c>
      <c r="S160" s="2" t="e" cm="1">
        <f t="array" ref="S160">_xlfn.IFS(R160&gt;96%,9,R160&gt;89%,8,R160&gt;77%,7,R160&gt;60%,6,R160&gt;40%,5,R160&gt;23%,4,R160&gt;11%,3,R160&gt;4%,2,TRUE,1)</f>
        <v>#N/A</v>
      </c>
      <c r="T160" s="2"/>
    </row>
    <row r="161" spans="2:20" x14ac:dyDescent="0.3">
      <c r="B161">
        <f>COUNTIF($L$17:$L161,"OO")</f>
        <v>0</v>
      </c>
      <c r="C161" s="1" t="s">
        <v>472</v>
      </c>
      <c r="D161" s="1" t="s">
        <v>474</v>
      </c>
      <c r="E161" s="1" t="s">
        <v>164</v>
      </c>
      <c r="F161" s="1" t="str">
        <f t="shared" si="52"/>
        <v>환경과학</v>
      </c>
      <c r="G161" s="4" t="s">
        <v>197</v>
      </c>
      <c r="H161" t="str">
        <f t="shared" si="83"/>
        <v>환경과학-1</v>
      </c>
      <c r="I161" s="3" t="e">
        <f>VLOOKUP($H161,성적입력!$H:$AN,26,0)</f>
        <v>#N/A</v>
      </c>
      <c r="J161" s="3" t="e">
        <f t="shared" si="81"/>
        <v>#N/A</v>
      </c>
      <c r="K161" s="3" t="e">
        <f t="shared" si="84"/>
        <v>#N/A</v>
      </c>
      <c r="L161" s="3" t="e">
        <f t="shared" si="85"/>
        <v>#N/A</v>
      </c>
      <c r="M161" s="3" t="e">
        <f>VLOOKUP(H161,성적입력!$H:$T,9,0)</f>
        <v>#N/A</v>
      </c>
      <c r="N161" s="3" t="e">
        <f>VLOOKUP(H161,성적입력!$H:$T,10,0)</f>
        <v>#N/A</v>
      </c>
      <c r="O161" s="3" t="e">
        <f>VLOOKUP(H161,성적입력!$H:$T,11,0)</f>
        <v>#N/A</v>
      </c>
      <c r="P161" s="3" t="e">
        <f>VLOOKUP(H161,성적입력!$H:$T,12,0)</f>
        <v>#N/A</v>
      </c>
      <c r="R161" s="14" t="e">
        <f t="shared" si="89"/>
        <v>#N/A</v>
      </c>
      <c r="S161" s="2" t="e" cm="1">
        <f t="array" ref="S161">_xlfn.IFS(R161&gt;96%,9,R161&gt;89%,8,R161&gt;77%,7,R161&gt;60%,6,R161&gt;40%,5,R161&gt;23%,4,R161&gt;11%,3,R161&gt;4%,2,TRUE,1)</f>
        <v>#N/A</v>
      </c>
      <c r="T161" s="2"/>
    </row>
    <row r="162" spans="2:20" x14ac:dyDescent="0.3">
      <c r="B162">
        <f>COUNTIF($L$17:$L162,"OO")</f>
        <v>0</v>
      </c>
      <c r="C162" t="str">
        <f t="shared" ref="C162:F162" si="94">C161</f>
        <v>환경과학</v>
      </c>
      <c r="D162" t="str">
        <f t="shared" si="94"/>
        <v>건진선</v>
      </c>
      <c r="E162" t="str">
        <f t="shared" si="94"/>
        <v>과학</v>
      </c>
      <c r="F162" t="str">
        <f t="shared" si="94"/>
        <v>환경과학</v>
      </c>
      <c r="G162" s="4" t="s">
        <v>496</v>
      </c>
      <c r="H162" t="str">
        <f t="shared" si="83"/>
        <v>환경과학-2</v>
      </c>
      <c r="I162" s="3" t="e">
        <f>VLOOKUP($H162,성적입력!$H:$AN,26,0)</f>
        <v>#N/A</v>
      </c>
      <c r="J162" s="3" t="e">
        <f t="shared" si="81"/>
        <v>#N/A</v>
      </c>
      <c r="K162" s="3" t="e">
        <f t="shared" si="84"/>
        <v>#N/A</v>
      </c>
      <c r="L162" s="3" t="e">
        <f t="shared" si="85"/>
        <v>#N/A</v>
      </c>
      <c r="M162" s="3" t="e">
        <f>VLOOKUP(H162,성적입력!$H:$T,9,0)</f>
        <v>#N/A</v>
      </c>
      <c r="N162" s="3" t="e">
        <f>VLOOKUP(H162,성적입력!$H:$T,10,0)</f>
        <v>#N/A</v>
      </c>
      <c r="O162" s="3" t="e">
        <f>VLOOKUP(H162,성적입력!$H:$T,11,0)</f>
        <v>#N/A</v>
      </c>
      <c r="P162" s="3" t="e">
        <f>VLOOKUP(H162,성적입력!$H:$T,12,0)</f>
        <v>#N/A</v>
      </c>
      <c r="R162" s="14" t="e">
        <f t="shared" si="89"/>
        <v>#N/A</v>
      </c>
      <c r="S162" s="2" t="e" cm="1">
        <f t="array" ref="S162">_xlfn.IFS(R162&gt;96%,9,R162&gt;89%,8,R162&gt;77%,7,R162&gt;60%,6,R162&gt;40%,5,R162&gt;23%,4,R162&gt;11%,3,R162&gt;4%,2,TRUE,1)</f>
        <v>#N/A</v>
      </c>
    </row>
  </sheetData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9D19-3F72-4CE4-AADD-9F5A993DE9A3}">
  <dimension ref="F6:H172"/>
  <sheetViews>
    <sheetView workbookViewId="0">
      <selection activeCell="H165" sqref="H165"/>
    </sheetView>
  </sheetViews>
  <sheetFormatPr defaultRowHeight="16.5" x14ac:dyDescent="0.3"/>
  <sheetData>
    <row r="6" spans="6:8" x14ac:dyDescent="0.3">
      <c r="F6" t="s">
        <v>483</v>
      </c>
      <c r="G6" t="s">
        <v>486</v>
      </c>
      <c r="H6" t="s">
        <v>484</v>
      </c>
    </row>
    <row r="7" spans="6:8" x14ac:dyDescent="0.3">
      <c r="F7" t="s">
        <v>155</v>
      </c>
      <c r="G7" t="s">
        <v>263</v>
      </c>
      <c r="H7" t="s">
        <v>155</v>
      </c>
    </row>
    <row r="8" spans="6:8" x14ac:dyDescent="0.3">
      <c r="F8" t="s">
        <v>266</v>
      </c>
      <c r="G8" t="s">
        <v>263</v>
      </c>
      <c r="H8" t="s">
        <v>155</v>
      </c>
    </row>
    <row r="9" spans="6:8" x14ac:dyDescent="0.3">
      <c r="F9" t="s">
        <v>267</v>
      </c>
      <c r="G9" t="s">
        <v>263</v>
      </c>
      <c r="H9" t="s">
        <v>155</v>
      </c>
    </row>
    <row r="10" spans="6:8" x14ac:dyDescent="0.3">
      <c r="F10" t="s">
        <v>268</v>
      </c>
      <c r="G10" t="s">
        <v>263</v>
      </c>
      <c r="H10" t="s">
        <v>155</v>
      </c>
    </row>
    <row r="11" spans="6:8" x14ac:dyDescent="0.3">
      <c r="F11" t="s">
        <v>269</v>
      </c>
      <c r="G11" t="s">
        <v>263</v>
      </c>
      <c r="H11" t="s">
        <v>161</v>
      </c>
    </row>
    <row r="12" spans="6:8" x14ac:dyDescent="0.3">
      <c r="F12" t="s">
        <v>161</v>
      </c>
      <c r="G12" t="s">
        <v>263</v>
      </c>
      <c r="H12" t="s">
        <v>161</v>
      </c>
    </row>
    <row r="13" spans="6:8" x14ac:dyDescent="0.3">
      <c r="F13" t="s">
        <v>270</v>
      </c>
      <c r="G13" t="s">
        <v>263</v>
      </c>
      <c r="H13" t="s">
        <v>161</v>
      </c>
    </row>
    <row r="14" spans="6:8" x14ac:dyDescent="0.3">
      <c r="F14" t="s">
        <v>271</v>
      </c>
      <c r="G14" t="s">
        <v>263</v>
      </c>
      <c r="H14" t="s">
        <v>161</v>
      </c>
    </row>
    <row r="15" spans="6:8" x14ac:dyDescent="0.3">
      <c r="F15" t="s">
        <v>272</v>
      </c>
      <c r="G15" t="s">
        <v>263</v>
      </c>
      <c r="H15" t="s">
        <v>161</v>
      </c>
    </row>
    <row r="16" spans="6:8" x14ac:dyDescent="0.3">
      <c r="F16" t="s">
        <v>273</v>
      </c>
      <c r="G16" t="s">
        <v>263</v>
      </c>
      <c r="H16" t="s">
        <v>161</v>
      </c>
    </row>
    <row r="17" spans="6:8" x14ac:dyDescent="0.3">
      <c r="F17" t="s">
        <v>274</v>
      </c>
      <c r="G17" t="s">
        <v>263</v>
      </c>
      <c r="H17" t="s">
        <v>161</v>
      </c>
    </row>
    <row r="18" spans="6:8" x14ac:dyDescent="0.3">
      <c r="F18" t="s">
        <v>275</v>
      </c>
      <c r="G18" t="s">
        <v>263</v>
      </c>
      <c r="H18" t="s">
        <v>184</v>
      </c>
    </row>
    <row r="19" spans="6:8" x14ac:dyDescent="0.3">
      <c r="F19" t="s">
        <v>276</v>
      </c>
      <c r="G19" t="s">
        <v>263</v>
      </c>
      <c r="H19" t="s">
        <v>184</v>
      </c>
    </row>
    <row r="20" spans="6:8" x14ac:dyDescent="0.3">
      <c r="F20" t="s">
        <v>277</v>
      </c>
      <c r="G20" t="s">
        <v>263</v>
      </c>
      <c r="H20" t="s">
        <v>184</v>
      </c>
    </row>
    <row r="21" spans="6:8" x14ac:dyDescent="0.3">
      <c r="F21" t="s">
        <v>184</v>
      </c>
      <c r="G21" t="s">
        <v>263</v>
      </c>
      <c r="H21" t="s">
        <v>184</v>
      </c>
    </row>
    <row r="22" spans="6:8" x14ac:dyDescent="0.3">
      <c r="F22" t="s">
        <v>169</v>
      </c>
      <c r="G22" t="s">
        <v>263</v>
      </c>
      <c r="H22" t="s">
        <v>184</v>
      </c>
    </row>
    <row r="23" spans="6:8" x14ac:dyDescent="0.3">
      <c r="F23" t="s">
        <v>278</v>
      </c>
      <c r="G23" t="s">
        <v>263</v>
      </c>
      <c r="H23" t="s">
        <v>184</v>
      </c>
    </row>
    <row r="24" spans="6:8" x14ac:dyDescent="0.3">
      <c r="F24" t="s">
        <v>279</v>
      </c>
      <c r="G24" t="s">
        <v>263</v>
      </c>
      <c r="H24" t="s">
        <v>184</v>
      </c>
    </row>
    <row r="25" spans="6:8" x14ac:dyDescent="0.3">
      <c r="F25" t="s">
        <v>280</v>
      </c>
      <c r="G25" t="s">
        <v>263</v>
      </c>
      <c r="H25" t="s">
        <v>337</v>
      </c>
    </row>
    <row r="26" spans="6:8" x14ac:dyDescent="0.3">
      <c r="F26" t="s">
        <v>159</v>
      </c>
      <c r="G26" t="s">
        <v>263</v>
      </c>
      <c r="H26" t="s">
        <v>337</v>
      </c>
    </row>
    <row r="27" spans="6:8" x14ac:dyDescent="0.3">
      <c r="F27" t="s">
        <v>281</v>
      </c>
      <c r="G27" t="s">
        <v>263</v>
      </c>
      <c r="H27" t="s">
        <v>337</v>
      </c>
    </row>
    <row r="28" spans="6:8" x14ac:dyDescent="0.3">
      <c r="F28" t="s">
        <v>282</v>
      </c>
      <c r="G28" t="s">
        <v>263</v>
      </c>
      <c r="H28" t="s">
        <v>163</v>
      </c>
    </row>
    <row r="29" spans="6:8" x14ac:dyDescent="0.3">
      <c r="F29" t="s">
        <v>163</v>
      </c>
      <c r="G29" t="s">
        <v>263</v>
      </c>
      <c r="H29" t="s">
        <v>163</v>
      </c>
    </row>
    <row r="30" spans="6:8" x14ac:dyDescent="0.3">
      <c r="F30" t="s">
        <v>283</v>
      </c>
      <c r="G30" t="s">
        <v>263</v>
      </c>
      <c r="H30" t="s">
        <v>163</v>
      </c>
    </row>
    <row r="31" spans="6:8" x14ac:dyDescent="0.3">
      <c r="F31" t="s">
        <v>284</v>
      </c>
      <c r="G31" t="s">
        <v>263</v>
      </c>
      <c r="H31" t="s">
        <v>163</v>
      </c>
    </row>
    <row r="32" spans="6:8" x14ac:dyDescent="0.3">
      <c r="F32" t="s">
        <v>235</v>
      </c>
      <c r="G32" t="s">
        <v>263</v>
      </c>
      <c r="H32" t="s">
        <v>235</v>
      </c>
    </row>
    <row r="33" spans="6:8" x14ac:dyDescent="0.3">
      <c r="F33" t="s">
        <v>285</v>
      </c>
      <c r="G33" t="s">
        <v>340</v>
      </c>
      <c r="H33" t="s">
        <v>155</v>
      </c>
    </row>
    <row r="34" spans="6:8" x14ac:dyDescent="0.3">
      <c r="F34" t="s">
        <v>287</v>
      </c>
      <c r="G34" t="s">
        <v>340</v>
      </c>
      <c r="H34" t="s">
        <v>155</v>
      </c>
    </row>
    <row r="35" spans="6:8" x14ac:dyDescent="0.3">
      <c r="F35" t="s">
        <v>288</v>
      </c>
      <c r="G35" t="s">
        <v>340</v>
      </c>
      <c r="H35" t="s">
        <v>155</v>
      </c>
    </row>
    <row r="36" spans="6:8" x14ac:dyDescent="0.3">
      <c r="F36" t="s">
        <v>289</v>
      </c>
      <c r="G36" t="s">
        <v>340</v>
      </c>
      <c r="H36" t="s">
        <v>155</v>
      </c>
    </row>
    <row r="37" spans="6:8" x14ac:dyDescent="0.3">
      <c r="F37" t="s">
        <v>290</v>
      </c>
      <c r="G37" t="s">
        <v>340</v>
      </c>
      <c r="H37" t="s">
        <v>155</v>
      </c>
    </row>
    <row r="38" spans="6:8" x14ac:dyDescent="0.3">
      <c r="F38" t="s">
        <v>291</v>
      </c>
      <c r="G38" t="s">
        <v>340</v>
      </c>
      <c r="H38" t="s">
        <v>155</v>
      </c>
    </row>
    <row r="39" spans="6:8" x14ac:dyDescent="0.3">
      <c r="F39" t="s">
        <v>292</v>
      </c>
      <c r="G39" t="s">
        <v>340</v>
      </c>
      <c r="H39" t="s">
        <v>155</v>
      </c>
    </row>
    <row r="40" spans="6:8" x14ac:dyDescent="0.3">
      <c r="F40" t="s">
        <v>170</v>
      </c>
      <c r="G40" t="s">
        <v>340</v>
      </c>
      <c r="H40" t="s">
        <v>155</v>
      </c>
    </row>
    <row r="41" spans="6:8" x14ac:dyDescent="0.3">
      <c r="F41" t="s">
        <v>172</v>
      </c>
      <c r="G41" t="s">
        <v>340</v>
      </c>
      <c r="H41" t="s">
        <v>155</v>
      </c>
    </row>
    <row r="42" spans="6:8" x14ac:dyDescent="0.3">
      <c r="F42" t="s">
        <v>293</v>
      </c>
      <c r="G42" t="s">
        <v>340</v>
      </c>
      <c r="H42" t="s">
        <v>155</v>
      </c>
    </row>
    <row r="43" spans="6:8" x14ac:dyDescent="0.3">
      <c r="F43" t="s">
        <v>286</v>
      </c>
      <c r="G43" t="s">
        <v>340</v>
      </c>
      <c r="H43" t="s">
        <v>155</v>
      </c>
    </row>
    <row r="44" spans="6:8" x14ac:dyDescent="0.3">
      <c r="F44" t="s">
        <v>294</v>
      </c>
      <c r="G44" t="s">
        <v>340</v>
      </c>
      <c r="H44" t="s">
        <v>155</v>
      </c>
    </row>
    <row r="45" spans="6:8" x14ac:dyDescent="0.3">
      <c r="F45" t="s">
        <v>295</v>
      </c>
      <c r="G45" t="s">
        <v>340</v>
      </c>
      <c r="H45" t="s">
        <v>155</v>
      </c>
    </row>
    <row r="46" spans="6:8" x14ac:dyDescent="0.3">
      <c r="F46" t="s">
        <v>174</v>
      </c>
      <c r="G46" t="s">
        <v>340</v>
      </c>
      <c r="H46" t="s">
        <v>161</v>
      </c>
    </row>
    <row r="47" spans="6:8" x14ac:dyDescent="0.3">
      <c r="F47" t="s">
        <v>296</v>
      </c>
      <c r="G47" t="s">
        <v>340</v>
      </c>
      <c r="H47" t="s">
        <v>161</v>
      </c>
    </row>
    <row r="48" spans="6:8" x14ac:dyDescent="0.3">
      <c r="F48" t="s">
        <v>297</v>
      </c>
      <c r="G48" t="s">
        <v>340</v>
      </c>
      <c r="H48" t="s">
        <v>161</v>
      </c>
    </row>
    <row r="49" spans="6:8" x14ac:dyDescent="0.3">
      <c r="F49" t="s">
        <v>298</v>
      </c>
      <c r="G49" t="s">
        <v>340</v>
      </c>
      <c r="H49" t="s">
        <v>161</v>
      </c>
    </row>
    <row r="50" spans="6:8" x14ac:dyDescent="0.3">
      <c r="F50" t="s">
        <v>299</v>
      </c>
      <c r="G50" t="s">
        <v>340</v>
      </c>
      <c r="H50" t="s">
        <v>161</v>
      </c>
    </row>
    <row r="51" spans="6:8" x14ac:dyDescent="0.3">
      <c r="F51" t="s">
        <v>300</v>
      </c>
      <c r="G51" t="s">
        <v>340</v>
      </c>
      <c r="H51" t="s">
        <v>161</v>
      </c>
    </row>
    <row r="52" spans="6:8" x14ac:dyDescent="0.3">
      <c r="F52" t="s">
        <v>301</v>
      </c>
      <c r="G52" t="s">
        <v>340</v>
      </c>
      <c r="H52" t="s">
        <v>161</v>
      </c>
    </row>
    <row r="53" spans="6:8" x14ac:dyDescent="0.3">
      <c r="F53" t="s">
        <v>302</v>
      </c>
      <c r="G53" t="s">
        <v>340</v>
      </c>
      <c r="H53" t="s">
        <v>161</v>
      </c>
    </row>
    <row r="54" spans="6:8" x14ac:dyDescent="0.3">
      <c r="F54" t="s">
        <v>175</v>
      </c>
      <c r="G54" t="s">
        <v>340</v>
      </c>
      <c r="H54" t="s">
        <v>161</v>
      </c>
    </row>
    <row r="55" spans="6:8" x14ac:dyDescent="0.3">
      <c r="F55" t="s">
        <v>305</v>
      </c>
      <c r="G55" t="s">
        <v>340</v>
      </c>
      <c r="H55" t="s">
        <v>184</v>
      </c>
    </row>
    <row r="56" spans="6:8" x14ac:dyDescent="0.3">
      <c r="F56" t="s">
        <v>306</v>
      </c>
      <c r="G56" t="s">
        <v>340</v>
      </c>
      <c r="H56" t="s">
        <v>184</v>
      </c>
    </row>
    <row r="57" spans="6:8" x14ac:dyDescent="0.3">
      <c r="F57" t="s">
        <v>307</v>
      </c>
      <c r="G57" t="s">
        <v>340</v>
      </c>
      <c r="H57" t="s">
        <v>184</v>
      </c>
    </row>
    <row r="58" spans="6:8" x14ac:dyDescent="0.3">
      <c r="F58" t="s">
        <v>308</v>
      </c>
      <c r="G58" t="s">
        <v>340</v>
      </c>
      <c r="H58" t="s">
        <v>184</v>
      </c>
    </row>
    <row r="59" spans="6:8" x14ac:dyDescent="0.3">
      <c r="F59" t="s">
        <v>303</v>
      </c>
      <c r="G59" t="s">
        <v>340</v>
      </c>
      <c r="H59" t="s">
        <v>184</v>
      </c>
    </row>
    <row r="60" spans="6:8" x14ac:dyDescent="0.3">
      <c r="F60" t="s">
        <v>309</v>
      </c>
      <c r="G60" t="s">
        <v>340</v>
      </c>
      <c r="H60" t="s">
        <v>184</v>
      </c>
    </row>
    <row r="61" spans="6:8" x14ac:dyDescent="0.3">
      <c r="F61" t="s">
        <v>310</v>
      </c>
      <c r="G61" t="s">
        <v>340</v>
      </c>
      <c r="H61" t="s">
        <v>184</v>
      </c>
    </row>
    <row r="62" spans="6:8" x14ac:dyDescent="0.3">
      <c r="F62" t="s">
        <v>311</v>
      </c>
      <c r="G62" t="s">
        <v>340</v>
      </c>
      <c r="H62" t="s">
        <v>184</v>
      </c>
    </row>
    <row r="63" spans="6:8" x14ac:dyDescent="0.3">
      <c r="F63" t="s">
        <v>312</v>
      </c>
      <c r="G63" t="s">
        <v>340</v>
      </c>
      <c r="H63" t="s">
        <v>184</v>
      </c>
    </row>
    <row r="64" spans="6:8" x14ac:dyDescent="0.3">
      <c r="F64" t="s">
        <v>304</v>
      </c>
      <c r="G64" t="s">
        <v>340</v>
      </c>
      <c r="H64" t="s">
        <v>184</v>
      </c>
    </row>
    <row r="65" spans="6:8" x14ac:dyDescent="0.3">
      <c r="F65" t="s">
        <v>313</v>
      </c>
      <c r="G65" t="s">
        <v>340</v>
      </c>
      <c r="H65" t="s">
        <v>184</v>
      </c>
    </row>
    <row r="66" spans="6:8" x14ac:dyDescent="0.3">
      <c r="F66" t="s">
        <v>314</v>
      </c>
      <c r="G66" t="s">
        <v>340</v>
      </c>
      <c r="H66" t="s">
        <v>184</v>
      </c>
    </row>
    <row r="67" spans="6:8" x14ac:dyDescent="0.3">
      <c r="F67" t="s">
        <v>315</v>
      </c>
      <c r="G67" t="s">
        <v>340</v>
      </c>
      <c r="H67" t="s">
        <v>184</v>
      </c>
    </row>
    <row r="68" spans="6:8" x14ac:dyDescent="0.3">
      <c r="F68" t="s">
        <v>181</v>
      </c>
      <c r="G68" t="s">
        <v>340</v>
      </c>
      <c r="H68" t="s">
        <v>184</v>
      </c>
    </row>
    <row r="69" spans="6:8" x14ac:dyDescent="0.3">
      <c r="F69" t="s">
        <v>316</v>
      </c>
      <c r="G69" t="s">
        <v>340</v>
      </c>
      <c r="H69" t="s">
        <v>184</v>
      </c>
    </row>
    <row r="70" spans="6:8" x14ac:dyDescent="0.3">
      <c r="F70" t="s">
        <v>317</v>
      </c>
      <c r="G70" t="s">
        <v>340</v>
      </c>
      <c r="H70" t="s">
        <v>184</v>
      </c>
    </row>
    <row r="71" spans="6:8" x14ac:dyDescent="0.3">
      <c r="F71" t="s">
        <v>182</v>
      </c>
      <c r="G71" t="s">
        <v>340</v>
      </c>
      <c r="H71" t="s">
        <v>184</v>
      </c>
    </row>
    <row r="72" spans="6:8" x14ac:dyDescent="0.3">
      <c r="F72" t="s">
        <v>318</v>
      </c>
      <c r="G72" t="s">
        <v>340</v>
      </c>
      <c r="H72" t="s">
        <v>184</v>
      </c>
    </row>
    <row r="73" spans="6:8" x14ac:dyDescent="0.3">
      <c r="F73" t="s">
        <v>339</v>
      </c>
      <c r="G73" t="s">
        <v>340</v>
      </c>
      <c r="H73" t="s">
        <v>184</v>
      </c>
    </row>
    <row r="74" spans="6:8" x14ac:dyDescent="0.3">
      <c r="F74" t="s">
        <v>319</v>
      </c>
      <c r="G74" t="s">
        <v>340</v>
      </c>
      <c r="H74" t="s">
        <v>337</v>
      </c>
    </row>
    <row r="75" spans="6:8" x14ac:dyDescent="0.3">
      <c r="F75" t="s">
        <v>334</v>
      </c>
      <c r="G75" t="s">
        <v>340</v>
      </c>
      <c r="H75" t="s">
        <v>337</v>
      </c>
    </row>
    <row r="76" spans="6:8" x14ac:dyDescent="0.3">
      <c r="F76" t="s">
        <v>165</v>
      </c>
      <c r="G76" t="s">
        <v>340</v>
      </c>
      <c r="H76" t="s">
        <v>337</v>
      </c>
    </row>
    <row r="77" spans="6:8" x14ac:dyDescent="0.3">
      <c r="F77" t="s">
        <v>157</v>
      </c>
      <c r="G77" t="s">
        <v>340</v>
      </c>
      <c r="H77" t="s">
        <v>337</v>
      </c>
    </row>
    <row r="78" spans="6:8" x14ac:dyDescent="0.3">
      <c r="F78" t="s">
        <v>320</v>
      </c>
      <c r="G78" t="s">
        <v>340</v>
      </c>
      <c r="H78" t="s">
        <v>337</v>
      </c>
    </row>
    <row r="79" spans="6:8" x14ac:dyDescent="0.3">
      <c r="F79" t="s">
        <v>335</v>
      </c>
      <c r="G79" t="s">
        <v>340</v>
      </c>
      <c r="H79" t="s">
        <v>337</v>
      </c>
    </row>
    <row r="80" spans="6:8" x14ac:dyDescent="0.3">
      <c r="F80" t="s">
        <v>336</v>
      </c>
      <c r="G80" t="s">
        <v>340</v>
      </c>
      <c r="H80" t="s">
        <v>337</v>
      </c>
    </row>
    <row r="81" spans="6:8" x14ac:dyDescent="0.3">
      <c r="F81" t="s">
        <v>327</v>
      </c>
      <c r="G81" t="s">
        <v>340</v>
      </c>
      <c r="H81" t="s">
        <v>337</v>
      </c>
    </row>
    <row r="82" spans="6:8" x14ac:dyDescent="0.3">
      <c r="F82" t="s">
        <v>173</v>
      </c>
      <c r="G82" t="s">
        <v>340</v>
      </c>
      <c r="H82" t="s">
        <v>337</v>
      </c>
    </row>
    <row r="83" spans="6:8" x14ac:dyDescent="0.3">
      <c r="F83" t="s">
        <v>321</v>
      </c>
      <c r="G83" t="s">
        <v>340</v>
      </c>
      <c r="H83" t="s">
        <v>337</v>
      </c>
    </row>
    <row r="84" spans="6:8" x14ac:dyDescent="0.3">
      <c r="F84" t="s">
        <v>322</v>
      </c>
      <c r="G84" t="s">
        <v>340</v>
      </c>
      <c r="H84" t="s">
        <v>337</v>
      </c>
    </row>
    <row r="85" spans="6:8" x14ac:dyDescent="0.3">
      <c r="F85" t="s">
        <v>323</v>
      </c>
      <c r="G85" t="s">
        <v>340</v>
      </c>
      <c r="H85" t="s">
        <v>337</v>
      </c>
    </row>
    <row r="86" spans="6:8" x14ac:dyDescent="0.3">
      <c r="F86" t="s">
        <v>171</v>
      </c>
      <c r="G86" t="s">
        <v>340</v>
      </c>
      <c r="H86" t="s">
        <v>337</v>
      </c>
    </row>
    <row r="87" spans="6:8" x14ac:dyDescent="0.3">
      <c r="F87" t="s">
        <v>324</v>
      </c>
      <c r="G87" t="s">
        <v>340</v>
      </c>
      <c r="H87" t="s">
        <v>337</v>
      </c>
    </row>
    <row r="88" spans="6:8" x14ac:dyDescent="0.3">
      <c r="F88" t="s">
        <v>325</v>
      </c>
      <c r="G88" t="s">
        <v>340</v>
      </c>
      <c r="H88" t="s">
        <v>337</v>
      </c>
    </row>
    <row r="89" spans="6:8" x14ac:dyDescent="0.3">
      <c r="F89" t="s">
        <v>326</v>
      </c>
      <c r="G89" t="s">
        <v>340</v>
      </c>
      <c r="H89" t="s">
        <v>337</v>
      </c>
    </row>
    <row r="90" spans="6:8" x14ac:dyDescent="0.3">
      <c r="F90" t="s">
        <v>328</v>
      </c>
      <c r="G90" t="s">
        <v>340</v>
      </c>
      <c r="H90" t="s">
        <v>337</v>
      </c>
    </row>
    <row r="91" spans="6:8" x14ac:dyDescent="0.3">
      <c r="F91" t="s">
        <v>330</v>
      </c>
      <c r="G91" t="s">
        <v>340</v>
      </c>
      <c r="H91" t="s">
        <v>163</v>
      </c>
    </row>
    <row r="92" spans="6:8" x14ac:dyDescent="0.3">
      <c r="F92" t="s">
        <v>166</v>
      </c>
      <c r="G92" t="s">
        <v>340</v>
      </c>
      <c r="H92" t="s">
        <v>163</v>
      </c>
    </row>
    <row r="93" spans="6:8" x14ac:dyDescent="0.3">
      <c r="F93" t="s">
        <v>329</v>
      </c>
      <c r="G93" t="s">
        <v>340</v>
      </c>
      <c r="H93" t="s">
        <v>163</v>
      </c>
    </row>
    <row r="94" spans="6:8" x14ac:dyDescent="0.3">
      <c r="F94" t="s">
        <v>178</v>
      </c>
      <c r="G94" t="s">
        <v>340</v>
      </c>
      <c r="H94" t="s">
        <v>163</v>
      </c>
    </row>
    <row r="95" spans="6:8" x14ac:dyDescent="0.3">
      <c r="F95" t="s">
        <v>331</v>
      </c>
      <c r="G95" t="s">
        <v>340</v>
      </c>
      <c r="H95" t="s">
        <v>163</v>
      </c>
    </row>
    <row r="96" spans="6:8" x14ac:dyDescent="0.3">
      <c r="F96" t="s">
        <v>167</v>
      </c>
      <c r="G96" t="s">
        <v>340</v>
      </c>
      <c r="H96" t="s">
        <v>163</v>
      </c>
    </row>
    <row r="97" spans="6:8" x14ac:dyDescent="0.3">
      <c r="F97" t="s">
        <v>332</v>
      </c>
      <c r="G97" t="s">
        <v>340</v>
      </c>
      <c r="H97" t="s">
        <v>163</v>
      </c>
    </row>
    <row r="98" spans="6:8" x14ac:dyDescent="0.3">
      <c r="F98" t="s">
        <v>333</v>
      </c>
      <c r="G98" t="s">
        <v>340</v>
      </c>
      <c r="H98" t="s">
        <v>163</v>
      </c>
    </row>
    <row r="99" spans="6:8" x14ac:dyDescent="0.3">
      <c r="F99" t="s">
        <v>168</v>
      </c>
      <c r="G99" t="s">
        <v>340</v>
      </c>
      <c r="H99" t="s">
        <v>163</v>
      </c>
    </row>
    <row r="100" spans="6:8" x14ac:dyDescent="0.3">
      <c r="F100" t="s">
        <v>341</v>
      </c>
      <c r="G100" t="s">
        <v>473</v>
      </c>
      <c r="H100" t="s">
        <v>155</v>
      </c>
    </row>
    <row r="101" spans="6:8" x14ac:dyDescent="0.3">
      <c r="F101" t="s">
        <v>343</v>
      </c>
      <c r="G101" t="s">
        <v>473</v>
      </c>
      <c r="H101" t="s">
        <v>155</v>
      </c>
    </row>
    <row r="102" spans="6:8" x14ac:dyDescent="0.3">
      <c r="F102" t="s">
        <v>345</v>
      </c>
      <c r="G102" t="s">
        <v>473</v>
      </c>
      <c r="H102" t="s">
        <v>155</v>
      </c>
    </row>
    <row r="103" spans="6:8" x14ac:dyDescent="0.3">
      <c r="F103" t="s">
        <v>347</v>
      </c>
      <c r="G103" t="s">
        <v>473</v>
      </c>
      <c r="H103" t="s">
        <v>155</v>
      </c>
    </row>
    <row r="104" spans="6:8" x14ac:dyDescent="0.3">
      <c r="F104" t="s">
        <v>349</v>
      </c>
      <c r="G104" t="s">
        <v>473</v>
      </c>
      <c r="H104" t="s">
        <v>155</v>
      </c>
    </row>
    <row r="105" spans="6:8" x14ac:dyDescent="0.3">
      <c r="F105" t="s">
        <v>351</v>
      </c>
      <c r="G105" t="s">
        <v>473</v>
      </c>
      <c r="H105" t="s">
        <v>155</v>
      </c>
    </row>
    <row r="106" spans="6:8" x14ac:dyDescent="0.3">
      <c r="F106" t="s">
        <v>353</v>
      </c>
      <c r="G106" t="s">
        <v>473</v>
      </c>
      <c r="H106" t="s">
        <v>155</v>
      </c>
    </row>
    <row r="107" spans="6:8" x14ac:dyDescent="0.3">
      <c r="F107" t="s">
        <v>355</v>
      </c>
      <c r="G107" t="s">
        <v>473</v>
      </c>
      <c r="H107" t="s">
        <v>155</v>
      </c>
    </row>
    <row r="108" spans="6:8" x14ac:dyDescent="0.3">
      <c r="F108" t="s">
        <v>357</v>
      </c>
      <c r="G108" t="s">
        <v>473</v>
      </c>
      <c r="H108" t="s">
        <v>155</v>
      </c>
    </row>
    <row r="109" spans="6:8" x14ac:dyDescent="0.3">
      <c r="F109" t="s">
        <v>359</v>
      </c>
      <c r="G109" t="s">
        <v>473</v>
      </c>
      <c r="H109" t="s">
        <v>155</v>
      </c>
    </row>
    <row r="110" spans="6:8" x14ac:dyDescent="0.3">
      <c r="F110" t="s">
        <v>361</v>
      </c>
      <c r="G110" t="s">
        <v>473</v>
      </c>
      <c r="H110" t="s">
        <v>155</v>
      </c>
    </row>
    <row r="111" spans="6:8" x14ac:dyDescent="0.3">
      <c r="F111" t="s">
        <v>363</v>
      </c>
      <c r="G111" t="s">
        <v>473</v>
      </c>
      <c r="H111" t="s">
        <v>155</v>
      </c>
    </row>
    <row r="112" spans="6:8" x14ac:dyDescent="0.3">
      <c r="F112" t="s">
        <v>365</v>
      </c>
      <c r="G112" t="s">
        <v>473</v>
      </c>
      <c r="H112" t="s">
        <v>155</v>
      </c>
    </row>
    <row r="113" spans="6:8" x14ac:dyDescent="0.3">
      <c r="F113" t="s">
        <v>367</v>
      </c>
      <c r="G113" t="s">
        <v>473</v>
      </c>
      <c r="H113" t="s">
        <v>161</v>
      </c>
    </row>
    <row r="114" spans="6:8" x14ac:dyDescent="0.3">
      <c r="F114" t="s">
        <v>369</v>
      </c>
      <c r="G114" t="s">
        <v>473</v>
      </c>
      <c r="H114" t="s">
        <v>161</v>
      </c>
    </row>
    <row r="115" spans="6:8" x14ac:dyDescent="0.3">
      <c r="F115" t="s">
        <v>475</v>
      </c>
      <c r="G115" t="s">
        <v>473</v>
      </c>
      <c r="H115" t="s">
        <v>161</v>
      </c>
    </row>
    <row r="116" spans="6:8" x14ac:dyDescent="0.3">
      <c r="F116" t="s">
        <v>371</v>
      </c>
      <c r="G116" t="s">
        <v>473</v>
      </c>
      <c r="H116" t="s">
        <v>161</v>
      </c>
    </row>
    <row r="117" spans="6:8" x14ac:dyDescent="0.3">
      <c r="F117" t="s">
        <v>373</v>
      </c>
      <c r="G117" t="s">
        <v>473</v>
      </c>
      <c r="H117" t="s">
        <v>161</v>
      </c>
    </row>
    <row r="118" spans="6:8" x14ac:dyDescent="0.3">
      <c r="F118" t="s">
        <v>375</v>
      </c>
      <c r="G118" t="s">
        <v>473</v>
      </c>
      <c r="H118" t="s">
        <v>161</v>
      </c>
    </row>
    <row r="119" spans="6:8" x14ac:dyDescent="0.3">
      <c r="F119" t="s">
        <v>377</v>
      </c>
      <c r="G119" t="s">
        <v>473</v>
      </c>
      <c r="H119" t="s">
        <v>161</v>
      </c>
    </row>
    <row r="120" spans="6:8" x14ac:dyDescent="0.3">
      <c r="F120" t="s">
        <v>379</v>
      </c>
      <c r="G120" t="s">
        <v>473</v>
      </c>
      <c r="H120" t="s">
        <v>161</v>
      </c>
    </row>
    <row r="121" spans="6:8" x14ac:dyDescent="0.3">
      <c r="F121" t="s">
        <v>381</v>
      </c>
      <c r="G121" t="s">
        <v>473</v>
      </c>
      <c r="H121" t="s">
        <v>161</v>
      </c>
    </row>
    <row r="122" spans="6:8" x14ac:dyDescent="0.3">
      <c r="F122" t="s">
        <v>383</v>
      </c>
      <c r="G122" t="s">
        <v>473</v>
      </c>
      <c r="H122" t="s">
        <v>161</v>
      </c>
    </row>
    <row r="123" spans="6:8" x14ac:dyDescent="0.3">
      <c r="F123" t="s">
        <v>385</v>
      </c>
      <c r="G123" t="s">
        <v>473</v>
      </c>
      <c r="H123" t="s">
        <v>161</v>
      </c>
    </row>
    <row r="124" spans="6:8" x14ac:dyDescent="0.3">
      <c r="F124" t="s">
        <v>387</v>
      </c>
      <c r="G124" t="s">
        <v>473</v>
      </c>
      <c r="H124" t="s">
        <v>161</v>
      </c>
    </row>
    <row r="125" spans="6:8" x14ac:dyDescent="0.3">
      <c r="F125" t="s">
        <v>389</v>
      </c>
      <c r="G125" t="s">
        <v>473</v>
      </c>
      <c r="H125" t="s">
        <v>161</v>
      </c>
    </row>
    <row r="126" spans="6:8" x14ac:dyDescent="0.3">
      <c r="F126" t="s">
        <v>391</v>
      </c>
      <c r="G126" t="s">
        <v>473</v>
      </c>
      <c r="H126" t="s">
        <v>184</v>
      </c>
    </row>
    <row r="127" spans="6:8" x14ac:dyDescent="0.3">
      <c r="F127" t="s">
        <v>393</v>
      </c>
      <c r="G127" t="s">
        <v>473</v>
      </c>
      <c r="H127" t="s">
        <v>184</v>
      </c>
    </row>
    <row r="128" spans="6:8" x14ac:dyDescent="0.3">
      <c r="F128" t="s">
        <v>395</v>
      </c>
      <c r="G128" t="s">
        <v>473</v>
      </c>
      <c r="H128" t="s">
        <v>184</v>
      </c>
    </row>
    <row r="129" spans="6:8" x14ac:dyDescent="0.3">
      <c r="F129" t="s">
        <v>397</v>
      </c>
      <c r="G129" t="s">
        <v>473</v>
      </c>
      <c r="H129" t="s">
        <v>184</v>
      </c>
    </row>
    <row r="130" spans="6:8" x14ac:dyDescent="0.3">
      <c r="F130" t="s">
        <v>477</v>
      </c>
      <c r="G130" t="s">
        <v>473</v>
      </c>
      <c r="H130" t="s">
        <v>184</v>
      </c>
    </row>
    <row r="131" spans="6:8" x14ac:dyDescent="0.3">
      <c r="F131" t="s">
        <v>479</v>
      </c>
      <c r="G131" t="s">
        <v>473</v>
      </c>
      <c r="H131" t="s">
        <v>184</v>
      </c>
    </row>
    <row r="132" spans="6:8" x14ac:dyDescent="0.3">
      <c r="F132" t="s">
        <v>481</v>
      </c>
      <c r="G132" t="s">
        <v>473</v>
      </c>
      <c r="H132" t="s">
        <v>184</v>
      </c>
    </row>
    <row r="133" spans="6:8" x14ac:dyDescent="0.3">
      <c r="F133" t="s">
        <v>399</v>
      </c>
      <c r="G133" t="s">
        <v>473</v>
      </c>
      <c r="H133" t="s">
        <v>184</v>
      </c>
    </row>
    <row r="134" spans="6:8" x14ac:dyDescent="0.3">
      <c r="F134" t="s">
        <v>401</v>
      </c>
      <c r="G134" t="s">
        <v>473</v>
      </c>
      <c r="H134" t="s">
        <v>184</v>
      </c>
    </row>
    <row r="135" spans="6:8" x14ac:dyDescent="0.3">
      <c r="F135" t="s">
        <v>403</v>
      </c>
      <c r="G135" t="s">
        <v>473</v>
      </c>
      <c r="H135" t="s">
        <v>184</v>
      </c>
    </row>
    <row r="136" spans="6:8" x14ac:dyDescent="0.3">
      <c r="F136" t="s">
        <v>405</v>
      </c>
      <c r="G136" t="s">
        <v>473</v>
      </c>
      <c r="H136" t="s">
        <v>184</v>
      </c>
    </row>
    <row r="137" spans="6:8" x14ac:dyDescent="0.3">
      <c r="F137" t="s">
        <v>407</v>
      </c>
      <c r="G137" t="s">
        <v>473</v>
      </c>
      <c r="H137" t="s">
        <v>184</v>
      </c>
    </row>
    <row r="138" spans="6:8" x14ac:dyDescent="0.3">
      <c r="F138" t="s">
        <v>409</v>
      </c>
      <c r="G138" t="s">
        <v>473</v>
      </c>
      <c r="H138" t="s">
        <v>184</v>
      </c>
    </row>
    <row r="139" spans="6:8" x14ac:dyDescent="0.3">
      <c r="F139" t="s">
        <v>411</v>
      </c>
      <c r="G139" t="s">
        <v>473</v>
      </c>
      <c r="H139" t="s">
        <v>184</v>
      </c>
    </row>
    <row r="140" spans="6:8" x14ac:dyDescent="0.3">
      <c r="F140" t="s">
        <v>413</v>
      </c>
      <c r="G140" t="s">
        <v>473</v>
      </c>
      <c r="H140" t="s">
        <v>337</v>
      </c>
    </row>
    <row r="141" spans="6:8" x14ac:dyDescent="0.3">
      <c r="F141" t="s">
        <v>415</v>
      </c>
      <c r="G141" t="s">
        <v>473</v>
      </c>
      <c r="H141" t="s">
        <v>337</v>
      </c>
    </row>
    <row r="142" spans="6:8" x14ac:dyDescent="0.3">
      <c r="F142" t="s">
        <v>417</v>
      </c>
      <c r="G142" t="s">
        <v>473</v>
      </c>
      <c r="H142" t="s">
        <v>337</v>
      </c>
    </row>
    <row r="143" spans="6:8" x14ac:dyDescent="0.3">
      <c r="F143" t="s">
        <v>419</v>
      </c>
      <c r="G143" t="s">
        <v>473</v>
      </c>
      <c r="H143" t="s">
        <v>337</v>
      </c>
    </row>
    <row r="144" spans="6:8" x14ac:dyDescent="0.3">
      <c r="F144" t="s">
        <v>421</v>
      </c>
      <c r="G144" t="s">
        <v>473</v>
      </c>
      <c r="H144" t="s">
        <v>337</v>
      </c>
    </row>
    <row r="145" spans="6:8" x14ac:dyDescent="0.3">
      <c r="F145" t="s">
        <v>423</v>
      </c>
      <c r="G145" t="s">
        <v>473</v>
      </c>
      <c r="H145" t="s">
        <v>337</v>
      </c>
    </row>
    <row r="146" spans="6:8" x14ac:dyDescent="0.3">
      <c r="F146" t="s">
        <v>425</v>
      </c>
      <c r="G146" t="s">
        <v>473</v>
      </c>
      <c r="H146" t="s">
        <v>337</v>
      </c>
    </row>
    <row r="147" spans="6:8" x14ac:dyDescent="0.3">
      <c r="F147" t="s">
        <v>427</v>
      </c>
      <c r="G147" t="s">
        <v>473</v>
      </c>
      <c r="H147" t="s">
        <v>337</v>
      </c>
    </row>
    <row r="148" spans="6:8" x14ac:dyDescent="0.3">
      <c r="F148" t="s">
        <v>429</v>
      </c>
      <c r="G148" t="s">
        <v>473</v>
      </c>
      <c r="H148" t="s">
        <v>337</v>
      </c>
    </row>
    <row r="149" spans="6:8" x14ac:dyDescent="0.3">
      <c r="F149" t="s">
        <v>431</v>
      </c>
      <c r="G149" t="s">
        <v>473</v>
      </c>
      <c r="H149" t="s">
        <v>337</v>
      </c>
    </row>
    <row r="150" spans="6:8" x14ac:dyDescent="0.3">
      <c r="F150" t="s">
        <v>433</v>
      </c>
      <c r="G150" t="s">
        <v>473</v>
      </c>
      <c r="H150" t="s">
        <v>337</v>
      </c>
    </row>
    <row r="151" spans="6:8" x14ac:dyDescent="0.3">
      <c r="F151" t="s">
        <v>435</v>
      </c>
      <c r="G151" t="s">
        <v>473</v>
      </c>
      <c r="H151" t="s">
        <v>337</v>
      </c>
    </row>
    <row r="152" spans="6:8" x14ac:dyDescent="0.3">
      <c r="F152" t="s">
        <v>437</v>
      </c>
      <c r="G152" t="s">
        <v>473</v>
      </c>
      <c r="H152" t="s">
        <v>337</v>
      </c>
    </row>
    <row r="153" spans="6:8" x14ac:dyDescent="0.3">
      <c r="F153" t="s">
        <v>439</v>
      </c>
      <c r="G153" t="s">
        <v>473</v>
      </c>
      <c r="H153" t="s">
        <v>337</v>
      </c>
    </row>
    <row r="154" spans="6:8" x14ac:dyDescent="0.3">
      <c r="F154" t="s">
        <v>441</v>
      </c>
      <c r="G154" t="s">
        <v>473</v>
      </c>
      <c r="H154" t="s">
        <v>337</v>
      </c>
    </row>
    <row r="155" spans="6:8" x14ac:dyDescent="0.3">
      <c r="F155" t="s">
        <v>443</v>
      </c>
      <c r="G155" t="s">
        <v>473</v>
      </c>
      <c r="H155" t="s">
        <v>337</v>
      </c>
    </row>
    <row r="156" spans="6:8" x14ac:dyDescent="0.3">
      <c r="F156" t="s">
        <v>445</v>
      </c>
      <c r="G156" t="s">
        <v>473</v>
      </c>
      <c r="H156" t="s">
        <v>163</v>
      </c>
    </row>
    <row r="157" spans="6:8" x14ac:dyDescent="0.3">
      <c r="F157" t="s">
        <v>447</v>
      </c>
      <c r="G157" t="s">
        <v>473</v>
      </c>
      <c r="H157" t="s">
        <v>163</v>
      </c>
    </row>
    <row r="158" spans="6:8" x14ac:dyDescent="0.3">
      <c r="F158" t="s">
        <v>449</v>
      </c>
      <c r="G158" t="s">
        <v>473</v>
      </c>
      <c r="H158" t="s">
        <v>163</v>
      </c>
    </row>
    <row r="159" spans="6:8" x14ac:dyDescent="0.3">
      <c r="F159" t="s">
        <v>451</v>
      </c>
      <c r="G159" t="s">
        <v>473</v>
      </c>
      <c r="H159" t="s">
        <v>163</v>
      </c>
    </row>
    <row r="160" spans="6:8" x14ac:dyDescent="0.3">
      <c r="F160" t="s">
        <v>453</v>
      </c>
      <c r="G160" t="s">
        <v>473</v>
      </c>
      <c r="H160" t="s">
        <v>163</v>
      </c>
    </row>
    <row r="161" spans="6:8" x14ac:dyDescent="0.3">
      <c r="F161" t="s">
        <v>425</v>
      </c>
      <c r="G161" t="s">
        <v>473</v>
      </c>
      <c r="H161" t="s">
        <v>163</v>
      </c>
    </row>
    <row r="162" spans="6:8" x14ac:dyDescent="0.3">
      <c r="F162" t="s">
        <v>455</v>
      </c>
      <c r="G162" t="s">
        <v>473</v>
      </c>
      <c r="H162" t="s">
        <v>163</v>
      </c>
    </row>
    <row r="163" spans="6:8" x14ac:dyDescent="0.3">
      <c r="F163" t="s">
        <v>457</v>
      </c>
      <c r="G163" t="s">
        <v>473</v>
      </c>
      <c r="H163" t="s">
        <v>163</v>
      </c>
    </row>
    <row r="164" spans="6:8" x14ac:dyDescent="0.3">
      <c r="F164" t="s">
        <v>459</v>
      </c>
      <c r="G164" t="s">
        <v>473</v>
      </c>
      <c r="H164" t="s">
        <v>163</v>
      </c>
    </row>
    <row r="165" spans="6:8" x14ac:dyDescent="0.3">
      <c r="F165" t="s">
        <v>176</v>
      </c>
      <c r="G165" t="s">
        <v>473</v>
      </c>
      <c r="H165" t="s">
        <v>163</v>
      </c>
    </row>
    <row r="166" spans="6:8" x14ac:dyDescent="0.3">
      <c r="F166" t="s">
        <v>461</v>
      </c>
      <c r="G166" t="s">
        <v>473</v>
      </c>
      <c r="H166" t="s">
        <v>163</v>
      </c>
    </row>
    <row r="167" spans="6:8" x14ac:dyDescent="0.3">
      <c r="F167" t="s">
        <v>463</v>
      </c>
      <c r="G167" t="s">
        <v>473</v>
      </c>
      <c r="H167" t="s">
        <v>163</v>
      </c>
    </row>
    <row r="168" spans="6:8" x14ac:dyDescent="0.3">
      <c r="F168" t="s">
        <v>465</v>
      </c>
      <c r="G168" t="s">
        <v>473</v>
      </c>
      <c r="H168" t="s">
        <v>163</v>
      </c>
    </row>
    <row r="169" spans="6:8" x14ac:dyDescent="0.3">
      <c r="F169" t="s">
        <v>467</v>
      </c>
      <c r="G169" t="s">
        <v>473</v>
      </c>
      <c r="H169" t="s">
        <v>163</v>
      </c>
    </row>
    <row r="170" spans="6:8" x14ac:dyDescent="0.3">
      <c r="F170" t="s">
        <v>179</v>
      </c>
      <c r="G170" t="s">
        <v>473</v>
      </c>
      <c r="H170" t="s">
        <v>163</v>
      </c>
    </row>
    <row r="171" spans="6:8" x14ac:dyDescent="0.3">
      <c r="F171" t="s">
        <v>469</v>
      </c>
      <c r="G171" t="s">
        <v>473</v>
      </c>
      <c r="H171" t="s">
        <v>163</v>
      </c>
    </row>
    <row r="172" spans="6:8" x14ac:dyDescent="0.3">
      <c r="F172" t="s">
        <v>471</v>
      </c>
      <c r="G172" t="s">
        <v>473</v>
      </c>
      <c r="H172" t="s">
        <v>163</v>
      </c>
    </row>
  </sheetData>
  <phoneticPr fontId="3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2A946-F239-4C02-B852-0D4F08A6FE47}">
  <dimension ref="F4:H66"/>
  <sheetViews>
    <sheetView workbookViewId="0">
      <selection activeCell="Q8" sqref="Q8"/>
    </sheetView>
  </sheetViews>
  <sheetFormatPr defaultRowHeight="16.5" x14ac:dyDescent="0.3"/>
  <sheetData>
    <row r="4" spans="6:8" x14ac:dyDescent="0.3">
      <c r="F4" s="1" t="s">
        <v>89</v>
      </c>
      <c r="H4" s="1" t="s">
        <v>39</v>
      </c>
    </row>
    <row r="5" spans="6:8" x14ac:dyDescent="0.3">
      <c r="F5" s="1" t="s">
        <v>10</v>
      </c>
      <c r="H5" s="4" t="s">
        <v>95</v>
      </c>
    </row>
    <row r="6" spans="6:8" x14ac:dyDescent="0.3">
      <c r="F6" t="s">
        <v>12</v>
      </c>
      <c r="H6" s="4" t="s">
        <v>96</v>
      </c>
    </row>
    <row r="7" spans="6:8" x14ac:dyDescent="0.3">
      <c r="F7" t="s">
        <v>13</v>
      </c>
      <c r="H7" s="4" t="s">
        <v>97</v>
      </c>
    </row>
    <row r="8" spans="6:8" x14ac:dyDescent="0.3">
      <c r="F8" t="s">
        <v>92</v>
      </c>
      <c r="H8" s="4" t="s">
        <v>98</v>
      </c>
    </row>
    <row r="9" spans="6:8" x14ac:dyDescent="0.3">
      <c r="F9" t="s">
        <v>14</v>
      </c>
      <c r="H9" s="4" t="s">
        <v>99</v>
      </c>
    </row>
    <row r="10" spans="6:8" x14ac:dyDescent="0.3">
      <c r="F10" t="s">
        <v>15</v>
      </c>
      <c r="H10" s="4" t="s">
        <v>100</v>
      </c>
    </row>
    <row r="11" spans="6:8" x14ac:dyDescent="0.3">
      <c r="F11" t="s">
        <v>16</v>
      </c>
      <c r="H11" s="4" t="s">
        <v>101</v>
      </c>
    </row>
    <row r="12" spans="6:8" x14ac:dyDescent="0.3">
      <c r="F12" t="s">
        <v>17</v>
      </c>
      <c r="H12" s="4" t="s">
        <v>102</v>
      </c>
    </row>
    <row r="13" spans="6:8" x14ac:dyDescent="0.3">
      <c r="F13" t="s">
        <v>18</v>
      </c>
      <c r="H13" s="4" t="s">
        <v>103</v>
      </c>
    </row>
    <row r="14" spans="6:8" x14ac:dyDescent="0.3">
      <c r="F14" t="s">
        <v>19</v>
      </c>
      <c r="H14">
        <v>10</v>
      </c>
    </row>
    <row r="15" spans="6:8" x14ac:dyDescent="0.3">
      <c r="F15" t="s">
        <v>44</v>
      </c>
      <c r="H15">
        <v>11</v>
      </c>
    </row>
    <row r="16" spans="6:8" x14ac:dyDescent="0.3">
      <c r="F16" t="s">
        <v>90</v>
      </c>
      <c r="H16">
        <v>12</v>
      </c>
    </row>
    <row r="17" spans="6:8" x14ac:dyDescent="0.3">
      <c r="F17" t="s">
        <v>46</v>
      </c>
      <c r="H17">
        <v>13</v>
      </c>
    </row>
    <row r="18" spans="6:8" x14ac:dyDescent="0.3">
      <c r="F18" t="s">
        <v>47</v>
      </c>
      <c r="H18">
        <v>14</v>
      </c>
    </row>
    <row r="19" spans="6:8" x14ac:dyDescent="0.3">
      <c r="F19" t="s">
        <v>48</v>
      </c>
      <c r="H19">
        <v>15</v>
      </c>
    </row>
    <row r="20" spans="6:8" x14ac:dyDescent="0.3">
      <c r="F20" t="s">
        <v>49</v>
      </c>
      <c r="H20">
        <v>16</v>
      </c>
    </row>
    <row r="21" spans="6:8" x14ac:dyDescent="0.3">
      <c r="F21" t="s">
        <v>51</v>
      </c>
      <c r="H21">
        <v>17</v>
      </c>
    </row>
    <row r="22" spans="6:8" x14ac:dyDescent="0.3">
      <c r="F22" t="s">
        <v>9</v>
      </c>
      <c r="H22">
        <v>18</v>
      </c>
    </row>
    <row r="23" spans="6:8" x14ac:dyDescent="0.3">
      <c r="F23" t="s">
        <v>52</v>
      </c>
      <c r="H23">
        <v>19</v>
      </c>
    </row>
    <row r="24" spans="6:8" x14ac:dyDescent="0.3">
      <c r="F24" t="s">
        <v>50</v>
      </c>
      <c r="H24">
        <v>20</v>
      </c>
    </row>
    <row r="25" spans="6:8" x14ac:dyDescent="0.3">
      <c r="F25" t="s">
        <v>53</v>
      </c>
      <c r="H25">
        <v>21</v>
      </c>
    </row>
    <row r="26" spans="6:8" x14ac:dyDescent="0.3">
      <c r="F26" t="s">
        <v>54</v>
      </c>
      <c r="H26">
        <v>22</v>
      </c>
    </row>
    <row r="27" spans="6:8" x14ac:dyDescent="0.3">
      <c r="F27" t="s">
        <v>55</v>
      </c>
      <c r="H27">
        <v>23</v>
      </c>
    </row>
    <row r="28" spans="6:8" x14ac:dyDescent="0.3">
      <c r="F28" t="s">
        <v>56</v>
      </c>
      <c r="H28">
        <v>24</v>
      </c>
    </row>
    <row r="29" spans="6:8" x14ac:dyDescent="0.3">
      <c r="F29" t="s">
        <v>57</v>
      </c>
      <c r="H29">
        <v>25</v>
      </c>
    </row>
    <row r="30" spans="6:8" x14ac:dyDescent="0.3">
      <c r="F30" t="s">
        <v>58</v>
      </c>
      <c r="H30">
        <v>26</v>
      </c>
    </row>
    <row r="31" spans="6:8" x14ac:dyDescent="0.3">
      <c r="F31" t="s">
        <v>11</v>
      </c>
      <c r="H31">
        <v>27</v>
      </c>
    </row>
    <row r="32" spans="6:8" x14ac:dyDescent="0.3">
      <c r="F32" t="s">
        <v>59</v>
      </c>
      <c r="H32">
        <v>28</v>
      </c>
    </row>
    <row r="33" spans="6:8" x14ac:dyDescent="0.3">
      <c r="F33" t="s">
        <v>60</v>
      </c>
      <c r="H33">
        <v>29</v>
      </c>
    </row>
    <row r="34" spans="6:8" x14ac:dyDescent="0.3">
      <c r="F34" t="s">
        <v>61</v>
      </c>
      <c r="H34">
        <v>30</v>
      </c>
    </row>
    <row r="35" spans="6:8" x14ac:dyDescent="0.3">
      <c r="F35" t="s">
        <v>62</v>
      </c>
      <c r="H35">
        <v>31</v>
      </c>
    </row>
    <row r="36" spans="6:8" x14ac:dyDescent="0.3">
      <c r="F36" t="s">
        <v>63</v>
      </c>
      <c r="H36">
        <v>32</v>
      </c>
    </row>
    <row r="37" spans="6:8" x14ac:dyDescent="0.3">
      <c r="F37" t="s">
        <v>64</v>
      </c>
      <c r="H37">
        <v>33</v>
      </c>
    </row>
    <row r="38" spans="6:8" x14ac:dyDescent="0.3">
      <c r="F38" t="s">
        <v>65</v>
      </c>
      <c r="H38">
        <v>34</v>
      </c>
    </row>
    <row r="39" spans="6:8" x14ac:dyDescent="0.3">
      <c r="F39" t="s">
        <v>66</v>
      </c>
      <c r="H39">
        <v>35</v>
      </c>
    </row>
    <row r="40" spans="6:8" x14ac:dyDescent="0.3">
      <c r="F40" t="s">
        <v>67</v>
      </c>
      <c r="H40">
        <v>36</v>
      </c>
    </row>
    <row r="41" spans="6:8" x14ac:dyDescent="0.3">
      <c r="F41" t="s">
        <v>68</v>
      </c>
      <c r="H41">
        <v>37</v>
      </c>
    </row>
    <row r="42" spans="6:8" x14ac:dyDescent="0.3">
      <c r="F42" t="s">
        <v>69</v>
      </c>
      <c r="H42">
        <v>38</v>
      </c>
    </row>
    <row r="43" spans="6:8" x14ac:dyDescent="0.3">
      <c r="F43" t="s">
        <v>70</v>
      </c>
      <c r="H43">
        <v>39</v>
      </c>
    </row>
    <row r="44" spans="6:8" x14ac:dyDescent="0.3">
      <c r="F44" t="s">
        <v>71</v>
      </c>
      <c r="H44">
        <v>40</v>
      </c>
    </row>
    <row r="45" spans="6:8" x14ac:dyDescent="0.3">
      <c r="F45" t="s">
        <v>72</v>
      </c>
      <c r="H45">
        <v>41</v>
      </c>
    </row>
    <row r="46" spans="6:8" x14ac:dyDescent="0.3">
      <c r="F46" t="s">
        <v>73</v>
      </c>
      <c r="H46">
        <v>42</v>
      </c>
    </row>
    <row r="47" spans="6:8" x14ac:dyDescent="0.3">
      <c r="F47" t="s">
        <v>74</v>
      </c>
      <c r="H47">
        <v>43</v>
      </c>
    </row>
    <row r="48" spans="6:8" x14ac:dyDescent="0.3">
      <c r="F48" t="s">
        <v>75</v>
      </c>
      <c r="H48">
        <v>44</v>
      </c>
    </row>
    <row r="49" spans="6:8" x14ac:dyDescent="0.3">
      <c r="F49" t="s">
        <v>76</v>
      </c>
      <c r="H49">
        <v>45</v>
      </c>
    </row>
    <row r="50" spans="6:8" x14ac:dyDescent="0.3">
      <c r="F50" t="s">
        <v>77</v>
      </c>
      <c r="H50">
        <v>46</v>
      </c>
    </row>
    <row r="51" spans="6:8" x14ac:dyDescent="0.3">
      <c r="F51" t="s">
        <v>78</v>
      </c>
      <c r="H51">
        <v>47</v>
      </c>
    </row>
    <row r="52" spans="6:8" x14ac:dyDescent="0.3">
      <c r="F52" t="s">
        <v>79</v>
      </c>
      <c r="H52">
        <v>48</v>
      </c>
    </row>
    <row r="53" spans="6:8" x14ac:dyDescent="0.3">
      <c r="F53" t="s">
        <v>80</v>
      </c>
      <c r="H53">
        <v>49</v>
      </c>
    </row>
    <row r="54" spans="6:8" x14ac:dyDescent="0.3">
      <c r="F54" t="s">
        <v>81</v>
      </c>
      <c r="H54">
        <v>50</v>
      </c>
    </row>
    <row r="55" spans="6:8" x14ac:dyDescent="0.3">
      <c r="F55" t="s">
        <v>82</v>
      </c>
      <c r="H55">
        <v>51</v>
      </c>
    </row>
    <row r="56" spans="6:8" x14ac:dyDescent="0.3">
      <c r="F56" t="s">
        <v>83</v>
      </c>
      <c r="H56">
        <v>52</v>
      </c>
    </row>
    <row r="57" spans="6:8" x14ac:dyDescent="0.3">
      <c r="F57" t="s">
        <v>84</v>
      </c>
      <c r="H57">
        <v>53</v>
      </c>
    </row>
    <row r="58" spans="6:8" x14ac:dyDescent="0.3">
      <c r="F58" t="s">
        <v>85</v>
      </c>
      <c r="H58">
        <v>54</v>
      </c>
    </row>
    <row r="59" spans="6:8" x14ac:dyDescent="0.3">
      <c r="F59" t="s">
        <v>86</v>
      </c>
      <c r="H59">
        <v>55</v>
      </c>
    </row>
    <row r="60" spans="6:8" x14ac:dyDescent="0.3">
      <c r="F60" t="s">
        <v>87</v>
      </c>
      <c r="H60">
        <v>56</v>
      </c>
    </row>
    <row r="61" spans="6:8" x14ac:dyDescent="0.3">
      <c r="F61" t="s">
        <v>88</v>
      </c>
      <c r="H61">
        <v>57</v>
      </c>
    </row>
    <row r="62" spans="6:8" x14ac:dyDescent="0.3">
      <c r="F62" s="1" t="s">
        <v>45</v>
      </c>
      <c r="H62">
        <v>58</v>
      </c>
    </row>
    <row r="63" spans="6:8" x14ac:dyDescent="0.3">
      <c r="F63" t="s">
        <v>91</v>
      </c>
      <c r="H63">
        <v>59</v>
      </c>
    </row>
    <row r="64" spans="6:8" x14ac:dyDescent="0.3">
      <c r="F64" t="s">
        <v>93</v>
      </c>
      <c r="H64">
        <v>60</v>
      </c>
    </row>
    <row r="65" spans="6:8" x14ac:dyDescent="0.3">
      <c r="F65" t="s">
        <v>81</v>
      </c>
      <c r="H65">
        <v>61</v>
      </c>
    </row>
    <row r="66" spans="6:8" x14ac:dyDescent="0.3">
      <c r="F66" t="s">
        <v>94</v>
      </c>
      <c r="H66">
        <v>62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2DBA1-871F-4F0C-A343-532E042B8494}">
  <sheetPr>
    <tabColor theme="1"/>
  </sheetPr>
  <dimension ref="C5:T1344"/>
  <sheetViews>
    <sheetView showGridLines="0" topLeftCell="A10" workbookViewId="0">
      <selection activeCell="F8" sqref="F8"/>
    </sheetView>
  </sheetViews>
  <sheetFormatPr defaultRowHeight="16.5" x14ac:dyDescent="0.3"/>
  <cols>
    <col min="1" max="3" width="2.25" customWidth="1"/>
    <col min="4" max="4" width="15.125" bestFit="1" customWidth="1"/>
    <col min="5" max="5" width="23.25" style="3" bestFit="1" customWidth="1"/>
    <col min="6" max="19" width="12.25" customWidth="1"/>
  </cols>
  <sheetData>
    <row r="5" spans="4:20" x14ac:dyDescent="0.3">
      <c r="D5" s="17" t="s">
        <v>32</v>
      </c>
    </row>
    <row r="7" spans="4:20" x14ac:dyDescent="0.3">
      <c r="D7" s="78" t="s">
        <v>927</v>
      </c>
      <c r="E7" s="78" t="s">
        <v>930</v>
      </c>
      <c r="F7" s="78" t="s">
        <v>950</v>
      </c>
      <c r="G7" s="113"/>
    </row>
    <row r="8" spans="4:20" x14ac:dyDescent="0.3">
      <c r="D8" s="76" t="s">
        <v>929</v>
      </c>
      <c r="E8" s="76" t="s">
        <v>187</v>
      </c>
      <c r="F8" s="111" t="e">
        <f>성적분석!F6</f>
        <v>#DIV/0!</v>
      </c>
      <c r="G8" s="112"/>
      <c r="J8" s="88"/>
      <c r="K8" s="89"/>
      <c r="L8" s="89"/>
      <c r="M8" s="89"/>
      <c r="N8" s="89"/>
      <c r="O8" s="89"/>
      <c r="P8" s="89"/>
      <c r="Q8" s="89"/>
      <c r="R8" s="89"/>
      <c r="S8" s="89"/>
      <c r="T8" s="90"/>
    </row>
    <row r="9" spans="4:20" x14ac:dyDescent="0.3">
      <c r="D9" s="76" t="s">
        <v>932</v>
      </c>
      <c r="E9" s="76" t="s">
        <v>187</v>
      </c>
      <c r="F9" s="111" t="e">
        <f>성적분석!F7</f>
        <v>#DIV/0!</v>
      </c>
      <c r="G9" s="112"/>
      <c r="J9" s="91"/>
      <c r="T9" s="92"/>
    </row>
    <row r="10" spans="4:20" x14ac:dyDescent="0.3">
      <c r="D10" s="77" t="s">
        <v>928</v>
      </c>
      <c r="E10" s="76" t="s">
        <v>188</v>
      </c>
      <c r="F10" s="111" t="e">
        <f>성적분석!F8</f>
        <v>#DIV/0!</v>
      </c>
      <c r="G10" s="112"/>
      <c r="J10" s="91"/>
      <c r="K10" s="5" t="s">
        <v>940</v>
      </c>
      <c r="T10" s="92"/>
    </row>
    <row r="11" spans="4:20" x14ac:dyDescent="0.3">
      <c r="D11" s="77" t="s">
        <v>931</v>
      </c>
      <c r="E11" s="76" t="s">
        <v>188</v>
      </c>
      <c r="F11" s="111" t="e">
        <f>성적분석!F9</f>
        <v>#DIV/0!</v>
      </c>
      <c r="G11" s="112"/>
      <c r="J11" s="91"/>
      <c r="T11" s="92"/>
    </row>
    <row r="12" spans="4:20" x14ac:dyDescent="0.3">
      <c r="D12" s="77" t="s">
        <v>928</v>
      </c>
      <c r="E12" s="76" t="s">
        <v>155</v>
      </c>
      <c r="F12" s="111" t="e">
        <f>성적분석!F10</f>
        <v>#DIV/0!</v>
      </c>
      <c r="G12" s="112"/>
      <c r="J12" s="91"/>
      <c r="K12" s="5" t="s">
        <v>634</v>
      </c>
      <c r="T12" s="92"/>
    </row>
    <row r="13" spans="4:20" x14ac:dyDescent="0.3">
      <c r="D13" s="77" t="s">
        <v>928</v>
      </c>
      <c r="E13" s="76" t="s">
        <v>161</v>
      </c>
      <c r="F13" s="111" t="e">
        <f>성적분석!F11</f>
        <v>#DIV/0!</v>
      </c>
      <c r="G13" s="112"/>
      <c r="J13" s="91"/>
      <c r="K13" s="93" t="s">
        <v>654</v>
      </c>
      <c r="T13" s="92"/>
    </row>
    <row r="14" spans="4:20" x14ac:dyDescent="0.3">
      <c r="D14" s="77" t="s">
        <v>928</v>
      </c>
      <c r="E14" s="76" t="s">
        <v>184</v>
      </c>
      <c r="F14" s="111" t="e">
        <f>성적분석!F12</f>
        <v>#DIV/0!</v>
      </c>
      <c r="G14" s="112"/>
      <c r="J14" s="91"/>
      <c r="K14" s="93" t="s">
        <v>949</v>
      </c>
      <c r="T14" s="92"/>
    </row>
    <row r="15" spans="4:20" x14ac:dyDescent="0.3">
      <c r="D15" s="77" t="s">
        <v>928</v>
      </c>
      <c r="E15" s="76" t="s">
        <v>163</v>
      </c>
      <c r="F15" s="111" t="e">
        <f>성적분석!F13</f>
        <v>#DIV/0!</v>
      </c>
      <c r="G15" s="112"/>
      <c r="J15" s="91"/>
      <c r="K15" s="93" t="s">
        <v>925</v>
      </c>
      <c r="T15" s="92"/>
    </row>
    <row r="16" spans="4:20" x14ac:dyDescent="0.3">
      <c r="D16" s="77" t="s">
        <v>928</v>
      </c>
      <c r="E16" s="76" t="s">
        <v>159</v>
      </c>
      <c r="F16" s="111" t="e">
        <f>성적분석!F14</f>
        <v>#DIV/0!</v>
      </c>
      <c r="G16" s="112"/>
      <c r="J16" s="91"/>
      <c r="K16" s="93" t="s">
        <v>947</v>
      </c>
      <c r="T16" s="92"/>
    </row>
    <row r="17" spans="3:20" x14ac:dyDescent="0.3">
      <c r="D17" s="77" t="s">
        <v>931</v>
      </c>
      <c r="E17" s="76" t="s">
        <v>155</v>
      </c>
      <c r="F17" s="111" t="e">
        <f>성적분석!F15</f>
        <v>#DIV/0!</v>
      </c>
      <c r="G17" s="112"/>
      <c r="J17" s="91"/>
      <c r="K17" s="93" t="s">
        <v>948</v>
      </c>
      <c r="T17" s="92"/>
    </row>
    <row r="18" spans="3:20" x14ac:dyDescent="0.3">
      <c r="D18" s="77" t="s">
        <v>931</v>
      </c>
      <c r="E18" s="76" t="s">
        <v>161</v>
      </c>
      <c r="F18" s="111" t="e">
        <f>성적분석!F16</f>
        <v>#DIV/0!</v>
      </c>
      <c r="G18" s="112"/>
      <c r="J18" s="91"/>
      <c r="K18" s="93" t="s">
        <v>926</v>
      </c>
      <c r="T18" s="92"/>
    </row>
    <row r="19" spans="3:20" x14ac:dyDescent="0.3">
      <c r="D19" s="77" t="s">
        <v>931</v>
      </c>
      <c r="E19" s="76" t="s">
        <v>184</v>
      </c>
      <c r="F19" s="111" t="e">
        <f>성적분석!F17</f>
        <v>#DIV/0!</v>
      </c>
      <c r="G19" s="112"/>
      <c r="J19" s="91"/>
      <c r="K19" s="93" t="s">
        <v>951</v>
      </c>
      <c r="T19" s="92"/>
    </row>
    <row r="20" spans="3:20" x14ac:dyDescent="0.3">
      <c r="D20" s="77" t="s">
        <v>931</v>
      </c>
      <c r="E20" s="76" t="s">
        <v>163</v>
      </c>
      <c r="F20" s="111" t="e">
        <f>성적분석!F18</f>
        <v>#DIV/0!</v>
      </c>
      <c r="G20" s="112"/>
      <c r="J20" s="91"/>
      <c r="T20" s="92"/>
    </row>
    <row r="21" spans="3:20" x14ac:dyDescent="0.3">
      <c r="D21" s="77" t="s">
        <v>931</v>
      </c>
      <c r="E21" s="76" t="s">
        <v>159</v>
      </c>
      <c r="F21" s="111" t="e">
        <f>성적분석!F19</f>
        <v>#DIV/0!</v>
      </c>
      <c r="G21" s="112"/>
      <c r="J21" s="94"/>
      <c r="K21" s="95"/>
      <c r="L21" s="95"/>
      <c r="M21" s="95"/>
      <c r="N21" s="95"/>
      <c r="O21" s="95"/>
      <c r="P21" s="95"/>
      <c r="Q21" s="95"/>
      <c r="R21" s="95"/>
      <c r="S21" s="95"/>
      <c r="T21" s="96"/>
    </row>
    <row r="25" spans="3:20" x14ac:dyDescent="0.3">
      <c r="D25" s="17" t="s">
        <v>939</v>
      </c>
    </row>
    <row r="26" spans="3:20" x14ac:dyDescent="0.3">
      <c r="D26" s="5" t="s">
        <v>41</v>
      </c>
    </row>
    <row r="27" spans="3:20" x14ac:dyDescent="0.3">
      <c r="D27" s="17" t="s">
        <v>943</v>
      </c>
    </row>
    <row r="28" spans="3:20" x14ac:dyDescent="0.3">
      <c r="D28" s="17" t="s">
        <v>942</v>
      </c>
    </row>
    <row r="29" spans="3:20" x14ac:dyDescent="0.3">
      <c r="D29" s="17"/>
    </row>
    <row r="30" spans="3:20" x14ac:dyDescent="0.3">
      <c r="D30" s="17" t="s">
        <v>944</v>
      </c>
    </row>
    <row r="31" spans="3:20" x14ac:dyDescent="0.3">
      <c r="D31" s="83" t="s">
        <v>941</v>
      </c>
      <c r="R31" s="5" t="s">
        <v>952</v>
      </c>
    </row>
    <row r="32" spans="3:20" x14ac:dyDescent="0.3">
      <c r="C32" s="1"/>
      <c r="D32" s="84" t="s">
        <v>945</v>
      </c>
      <c r="E32" s="85" t="s">
        <v>0</v>
      </c>
      <c r="F32" s="84" t="s">
        <v>1</v>
      </c>
      <c r="G32" s="84" t="s">
        <v>599</v>
      </c>
      <c r="H32" s="84" t="s">
        <v>2</v>
      </c>
      <c r="I32" s="84" t="s">
        <v>25</v>
      </c>
      <c r="J32" s="84" t="s">
        <v>28</v>
      </c>
      <c r="K32" s="85" t="s">
        <v>935</v>
      </c>
      <c r="L32" s="78" t="s">
        <v>26</v>
      </c>
      <c r="M32" s="86" t="s">
        <v>23</v>
      </c>
      <c r="N32" s="78" t="s">
        <v>933</v>
      </c>
      <c r="O32" s="78" t="s">
        <v>5</v>
      </c>
      <c r="P32" s="78" t="s">
        <v>936</v>
      </c>
      <c r="Q32" s="78" t="s">
        <v>937</v>
      </c>
      <c r="R32" s="78" t="s">
        <v>938</v>
      </c>
      <c r="S32" s="114" t="s">
        <v>946</v>
      </c>
    </row>
    <row r="33" spans="3:19" x14ac:dyDescent="0.3">
      <c r="C33" s="18">
        <v>1</v>
      </c>
      <c r="D33" s="77" t="str">
        <f>IFERROR(VLOOKUP($C33,의치한약수데이터!$B:$C,2,0),"")</f>
        <v/>
      </c>
      <c r="E33" s="79" t="str">
        <f>IFERROR(VLOOKUP($D33,의치한약수데이터!$C:$AS,3,0),"")</f>
        <v/>
      </c>
      <c r="F33" s="77" t="str">
        <f>IFERROR(VLOOKUP($D33,의치한약수데이터!$C:$AS,5,0),"")</f>
        <v/>
      </c>
      <c r="G33" s="77" t="str">
        <f>IFERROR(VLOOKUP($D33,의치한약수데이터!$C:$AS,6,0),"")</f>
        <v/>
      </c>
      <c r="H33" s="77" t="str">
        <f>IFERROR(VLOOKUP($D33,의치한약수데이터!$C:$AS,8,0),"")</f>
        <v/>
      </c>
      <c r="I33" s="77" t="str">
        <f>IFERROR(VLOOKUP($D33,의치한약수데이터!$C:$AS,12,0),"")</f>
        <v/>
      </c>
      <c r="J33" s="77" t="str">
        <f>IFERROR(VLOOKUP($D33,의치한약수데이터!$C:$AS,13,0),"")</f>
        <v/>
      </c>
      <c r="K33" s="77" t="str">
        <f>IFERROR(VLOOKUP($D33,의치한약수데이터!$C:$AS,14,0),"")</f>
        <v/>
      </c>
      <c r="L33" s="77" t="str">
        <f>IFERROR(VLOOKUP($D33,의치한약수데이터!$C:$AS,16,0),"")</f>
        <v/>
      </c>
      <c r="M33" s="80" t="str">
        <f>IFERROR(VLOOKUP($D33,의치한약수데이터!$C:$AS,17,0),"")</f>
        <v/>
      </c>
      <c r="N33" s="77" t="str">
        <f>IFERROR(VLOOKUP($D33,의치한약수데이터!$C:$AS,18,0),"")</f>
        <v/>
      </c>
      <c r="O33" s="81" t="str">
        <f>IFERROR(VLOOKUP($D33,의치한약수데이터!$C:$AS,20,0),"")</f>
        <v/>
      </c>
      <c r="P33" s="77" t="str">
        <f>IFERROR(VLOOKUP($D33,의치한약수데이터!$C:$AS,21,0),"")</f>
        <v/>
      </c>
      <c r="Q33" s="77" t="str">
        <f>IFERROR(VLOOKUP($D33,의치한약수데이터!$C:$AS,39,0),"")</f>
        <v/>
      </c>
      <c r="R33" s="82" t="str">
        <f>IFERROR(VLOOKUP($D33,의치한약수데이터!$C:$AS,41,0),"")</f>
        <v/>
      </c>
      <c r="S33" s="115" t="str">
        <f>IFERROR(VLOOKUP($D33,의치한약수데이터!$C:$AS,43,0),"")</f>
        <v/>
      </c>
    </row>
    <row r="34" spans="3:19" x14ac:dyDescent="0.3">
      <c r="C34" s="18">
        <v>2</v>
      </c>
      <c r="D34" s="77" t="str">
        <f>IFERROR(VLOOKUP($C34,의치한약수데이터!$B:$C,2,0),"")</f>
        <v/>
      </c>
      <c r="E34" s="79" t="str">
        <f>IFERROR(VLOOKUP($D34,의치한약수데이터!$C:$AS,3,0),"")</f>
        <v/>
      </c>
      <c r="F34" s="77" t="str">
        <f>IFERROR(VLOOKUP($D34,의치한약수데이터!$C:$AS,5,0),"")</f>
        <v/>
      </c>
      <c r="G34" s="77" t="str">
        <f>IFERROR(VLOOKUP($D34,의치한약수데이터!$C:$AS,6,0),"")</f>
        <v/>
      </c>
      <c r="H34" s="77" t="str">
        <f>IFERROR(VLOOKUP($D34,의치한약수데이터!$C:$AS,8,0),"")</f>
        <v/>
      </c>
      <c r="I34" s="77" t="str">
        <f>IFERROR(VLOOKUP($D34,의치한약수데이터!$C:$AS,12,0),"")</f>
        <v/>
      </c>
      <c r="J34" s="77" t="str">
        <f>IFERROR(VLOOKUP($D34,의치한약수데이터!$C:$AS,13,0),"")</f>
        <v/>
      </c>
      <c r="K34" s="77" t="str">
        <f>IFERROR(VLOOKUP($D34,의치한약수데이터!$C:$AS,14,0),"")</f>
        <v/>
      </c>
      <c r="L34" s="77" t="str">
        <f>IFERROR(VLOOKUP($D34,의치한약수데이터!$C:$AS,16,0),"")</f>
        <v/>
      </c>
      <c r="M34" s="80" t="str">
        <f>IFERROR(VLOOKUP($D34,의치한약수데이터!$C:$AS,17,0),"")</f>
        <v/>
      </c>
      <c r="N34" s="77" t="str">
        <f>IFERROR(VLOOKUP($D34,의치한약수데이터!$C:$AS,18,0),"")</f>
        <v/>
      </c>
      <c r="O34" s="81" t="str">
        <f>IFERROR(VLOOKUP($D34,의치한약수데이터!$C:$AS,20,0),"")</f>
        <v/>
      </c>
      <c r="P34" s="77" t="str">
        <f>IFERROR(VLOOKUP($D34,의치한약수데이터!$C:$AS,21,0),"")</f>
        <v/>
      </c>
      <c r="Q34" s="77" t="str">
        <f>IFERROR(VLOOKUP($D34,의치한약수데이터!$C:$AS,39,0),"")</f>
        <v/>
      </c>
      <c r="R34" s="82" t="str">
        <f>IFERROR(VLOOKUP($D34,의치한약수데이터!$C:$AS,41,0),"")</f>
        <v/>
      </c>
      <c r="S34" s="115" t="str">
        <f>IFERROR(VLOOKUP($D34,의치한약수데이터!$C:$AS,43,0),"")</f>
        <v/>
      </c>
    </row>
    <row r="35" spans="3:19" x14ac:dyDescent="0.3">
      <c r="C35" s="18">
        <v>3</v>
      </c>
      <c r="D35" s="77" t="str">
        <f>IFERROR(VLOOKUP($C35,의치한약수데이터!$B:$C,2,0),"")</f>
        <v/>
      </c>
      <c r="E35" s="79" t="str">
        <f>IFERROR(VLOOKUP($D35,의치한약수데이터!$C:$AS,3,0),"")</f>
        <v/>
      </c>
      <c r="F35" s="77" t="str">
        <f>IFERROR(VLOOKUP($D35,의치한약수데이터!$C:$AS,5,0),"")</f>
        <v/>
      </c>
      <c r="G35" s="77" t="str">
        <f>IFERROR(VLOOKUP($D35,의치한약수데이터!$C:$AS,6,0),"")</f>
        <v/>
      </c>
      <c r="H35" s="77" t="str">
        <f>IFERROR(VLOOKUP($D35,의치한약수데이터!$C:$AS,8,0),"")</f>
        <v/>
      </c>
      <c r="I35" s="77" t="str">
        <f>IFERROR(VLOOKUP($D35,의치한약수데이터!$C:$AS,12,0),"")</f>
        <v/>
      </c>
      <c r="J35" s="77" t="str">
        <f>IFERROR(VLOOKUP($D35,의치한약수데이터!$C:$AS,13,0),"")</f>
        <v/>
      </c>
      <c r="K35" s="77" t="str">
        <f>IFERROR(VLOOKUP($D35,의치한약수데이터!$C:$AS,14,0),"")</f>
        <v/>
      </c>
      <c r="L35" s="77" t="str">
        <f>IFERROR(VLOOKUP($D35,의치한약수데이터!$C:$AS,16,0),"")</f>
        <v/>
      </c>
      <c r="M35" s="80" t="str">
        <f>IFERROR(VLOOKUP($D35,의치한약수데이터!$C:$AS,17,0),"")</f>
        <v/>
      </c>
      <c r="N35" s="77" t="str">
        <f>IFERROR(VLOOKUP($D35,의치한약수데이터!$C:$AS,18,0),"")</f>
        <v/>
      </c>
      <c r="O35" s="81" t="str">
        <f>IFERROR(VLOOKUP($D35,의치한약수데이터!$C:$AS,20,0),"")</f>
        <v/>
      </c>
      <c r="P35" s="77" t="str">
        <f>IFERROR(VLOOKUP($D35,의치한약수데이터!$C:$AS,21,0),"")</f>
        <v/>
      </c>
      <c r="Q35" s="77" t="str">
        <f>IFERROR(VLOOKUP($D35,의치한약수데이터!$C:$AS,39,0),"")</f>
        <v/>
      </c>
      <c r="R35" s="82" t="str">
        <f>IFERROR(VLOOKUP($D35,의치한약수데이터!$C:$AS,41,0),"")</f>
        <v/>
      </c>
      <c r="S35" s="115" t="str">
        <f>IFERROR(VLOOKUP($D35,의치한약수데이터!$C:$AS,43,0),"")</f>
        <v/>
      </c>
    </row>
    <row r="36" spans="3:19" x14ac:dyDescent="0.3">
      <c r="C36" s="18">
        <v>4</v>
      </c>
      <c r="D36" s="77" t="str">
        <f>IFERROR(VLOOKUP($C36,의치한약수데이터!$B:$C,2,0),"")</f>
        <v/>
      </c>
      <c r="E36" s="79" t="str">
        <f>IFERROR(VLOOKUP($D36,의치한약수데이터!$C:$AS,3,0),"")</f>
        <v/>
      </c>
      <c r="F36" s="77" t="str">
        <f>IFERROR(VLOOKUP($D36,의치한약수데이터!$C:$AS,5,0),"")</f>
        <v/>
      </c>
      <c r="G36" s="77" t="str">
        <f>IFERROR(VLOOKUP($D36,의치한약수데이터!$C:$AS,6,0),"")</f>
        <v/>
      </c>
      <c r="H36" s="77" t="str">
        <f>IFERROR(VLOOKUP($D36,의치한약수데이터!$C:$AS,8,0),"")</f>
        <v/>
      </c>
      <c r="I36" s="77" t="str">
        <f>IFERROR(VLOOKUP($D36,의치한약수데이터!$C:$AS,12,0),"")</f>
        <v/>
      </c>
      <c r="J36" s="77" t="str">
        <f>IFERROR(VLOOKUP($D36,의치한약수데이터!$C:$AS,13,0),"")</f>
        <v/>
      </c>
      <c r="K36" s="77" t="str">
        <f>IFERROR(VLOOKUP($D36,의치한약수데이터!$C:$AS,14,0),"")</f>
        <v/>
      </c>
      <c r="L36" s="77" t="str">
        <f>IFERROR(VLOOKUP($D36,의치한약수데이터!$C:$AS,16,0),"")</f>
        <v/>
      </c>
      <c r="M36" s="80" t="str">
        <f>IFERROR(VLOOKUP($D36,의치한약수데이터!$C:$AS,17,0),"")</f>
        <v/>
      </c>
      <c r="N36" s="77" t="str">
        <f>IFERROR(VLOOKUP($D36,의치한약수데이터!$C:$AS,18,0),"")</f>
        <v/>
      </c>
      <c r="O36" s="81" t="str">
        <f>IFERROR(VLOOKUP($D36,의치한약수데이터!$C:$AS,20,0),"")</f>
        <v/>
      </c>
      <c r="P36" s="77" t="str">
        <f>IFERROR(VLOOKUP($D36,의치한약수데이터!$C:$AS,21,0),"")</f>
        <v/>
      </c>
      <c r="Q36" s="77" t="str">
        <f>IFERROR(VLOOKUP($D36,의치한약수데이터!$C:$AS,39,0),"")</f>
        <v/>
      </c>
      <c r="R36" s="82" t="str">
        <f>IFERROR(VLOOKUP($D36,의치한약수데이터!$C:$AS,41,0),"")</f>
        <v/>
      </c>
      <c r="S36" s="115" t="str">
        <f>IFERROR(VLOOKUP($D36,의치한약수데이터!$C:$AS,43,0),"")</f>
        <v/>
      </c>
    </row>
    <row r="37" spans="3:19" x14ac:dyDescent="0.3">
      <c r="C37" s="18">
        <v>5</v>
      </c>
      <c r="D37" s="77" t="str">
        <f>IFERROR(VLOOKUP($C37,의치한약수데이터!$B:$C,2,0),"")</f>
        <v/>
      </c>
      <c r="E37" s="79" t="str">
        <f>IFERROR(VLOOKUP($D37,의치한약수데이터!$C:$AS,3,0),"")</f>
        <v/>
      </c>
      <c r="F37" s="77" t="str">
        <f>IFERROR(VLOOKUP($D37,의치한약수데이터!$C:$AS,5,0),"")</f>
        <v/>
      </c>
      <c r="G37" s="77" t="str">
        <f>IFERROR(VLOOKUP($D37,의치한약수데이터!$C:$AS,6,0),"")</f>
        <v/>
      </c>
      <c r="H37" s="77" t="str">
        <f>IFERROR(VLOOKUP($D37,의치한약수데이터!$C:$AS,8,0),"")</f>
        <v/>
      </c>
      <c r="I37" s="77" t="str">
        <f>IFERROR(VLOOKUP($D37,의치한약수데이터!$C:$AS,12,0),"")</f>
        <v/>
      </c>
      <c r="J37" s="77" t="str">
        <f>IFERROR(VLOOKUP($D37,의치한약수데이터!$C:$AS,13,0),"")</f>
        <v/>
      </c>
      <c r="K37" s="77" t="str">
        <f>IFERROR(VLOOKUP($D37,의치한약수데이터!$C:$AS,14,0),"")</f>
        <v/>
      </c>
      <c r="L37" s="77" t="str">
        <f>IFERROR(VLOOKUP($D37,의치한약수데이터!$C:$AS,16,0),"")</f>
        <v/>
      </c>
      <c r="M37" s="80" t="str">
        <f>IFERROR(VLOOKUP($D37,의치한약수데이터!$C:$AS,17,0),"")</f>
        <v/>
      </c>
      <c r="N37" s="77" t="str">
        <f>IFERROR(VLOOKUP($D37,의치한약수데이터!$C:$AS,18,0),"")</f>
        <v/>
      </c>
      <c r="O37" s="81" t="str">
        <f>IFERROR(VLOOKUP($D37,의치한약수데이터!$C:$AS,20,0),"")</f>
        <v/>
      </c>
      <c r="P37" s="77" t="str">
        <f>IFERROR(VLOOKUP($D37,의치한약수데이터!$C:$AS,21,0),"")</f>
        <v/>
      </c>
      <c r="Q37" s="77" t="str">
        <f>IFERROR(VLOOKUP($D37,의치한약수데이터!$C:$AS,39,0),"")</f>
        <v/>
      </c>
      <c r="R37" s="82" t="str">
        <f>IFERROR(VLOOKUP($D37,의치한약수데이터!$C:$AS,41,0),"")</f>
        <v/>
      </c>
      <c r="S37" s="115" t="str">
        <f>IFERROR(VLOOKUP($D37,의치한약수데이터!$C:$AS,43,0),"")</f>
        <v/>
      </c>
    </row>
    <row r="38" spans="3:19" x14ac:dyDescent="0.3">
      <c r="C38" s="18">
        <v>6</v>
      </c>
      <c r="D38" s="77" t="str">
        <f>IFERROR(VLOOKUP($C38,의치한약수데이터!$B:$C,2,0),"")</f>
        <v/>
      </c>
      <c r="E38" s="79" t="str">
        <f>IFERROR(VLOOKUP($D38,의치한약수데이터!$C:$AS,3,0),"")</f>
        <v/>
      </c>
      <c r="F38" s="77" t="str">
        <f>IFERROR(VLOOKUP($D38,의치한약수데이터!$C:$AS,5,0),"")</f>
        <v/>
      </c>
      <c r="G38" s="77" t="str">
        <f>IFERROR(VLOOKUP($D38,의치한약수데이터!$C:$AS,6,0),"")</f>
        <v/>
      </c>
      <c r="H38" s="77" t="str">
        <f>IFERROR(VLOOKUP($D38,의치한약수데이터!$C:$AS,8,0),"")</f>
        <v/>
      </c>
      <c r="I38" s="77" t="str">
        <f>IFERROR(VLOOKUP($D38,의치한약수데이터!$C:$AS,12,0),"")</f>
        <v/>
      </c>
      <c r="J38" s="77" t="str">
        <f>IFERROR(VLOOKUP($D38,의치한약수데이터!$C:$AS,13,0),"")</f>
        <v/>
      </c>
      <c r="K38" s="77" t="str">
        <f>IFERROR(VLOOKUP($D38,의치한약수데이터!$C:$AS,14,0),"")</f>
        <v/>
      </c>
      <c r="L38" s="77" t="str">
        <f>IFERROR(VLOOKUP($D38,의치한약수데이터!$C:$AS,16,0),"")</f>
        <v/>
      </c>
      <c r="M38" s="80" t="str">
        <f>IFERROR(VLOOKUP($D38,의치한약수데이터!$C:$AS,17,0),"")</f>
        <v/>
      </c>
      <c r="N38" s="77" t="str">
        <f>IFERROR(VLOOKUP($D38,의치한약수데이터!$C:$AS,18,0),"")</f>
        <v/>
      </c>
      <c r="O38" s="81" t="str">
        <f>IFERROR(VLOOKUP($D38,의치한약수데이터!$C:$AS,20,0),"")</f>
        <v/>
      </c>
      <c r="P38" s="77" t="str">
        <f>IFERROR(VLOOKUP($D38,의치한약수데이터!$C:$AS,21,0),"")</f>
        <v/>
      </c>
      <c r="Q38" s="77" t="str">
        <f>IFERROR(VLOOKUP($D38,의치한약수데이터!$C:$AS,39,0),"")</f>
        <v/>
      </c>
      <c r="R38" s="82" t="str">
        <f>IFERROR(VLOOKUP($D38,의치한약수데이터!$C:$AS,41,0),"")</f>
        <v/>
      </c>
      <c r="S38" s="115" t="str">
        <f>IFERROR(VLOOKUP($D38,의치한약수데이터!$C:$AS,43,0),"")</f>
        <v/>
      </c>
    </row>
    <row r="39" spans="3:19" x14ac:dyDescent="0.3">
      <c r="C39" s="18">
        <v>7</v>
      </c>
      <c r="D39" s="77" t="str">
        <f>IFERROR(VLOOKUP($C39,의치한약수데이터!$B:$C,2,0),"")</f>
        <v/>
      </c>
      <c r="E39" s="79" t="str">
        <f>IFERROR(VLOOKUP($D39,의치한약수데이터!$C:$AS,3,0),"")</f>
        <v/>
      </c>
      <c r="F39" s="77" t="str">
        <f>IFERROR(VLOOKUP($D39,의치한약수데이터!$C:$AS,5,0),"")</f>
        <v/>
      </c>
      <c r="G39" s="77" t="str">
        <f>IFERROR(VLOOKUP($D39,의치한약수데이터!$C:$AS,6,0),"")</f>
        <v/>
      </c>
      <c r="H39" s="77" t="str">
        <f>IFERROR(VLOOKUP($D39,의치한약수데이터!$C:$AS,8,0),"")</f>
        <v/>
      </c>
      <c r="I39" s="77" t="str">
        <f>IFERROR(VLOOKUP($D39,의치한약수데이터!$C:$AS,12,0),"")</f>
        <v/>
      </c>
      <c r="J39" s="77" t="str">
        <f>IFERROR(VLOOKUP($D39,의치한약수데이터!$C:$AS,13,0),"")</f>
        <v/>
      </c>
      <c r="K39" s="77" t="str">
        <f>IFERROR(VLOOKUP($D39,의치한약수데이터!$C:$AS,14,0),"")</f>
        <v/>
      </c>
      <c r="L39" s="77" t="str">
        <f>IFERROR(VLOOKUP($D39,의치한약수데이터!$C:$AS,16,0),"")</f>
        <v/>
      </c>
      <c r="M39" s="80" t="str">
        <f>IFERROR(VLOOKUP($D39,의치한약수데이터!$C:$AS,17,0),"")</f>
        <v/>
      </c>
      <c r="N39" s="77" t="str">
        <f>IFERROR(VLOOKUP($D39,의치한약수데이터!$C:$AS,18,0),"")</f>
        <v/>
      </c>
      <c r="O39" s="81" t="str">
        <f>IFERROR(VLOOKUP($D39,의치한약수데이터!$C:$AS,20,0),"")</f>
        <v/>
      </c>
      <c r="P39" s="77" t="str">
        <f>IFERROR(VLOOKUP($D39,의치한약수데이터!$C:$AS,21,0),"")</f>
        <v/>
      </c>
      <c r="Q39" s="77" t="str">
        <f>IFERROR(VLOOKUP($D39,의치한약수데이터!$C:$AS,39,0),"")</f>
        <v/>
      </c>
      <c r="R39" s="82" t="str">
        <f>IFERROR(VLOOKUP($D39,의치한약수데이터!$C:$AS,41,0),"")</f>
        <v/>
      </c>
      <c r="S39" s="115" t="str">
        <f>IFERROR(VLOOKUP($D39,의치한약수데이터!$C:$AS,43,0),"")</f>
        <v/>
      </c>
    </row>
    <row r="40" spans="3:19" x14ac:dyDescent="0.3">
      <c r="C40" s="18">
        <v>8</v>
      </c>
      <c r="D40" s="77" t="str">
        <f>IFERROR(VLOOKUP($C40,의치한약수데이터!$B:$C,2,0),"")</f>
        <v/>
      </c>
      <c r="E40" s="79" t="str">
        <f>IFERROR(VLOOKUP($D40,의치한약수데이터!$C:$AS,3,0),"")</f>
        <v/>
      </c>
      <c r="F40" s="77" t="str">
        <f>IFERROR(VLOOKUP($D40,의치한약수데이터!$C:$AS,5,0),"")</f>
        <v/>
      </c>
      <c r="G40" s="77" t="str">
        <f>IFERROR(VLOOKUP($D40,의치한약수데이터!$C:$AS,6,0),"")</f>
        <v/>
      </c>
      <c r="H40" s="77" t="str">
        <f>IFERROR(VLOOKUP($D40,의치한약수데이터!$C:$AS,8,0),"")</f>
        <v/>
      </c>
      <c r="I40" s="77" t="str">
        <f>IFERROR(VLOOKUP($D40,의치한약수데이터!$C:$AS,12,0),"")</f>
        <v/>
      </c>
      <c r="J40" s="77" t="str">
        <f>IFERROR(VLOOKUP($D40,의치한약수데이터!$C:$AS,13,0),"")</f>
        <v/>
      </c>
      <c r="K40" s="77" t="str">
        <f>IFERROR(VLOOKUP($D40,의치한약수데이터!$C:$AS,14,0),"")</f>
        <v/>
      </c>
      <c r="L40" s="77" t="str">
        <f>IFERROR(VLOOKUP($D40,의치한약수데이터!$C:$AS,16,0),"")</f>
        <v/>
      </c>
      <c r="M40" s="80" t="str">
        <f>IFERROR(VLOOKUP($D40,의치한약수데이터!$C:$AS,17,0),"")</f>
        <v/>
      </c>
      <c r="N40" s="77" t="str">
        <f>IFERROR(VLOOKUP($D40,의치한약수데이터!$C:$AS,18,0),"")</f>
        <v/>
      </c>
      <c r="O40" s="81" t="str">
        <f>IFERROR(VLOOKUP($D40,의치한약수데이터!$C:$AS,20,0),"")</f>
        <v/>
      </c>
      <c r="P40" s="77" t="str">
        <f>IFERROR(VLOOKUP($D40,의치한약수데이터!$C:$AS,21,0),"")</f>
        <v/>
      </c>
      <c r="Q40" s="77" t="str">
        <f>IFERROR(VLOOKUP($D40,의치한약수데이터!$C:$AS,39,0),"")</f>
        <v/>
      </c>
      <c r="R40" s="82" t="str">
        <f>IFERROR(VLOOKUP($D40,의치한약수데이터!$C:$AS,41,0),"")</f>
        <v/>
      </c>
      <c r="S40" s="115" t="str">
        <f>IFERROR(VLOOKUP($D40,의치한약수데이터!$C:$AS,43,0),"")</f>
        <v/>
      </c>
    </row>
    <row r="41" spans="3:19" x14ac:dyDescent="0.3">
      <c r="C41" s="18">
        <v>9</v>
      </c>
      <c r="D41" s="77" t="str">
        <f>IFERROR(VLOOKUP($C41,의치한약수데이터!$B:$C,2,0),"")</f>
        <v/>
      </c>
      <c r="E41" s="79" t="str">
        <f>IFERROR(VLOOKUP($D41,의치한약수데이터!$C:$AS,3,0),"")</f>
        <v/>
      </c>
      <c r="F41" s="77" t="str">
        <f>IFERROR(VLOOKUP($D41,의치한약수데이터!$C:$AS,5,0),"")</f>
        <v/>
      </c>
      <c r="G41" s="77" t="str">
        <f>IFERROR(VLOOKUP($D41,의치한약수데이터!$C:$AS,6,0),"")</f>
        <v/>
      </c>
      <c r="H41" s="77" t="str">
        <f>IFERROR(VLOOKUP($D41,의치한약수데이터!$C:$AS,8,0),"")</f>
        <v/>
      </c>
      <c r="I41" s="77" t="str">
        <f>IFERROR(VLOOKUP($D41,의치한약수데이터!$C:$AS,12,0),"")</f>
        <v/>
      </c>
      <c r="J41" s="77" t="str">
        <f>IFERROR(VLOOKUP($D41,의치한약수데이터!$C:$AS,13,0),"")</f>
        <v/>
      </c>
      <c r="K41" s="77" t="str">
        <f>IFERROR(VLOOKUP($D41,의치한약수데이터!$C:$AS,14,0),"")</f>
        <v/>
      </c>
      <c r="L41" s="77" t="str">
        <f>IFERROR(VLOOKUP($D41,의치한약수데이터!$C:$AS,16,0),"")</f>
        <v/>
      </c>
      <c r="M41" s="80" t="str">
        <f>IFERROR(VLOOKUP($D41,의치한약수데이터!$C:$AS,17,0),"")</f>
        <v/>
      </c>
      <c r="N41" s="77" t="str">
        <f>IFERROR(VLOOKUP($D41,의치한약수데이터!$C:$AS,18,0),"")</f>
        <v/>
      </c>
      <c r="O41" s="81" t="str">
        <f>IFERROR(VLOOKUP($D41,의치한약수데이터!$C:$AS,20,0),"")</f>
        <v/>
      </c>
      <c r="P41" s="77" t="str">
        <f>IFERROR(VLOOKUP($D41,의치한약수데이터!$C:$AS,21,0),"")</f>
        <v/>
      </c>
      <c r="Q41" s="77" t="str">
        <f>IFERROR(VLOOKUP($D41,의치한약수데이터!$C:$AS,39,0),"")</f>
        <v/>
      </c>
      <c r="R41" s="82" t="str">
        <f>IFERROR(VLOOKUP($D41,의치한약수데이터!$C:$AS,41,0),"")</f>
        <v/>
      </c>
      <c r="S41" s="115" t="str">
        <f>IFERROR(VLOOKUP($D41,의치한약수데이터!$C:$AS,43,0),"")</f>
        <v/>
      </c>
    </row>
    <row r="42" spans="3:19" x14ac:dyDescent="0.3">
      <c r="C42" s="18">
        <v>10</v>
      </c>
      <c r="D42" s="77" t="str">
        <f>IFERROR(VLOOKUP($C42,의치한약수데이터!$B:$C,2,0),"")</f>
        <v/>
      </c>
      <c r="E42" s="79" t="str">
        <f>IFERROR(VLOOKUP($D42,의치한약수데이터!$C:$AS,3,0),"")</f>
        <v/>
      </c>
      <c r="F42" s="77" t="str">
        <f>IFERROR(VLOOKUP($D42,의치한약수데이터!$C:$AS,5,0),"")</f>
        <v/>
      </c>
      <c r="G42" s="77" t="str">
        <f>IFERROR(VLOOKUP($D42,의치한약수데이터!$C:$AS,6,0),"")</f>
        <v/>
      </c>
      <c r="H42" s="77" t="str">
        <f>IFERROR(VLOOKUP($D42,의치한약수데이터!$C:$AS,8,0),"")</f>
        <v/>
      </c>
      <c r="I42" s="77" t="str">
        <f>IFERROR(VLOOKUP($D42,의치한약수데이터!$C:$AS,12,0),"")</f>
        <v/>
      </c>
      <c r="J42" s="77" t="str">
        <f>IFERROR(VLOOKUP($D42,의치한약수데이터!$C:$AS,13,0),"")</f>
        <v/>
      </c>
      <c r="K42" s="77" t="str">
        <f>IFERROR(VLOOKUP($D42,의치한약수데이터!$C:$AS,14,0),"")</f>
        <v/>
      </c>
      <c r="L42" s="77" t="str">
        <f>IFERROR(VLOOKUP($D42,의치한약수데이터!$C:$AS,16,0),"")</f>
        <v/>
      </c>
      <c r="M42" s="80" t="str">
        <f>IFERROR(VLOOKUP($D42,의치한약수데이터!$C:$AS,17,0),"")</f>
        <v/>
      </c>
      <c r="N42" s="77" t="str">
        <f>IFERROR(VLOOKUP($D42,의치한약수데이터!$C:$AS,18,0),"")</f>
        <v/>
      </c>
      <c r="O42" s="81" t="str">
        <f>IFERROR(VLOOKUP($D42,의치한약수데이터!$C:$AS,20,0),"")</f>
        <v/>
      </c>
      <c r="P42" s="77" t="str">
        <f>IFERROR(VLOOKUP($D42,의치한약수데이터!$C:$AS,21,0),"")</f>
        <v/>
      </c>
      <c r="Q42" s="77" t="str">
        <f>IFERROR(VLOOKUP($D42,의치한약수데이터!$C:$AS,39,0),"")</f>
        <v/>
      </c>
      <c r="R42" s="82" t="str">
        <f>IFERROR(VLOOKUP($D42,의치한약수데이터!$C:$AS,41,0),"")</f>
        <v/>
      </c>
      <c r="S42" s="115" t="str">
        <f>IFERROR(VLOOKUP($D42,의치한약수데이터!$C:$AS,43,0),"")</f>
        <v/>
      </c>
    </row>
    <row r="43" spans="3:19" x14ac:dyDescent="0.3">
      <c r="C43" s="18">
        <v>11</v>
      </c>
      <c r="D43" s="77" t="str">
        <f>IFERROR(VLOOKUP($C43,의치한약수데이터!$B:$C,2,0),"")</f>
        <v/>
      </c>
      <c r="E43" s="79" t="str">
        <f>IFERROR(VLOOKUP($D43,의치한약수데이터!$C:$AS,3,0),"")</f>
        <v/>
      </c>
      <c r="F43" s="77" t="str">
        <f>IFERROR(VLOOKUP($D43,의치한약수데이터!$C:$AS,5,0),"")</f>
        <v/>
      </c>
      <c r="G43" s="77" t="str">
        <f>IFERROR(VLOOKUP($D43,의치한약수데이터!$C:$AS,6,0),"")</f>
        <v/>
      </c>
      <c r="H43" s="77" t="str">
        <f>IFERROR(VLOOKUP($D43,의치한약수데이터!$C:$AS,8,0),"")</f>
        <v/>
      </c>
      <c r="I43" s="77" t="str">
        <f>IFERROR(VLOOKUP($D43,의치한약수데이터!$C:$AS,12,0),"")</f>
        <v/>
      </c>
      <c r="J43" s="77" t="str">
        <f>IFERROR(VLOOKUP($D43,의치한약수데이터!$C:$AS,13,0),"")</f>
        <v/>
      </c>
      <c r="K43" s="77" t="str">
        <f>IFERROR(VLOOKUP($D43,의치한약수데이터!$C:$AS,14,0),"")</f>
        <v/>
      </c>
      <c r="L43" s="77" t="str">
        <f>IFERROR(VLOOKUP($D43,의치한약수데이터!$C:$AS,16,0),"")</f>
        <v/>
      </c>
      <c r="M43" s="80" t="str">
        <f>IFERROR(VLOOKUP($D43,의치한약수데이터!$C:$AS,17,0),"")</f>
        <v/>
      </c>
      <c r="N43" s="77" t="str">
        <f>IFERROR(VLOOKUP($D43,의치한약수데이터!$C:$AS,18,0),"")</f>
        <v/>
      </c>
      <c r="O43" s="81" t="str">
        <f>IFERROR(VLOOKUP($D43,의치한약수데이터!$C:$AS,20,0),"")</f>
        <v/>
      </c>
      <c r="P43" s="77" t="str">
        <f>IFERROR(VLOOKUP($D43,의치한약수데이터!$C:$AS,21,0),"")</f>
        <v/>
      </c>
      <c r="Q43" s="77" t="str">
        <f>IFERROR(VLOOKUP($D43,의치한약수데이터!$C:$AS,39,0),"")</f>
        <v/>
      </c>
      <c r="R43" s="82" t="str">
        <f>IFERROR(VLOOKUP($D43,의치한약수데이터!$C:$AS,41,0),"")</f>
        <v/>
      </c>
      <c r="S43" s="115" t="str">
        <f>IFERROR(VLOOKUP($D43,의치한약수데이터!$C:$AS,43,0),"")</f>
        <v/>
      </c>
    </row>
    <row r="44" spans="3:19" x14ac:dyDescent="0.3">
      <c r="C44" s="18">
        <v>12</v>
      </c>
      <c r="D44" s="77" t="str">
        <f>IFERROR(VLOOKUP($C44,의치한약수데이터!$B:$C,2,0),"")</f>
        <v/>
      </c>
      <c r="E44" s="79" t="str">
        <f>IFERROR(VLOOKUP($D44,의치한약수데이터!$C:$AS,3,0),"")</f>
        <v/>
      </c>
      <c r="F44" s="77" t="str">
        <f>IFERROR(VLOOKUP($D44,의치한약수데이터!$C:$AS,5,0),"")</f>
        <v/>
      </c>
      <c r="G44" s="77" t="str">
        <f>IFERROR(VLOOKUP($D44,의치한약수데이터!$C:$AS,6,0),"")</f>
        <v/>
      </c>
      <c r="H44" s="77" t="str">
        <f>IFERROR(VLOOKUP($D44,의치한약수데이터!$C:$AS,8,0),"")</f>
        <v/>
      </c>
      <c r="I44" s="77" t="str">
        <f>IFERROR(VLOOKUP($D44,의치한약수데이터!$C:$AS,12,0),"")</f>
        <v/>
      </c>
      <c r="J44" s="77" t="str">
        <f>IFERROR(VLOOKUP($D44,의치한약수데이터!$C:$AS,13,0),"")</f>
        <v/>
      </c>
      <c r="K44" s="77" t="str">
        <f>IFERROR(VLOOKUP($D44,의치한약수데이터!$C:$AS,14,0),"")</f>
        <v/>
      </c>
      <c r="L44" s="77" t="str">
        <f>IFERROR(VLOOKUP($D44,의치한약수데이터!$C:$AS,16,0),"")</f>
        <v/>
      </c>
      <c r="M44" s="80" t="str">
        <f>IFERROR(VLOOKUP($D44,의치한약수데이터!$C:$AS,17,0),"")</f>
        <v/>
      </c>
      <c r="N44" s="77" t="str">
        <f>IFERROR(VLOOKUP($D44,의치한약수데이터!$C:$AS,18,0),"")</f>
        <v/>
      </c>
      <c r="O44" s="81" t="str">
        <f>IFERROR(VLOOKUP($D44,의치한약수데이터!$C:$AS,20,0),"")</f>
        <v/>
      </c>
      <c r="P44" s="77" t="str">
        <f>IFERROR(VLOOKUP($D44,의치한약수데이터!$C:$AS,21,0),"")</f>
        <v/>
      </c>
      <c r="Q44" s="77" t="str">
        <f>IFERROR(VLOOKUP($D44,의치한약수데이터!$C:$AS,39,0),"")</f>
        <v/>
      </c>
      <c r="R44" s="82" t="str">
        <f>IFERROR(VLOOKUP($D44,의치한약수데이터!$C:$AS,41,0),"")</f>
        <v/>
      </c>
      <c r="S44" s="115" t="str">
        <f>IFERROR(VLOOKUP($D44,의치한약수데이터!$C:$AS,43,0),"")</f>
        <v/>
      </c>
    </row>
    <row r="45" spans="3:19" x14ac:dyDescent="0.3">
      <c r="C45" s="18">
        <v>13</v>
      </c>
      <c r="D45" s="77" t="str">
        <f>IFERROR(VLOOKUP($C45,의치한약수데이터!$B:$C,2,0),"")</f>
        <v/>
      </c>
      <c r="E45" s="79" t="str">
        <f>IFERROR(VLOOKUP($D45,의치한약수데이터!$C:$AS,3,0),"")</f>
        <v/>
      </c>
      <c r="F45" s="77" t="str">
        <f>IFERROR(VLOOKUP($D45,의치한약수데이터!$C:$AS,5,0),"")</f>
        <v/>
      </c>
      <c r="G45" s="77" t="str">
        <f>IFERROR(VLOOKUP($D45,의치한약수데이터!$C:$AS,6,0),"")</f>
        <v/>
      </c>
      <c r="H45" s="77" t="str">
        <f>IFERROR(VLOOKUP($D45,의치한약수데이터!$C:$AS,8,0),"")</f>
        <v/>
      </c>
      <c r="I45" s="77" t="str">
        <f>IFERROR(VLOOKUP($D45,의치한약수데이터!$C:$AS,12,0),"")</f>
        <v/>
      </c>
      <c r="J45" s="77" t="str">
        <f>IFERROR(VLOOKUP($D45,의치한약수데이터!$C:$AS,13,0),"")</f>
        <v/>
      </c>
      <c r="K45" s="77" t="str">
        <f>IFERROR(VLOOKUP($D45,의치한약수데이터!$C:$AS,14,0),"")</f>
        <v/>
      </c>
      <c r="L45" s="77" t="str">
        <f>IFERROR(VLOOKUP($D45,의치한약수데이터!$C:$AS,16,0),"")</f>
        <v/>
      </c>
      <c r="M45" s="80" t="str">
        <f>IFERROR(VLOOKUP($D45,의치한약수데이터!$C:$AS,17,0),"")</f>
        <v/>
      </c>
      <c r="N45" s="77" t="str">
        <f>IFERROR(VLOOKUP($D45,의치한약수데이터!$C:$AS,18,0),"")</f>
        <v/>
      </c>
      <c r="O45" s="81" t="str">
        <f>IFERROR(VLOOKUP($D45,의치한약수데이터!$C:$AS,20,0),"")</f>
        <v/>
      </c>
      <c r="P45" s="77" t="str">
        <f>IFERROR(VLOOKUP($D45,의치한약수데이터!$C:$AS,21,0),"")</f>
        <v/>
      </c>
      <c r="Q45" s="77" t="str">
        <f>IFERROR(VLOOKUP($D45,의치한약수데이터!$C:$AS,39,0),"")</f>
        <v/>
      </c>
      <c r="R45" s="82" t="str">
        <f>IFERROR(VLOOKUP($D45,의치한약수데이터!$C:$AS,41,0),"")</f>
        <v/>
      </c>
      <c r="S45" s="115" t="str">
        <f>IFERROR(VLOOKUP($D45,의치한약수데이터!$C:$AS,43,0),"")</f>
        <v/>
      </c>
    </row>
    <row r="46" spans="3:19" x14ac:dyDescent="0.3">
      <c r="C46" s="18">
        <v>14</v>
      </c>
      <c r="D46" s="77" t="str">
        <f>IFERROR(VLOOKUP($C46,의치한약수데이터!$B:$C,2,0),"")</f>
        <v/>
      </c>
      <c r="E46" s="79" t="str">
        <f>IFERROR(VLOOKUP($D46,의치한약수데이터!$C:$AS,3,0),"")</f>
        <v/>
      </c>
      <c r="F46" s="77" t="str">
        <f>IFERROR(VLOOKUP($D46,의치한약수데이터!$C:$AS,5,0),"")</f>
        <v/>
      </c>
      <c r="G46" s="77" t="str">
        <f>IFERROR(VLOOKUP($D46,의치한약수데이터!$C:$AS,6,0),"")</f>
        <v/>
      </c>
      <c r="H46" s="77" t="str">
        <f>IFERROR(VLOOKUP($D46,의치한약수데이터!$C:$AS,8,0),"")</f>
        <v/>
      </c>
      <c r="I46" s="77" t="str">
        <f>IFERROR(VLOOKUP($D46,의치한약수데이터!$C:$AS,12,0),"")</f>
        <v/>
      </c>
      <c r="J46" s="77" t="str">
        <f>IFERROR(VLOOKUP($D46,의치한약수데이터!$C:$AS,13,0),"")</f>
        <v/>
      </c>
      <c r="K46" s="77" t="str">
        <f>IFERROR(VLOOKUP($D46,의치한약수데이터!$C:$AS,14,0),"")</f>
        <v/>
      </c>
      <c r="L46" s="77" t="str">
        <f>IFERROR(VLOOKUP($D46,의치한약수데이터!$C:$AS,16,0),"")</f>
        <v/>
      </c>
      <c r="M46" s="80" t="str">
        <f>IFERROR(VLOOKUP($D46,의치한약수데이터!$C:$AS,17,0),"")</f>
        <v/>
      </c>
      <c r="N46" s="77" t="str">
        <f>IFERROR(VLOOKUP($D46,의치한약수데이터!$C:$AS,18,0),"")</f>
        <v/>
      </c>
      <c r="O46" s="81" t="str">
        <f>IFERROR(VLOOKUP($D46,의치한약수데이터!$C:$AS,20,0),"")</f>
        <v/>
      </c>
      <c r="P46" s="77" t="str">
        <f>IFERROR(VLOOKUP($D46,의치한약수데이터!$C:$AS,21,0),"")</f>
        <v/>
      </c>
      <c r="Q46" s="77" t="str">
        <f>IFERROR(VLOOKUP($D46,의치한약수데이터!$C:$AS,39,0),"")</f>
        <v/>
      </c>
      <c r="R46" s="82" t="str">
        <f>IFERROR(VLOOKUP($D46,의치한약수데이터!$C:$AS,41,0),"")</f>
        <v/>
      </c>
      <c r="S46" s="115" t="str">
        <f>IFERROR(VLOOKUP($D46,의치한약수데이터!$C:$AS,43,0),"")</f>
        <v/>
      </c>
    </row>
    <row r="47" spans="3:19" x14ac:dyDescent="0.3">
      <c r="C47" s="18">
        <v>15</v>
      </c>
      <c r="D47" s="77" t="str">
        <f>IFERROR(VLOOKUP($C47,의치한약수데이터!$B:$C,2,0),"")</f>
        <v/>
      </c>
      <c r="E47" s="79" t="str">
        <f>IFERROR(VLOOKUP($D47,의치한약수데이터!$C:$AS,3,0),"")</f>
        <v/>
      </c>
      <c r="F47" s="77" t="str">
        <f>IFERROR(VLOOKUP($D47,의치한약수데이터!$C:$AS,5,0),"")</f>
        <v/>
      </c>
      <c r="G47" s="77" t="str">
        <f>IFERROR(VLOOKUP($D47,의치한약수데이터!$C:$AS,6,0),"")</f>
        <v/>
      </c>
      <c r="H47" s="77" t="str">
        <f>IFERROR(VLOOKUP($D47,의치한약수데이터!$C:$AS,8,0),"")</f>
        <v/>
      </c>
      <c r="I47" s="77" t="str">
        <f>IFERROR(VLOOKUP($D47,의치한약수데이터!$C:$AS,12,0),"")</f>
        <v/>
      </c>
      <c r="J47" s="77" t="str">
        <f>IFERROR(VLOOKUP($D47,의치한약수데이터!$C:$AS,13,0),"")</f>
        <v/>
      </c>
      <c r="K47" s="77" t="str">
        <f>IFERROR(VLOOKUP($D47,의치한약수데이터!$C:$AS,14,0),"")</f>
        <v/>
      </c>
      <c r="L47" s="77" t="str">
        <f>IFERROR(VLOOKUP($D47,의치한약수데이터!$C:$AS,16,0),"")</f>
        <v/>
      </c>
      <c r="M47" s="80" t="str">
        <f>IFERROR(VLOOKUP($D47,의치한약수데이터!$C:$AS,17,0),"")</f>
        <v/>
      </c>
      <c r="N47" s="77" t="str">
        <f>IFERROR(VLOOKUP($D47,의치한약수데이터!$C:$AS,18,0),"")</f>
        <v/>
      </c>
      <c r="O47" s="81" t="str">
        <f>IFERROR(VLOOKUP($D47,의치한약수데이터!$C:$AS,20,0),"")</f>
        <v/>
      </c>
      <c r="P47" s="77" t="str">
        <f>IFERROR(VLOOKUP($D47,의치한약수데이터!$C:$AS,21,0),"")</f>
        <v/>
      </c>
      <c r="Q47" s="77" t="str">
        <f>IFERROR(VLOOKUP($D47,의치한약수데이터!$C:$AS,39,0),"")</f>
        <v/>
      </c>
      <c r="R47" s="82" t="str">
        <f>IFERROR(VLOOKUP($D47,의치한약수데이터!$C:$AS,41,0),"")</f>
        <v/>
      </c>
      <c r="S47" s="115" t="str">
        <f>IFERROR(VLOOKUP($D47,의치한약수데이터!$C:$AS,43,0),"")</f>
        <v/>
      </c>
    </row>
    <row r="48" spans="3:19" x14ac:dyDescent="0.3">
      <c r="C48" s="18">
        <v>16</v>
      </c>
      <c r="D48" s="77" t="str">
        <f>IFERROR(VLOOKUP($C48,의치한약수데이터!$B:$C,2,0),"")</f>
        <v/>
      </c>
      <c r="E48" s="79" t="str">
        <f>IFERROR(VLOOKUP($D48,의치한약수데이터!$C:$AS,3,0),"")</f>
        <v/>
      </c>
      <c r="F48" s="77" t="str">
        <f>IFERROR(VLOOKUP($D48,의치한약수데이터!$C:$AS,5,0),"")</f>
        <v/>
      </c>
      <c r="G48" s="77" t="str">
        <f>IFERROR(VLOOKUP($D48,의치한약수데이터!$C:$AS,6,0),"")</f>
        <v/>
      </c>
      <c r="H48" s="77" t="str">
        <f>IFERROR(VLOOKUP($D48,의치한약수데이터!$C:$AS,8,0),"")</f>
        <v/>
      </c>
      <c r="I48" s="77" t="str">
        <f>IFERROR(VLOOKUP($D48,의치한약수데이터!$C:$AS,12,0),"")</f>
        <v/>
      </c>
      <c r="J48" s="77" t="str">
        <f>IFERROR(VLOOKUP($D48,의치한약수데이터!$C:$AS,13,0),"")</f>
        <v/>
      </c>
      <c r="K48" s="77" t="str">
        <f>IFERROR(VLOOKUP($D48,의치한약수데이터!$C:$AS,14,0),"")</f>
        <v/>
      </c>
      <c r="L48" s="77" t="str">
        <f>IFERROR(VLOOKUP($D48,의치한약수데이터!$C:$AS,16,0),"")</f>
        <v/>
      </c>
      <c r="M48" s="80" t="str">
        <f>IFERROR(VLOOKUP($D48,의치한약수데이터!$C:$AS,17,0),"")</f>
        <v/>
      </c>
      <c r="N48" s="77" t="str">
        <f>IFERROR(VLOOKUP($D48,의치한약수데이터!$C:$AS,18,0),"")</f>
        <v/>
      </c>
      <c r="O48" s="81" t="str">
        <f>IFERROR(VLOOKUP($D48,의치한약수데이터!$C:$AS,20,0),"")</f>
        <v/>
      </c>
      <c r="P48" s="77" t="str">
        <f>IFERROR(VLOOKUP($D48,의치한약수데이터!$C:$AS,21,0),"")</f>
        <v/>
      </c>
      <c r="Q48" s="77" t="str">
        <f>IFERROR(VLOOKUP($D48,의치한약수데이터!$C:$AS,39,0),"")</f>
        <v/>
      </c>
      <c r="R48" s="82" t="str">
        <f>IFERROR(VLOOKUP($D48,의치한약수데이터!$C:$AS,41,0),"")</f>
        <v/>
      </c>
      <c r="S48" s="115" t="str">
        <f>IFERROR(VLOOKUP($D48,의치한약수데이터!$C:$AS,43,0),"")</f>
        <v/>
      </c>
    </row>
    <row r="49" spans="3:19" x14ac:dyDescent="0.3">
      <c r="C49" s="18">
        <v>17</v>
      </c>
      <c r="D49" s="77" t="str">
        <f>IFERROR(VLOOKUP($C49,의치한약수데이터!$B:$C,2,0),"")</f>
        <v/>
      </c>
      <c r="E49" s="79" t="str">
        <f>IFERROR(VLOOKUP($D49,의치한약수데이터!$C:$AS,3,0),"")</f>
        <v/>
      </c>
      <c r="F49" s="77" t="str">
        <f>IFERROR(VLOOKUP($D49,의치한약수데이터!$C:$AS,5,0),"")</f>
        <v/>
      </c>
      <c r="G49" s="77" t="str">
        <f>IFERROR(VLOOKUP($D49,의치한약수데이터!$C:$AS,6,0),"")</f>
        <v/>
      </c>
      <c r="H49" s="77" t="str">
        <f>IFERROR(VLOOKUP($D49,의치한약수데이터!$C:$AS,8,0),"")</f>
        <v/>
      </c>
      <c r="I49" s="77" t="str">
        <f>IFERROR(VLOOKUP($D49,의치한약수데이터!$C:$AS,12,0),"")</f>
        <v/>
      </c>
      <c r="J49" s="77" t="str">
        <f>IFERROR(VLOOKUP($D49,의치한약수데이터!$C:$AS,13,0),"")</f>
        <v/>
      </c>
      <c r="K49" s="77" t="str">
        <f>IFERROR(VLOOKUP($D49,의치한약수데이터!$C:$AS,14,0),"")</f>
        <v/>
      </c>
      <c r="L49" s="77" t="str">
        <f>IFERROR(VLOOKUP($D49,의치한약수데이터!$C:$AS,16,0),"")</f>
        <v/>
      </c>
      <c r="M49" s="80" t="str">
        <f>IFERROR(VLOOKUP($D49,의치한약수데이터!$C:$AS,17,0),"")</f>
        <v/>
      </c>
      <c r="N49" s="77" t="str">
        <f>IFERROR(VLOOKUP($D49,의치한약수데이터!$C:$AS,18,0),"")</f>
        <v/>
      </c>
      <c r="O49" s="81" t="str">
        <f>IFERROR(VLOOKUP($D49,의치한약수데이터!$C:$AS,20,0),"")</f>
        <v/>
      </c>
      <c r="P49" s="77" t="str">
        <f>IFERROR(VLOOKUP($D49,의치한약수데이터!$C:$AS,21,0),"")</f>
        <v/>
      </c>
      <c r="Q49" s="77" t="str">
        <f>IFERROR(VLOOKUP($D49,의치한약수데이터!$C:$AS,39,0),"")</f>
        <v/>
      </c>
      <c r="R49" s="82" t="str">
        <f>IFERROR(VLOOKUP($D49,의치한약수데이터!$C:$AS,41,0),"")</f>
        <v/>
      </c>
      <c r="S49" s="115" t="str">
        <f>IFERROR(VLOOKUP($D49,의치한약수데이터!$C:$AS,43,0),"")</f>
        <v/>
      </c>
    </row>
    <row r="50" spans="3:19" x14ac:dyDescent="0.3">
      <c r="C50" s="18">
        <v>18</v>
      </c>
      <c r="D50" s="77" t="str">
        <f>IFERROR(VLOOKUP($C50,의치한약수데이터!$B:$C,2,0),"")</f>
        <v/>
      </c>
      <c r="E50" s="79" t="str">
        <f>IFERROR(VLOOKUP($D50,의치한약수데이터!$C:$AS,3,0),"")</f>
        <v/>
      </c>
      <c r="F50" s="77" t="str">
        <f>IFERROR(VLOOKUP($D50,의치한약수데이터!$C:$AS,5,0),"")</f>
        <v/>
      </c>
      <c r="G50" s="77" t="str">
        <f>IFERROR(VLOOKUP($D50,의치한약수데이터!$C:$AS,6,0),"")</f>
        <v/>
      </c>
      <c r="H50" s="77" t="str">
        <f>IFERROR(VLOOKUP($D50,의치한약수데이터!$C:$AS,8,0),"")</f>
        <v/>
      </c>
      <c r="I50" s="77" t="str">
        <f>IFERROR(VLOOKUP($D50,의치한약수데이터!$C:$AS,12,0),"")</f>
        <v/>
      </c>
      <c r="J50" s="77" t="str">
        <f>IFERROR(VLOOKUP($D50,의치한약수데이터!$C:$AS,13,0),"")</f>
        <v/>
      </c>
      <c r="K50" s="77" t="str">
        <f>IFERROR(VLOOKUP($D50,의치한약수데이터!$C:$AS,14,0),"")</f>
        <v/>
      </c>
      <c r="L50" s="77" t="str">
        <f>IFERROR(VLOOKUP($D50,의치한약수데이터!$C:$AS,16,0),"")</f>
        <v/>
      </c>
      <c r="M50" s="80" t="str">
        <f>IFERROR(VLOOKUP($D50,의치한약수데이터!$C:$AS,17,0),"")</f>
        <v/>
      </c>
      <c r="N50" s="77" t="str">
        <f>IFERROR(VLOOKUP($D50,의치한약수데이터!$C:$AS,18,0),"")</f>
        <v/>
      </c>
      <c r="O50" s="81" t="str">
        <f>IFERROR(VLOOKUP($D50,의치한약수데이터!$C:$AS,20,0),"")</f>
        <v/>
      </c>
      <c r="P50" s="77" t="str">
        <f>IFERROR(VLOOKUP($D50,의치한약수데이터!$C:$AS,21,0),"")</f>
        <v/>
      </c>
      <c r="Q50" s="77" t="str">
        <f>IFERROR(VLOOKUP($D50,의치한약수데이터!$C:$AS,39,0),"")</f>
        <v/>
      </c>
      <c r="R50" s="82" t="str">
        <f>IFERROR(VLOOKUP($D50,의치한약수데이터!$C:$AS,41,0),"")</f>
        <v/>
      </c>
      <c r="S50" s="115" t="str">
        <f>IFERROR(VLOOKUP($D50,의치한약수데이터!$C:$AS,43,0),"")</f>
        <v/>
      </c>
    </row>
    <row r="51" spans="3:19" x14ac:dyDescent="0.3">
      <c r="C51" s="18">
        <v>19</v>
      </c>
      <c r="D51" s="77" t="str">
        <f>IFERROR(VLOOKUP($C51,의치한약수데이터!$B:$C,2,0),"")</f>
        <v/>
      </c>
      <c r="E51" s="79" t="str">
        <f>IFERROR(VLOOKUP($D51,의치한약수데이터!$C:$AS,3,0),"")</f>
        <v/>
      </c>
      <c r="F51" s="77" t="str">
        <f>IFERROR(VLOOKUP($D51,의치한약수데이터!$C:$AS,5,0),"")</f>
        <v/>
      </c>
      <c r="G51" s="77" t="str">
        <f>IFERROR(VLOOKUP($D51,의치한약수데이터!$C:$AS,6,0),"")</f>
        <v/>
      </c>
      <c r="H51" s="77" t="str">
        <f>IFERROR(VLOOKUP($D51,의치한약수데이터!$C:$AS,8,0),"")</f>
        <v/>
      </c>
      <c r="I51" s="77" t="str">
        <f>IFERROR(VLOOKUP($D51,의치한약수데이터!$C:$AS,12,0),"")</f>
        <v/>
      </c>
      <c r="J51" s="77" t="str">
        <f>IFERROR(VLOOKUP($D51,의치한약수데이터!$C:$AS,13,0),"")</f>
        <v/>
      </c>
      <c r="K51" s="77" t="str">
        <f>IFERROR(VLOOKUP($D51,의치한약수데이터!$C:$AS,14,0),"")</f>
        <v/>
      </c>
      <c r="L51" s="77" t="str">
        <f>IFERROR(VLOOKUP($D51,의치한약수데이터!$C:$AS,16,0),"")</f>
        <v/>
      </c>
      <c r="M51" s="80" t="str">
        <f>IFERROR(VLOOKUP($D51,의치한약수데이터!$C:$AS,17,0),"")</f>
        <v/>
      </c>
      <c r="N51" s="77" t="str">
        <f>IFERROR(VLOOKUP($D51,의치한약수데이터!$C:$AS,18,0),"")</f>
        <v/>
      </c>
      <c r="O51" s="81" t="str">
        <f>IFERROR(VLOOKUP($D51,의치한약수데이터!$C:$AS,20,0),"")</f>
        <v/>
      </c>
      <c r="P51" s="77" t="str">
        <f>IFERROR(VLOOKUP($D51,의치한약수데이터!$C:$AS,21,0),"")</f>
        <v/>
      </c>
      <c r="Q51" s="77" t="str">
        <f>IFERROR(VLOOKUP($D51,의치한약수데이터!$C:$AS,39,0),"")</f>
        <v/>
      </c>
      <c r="R51" s="82" t="str">
        <f>IFERROR(VLOOKUP($D51,의치한약수데이터!$C:$AS,41,0),"")</f>
        <v/>
      </c>
      <c r="S51" s="115" t="str">
        <f>IFERROR(VLOOKUP($D51,의치한약수데이터!$C:$AS,43,0),"")</f>
        <v/>
      </c>
    </row>
    <row r="52" spans="3:19" x14ac:dyDescent="0.3">
      <c r="C52" s="18">
        <v>20</v>
      </c>
      <c r="D52" s="77" t="str">
        <f>IFERROR(VLOOKUP($C52,의치한약수데이터!$B:$C,2,0),"")</f>
        <v/>
      </c>
      <c r="E52" s="79" t="str">
        <f>IFERROR(VLOOKUP($D52,의치한약수데이터!$C:$AS,3,0),"")</f>
        <v/>
      </c>
      <c r="F52" s="77" t="str">
        <f>IFERROR(VLOOKUP($D52,의치한약수데이터!$C:$AS,5,0),"")</f>
        <v/>
      </c>
      <c r="G52" s="77" t="str">
        <f>IFERROR(VLOOKUP($D52,의치한약수데이터!$C:$AS,6,0),"")</f>
        <v/>
      </c>
      <c r="H52" s="77" t="str">
        <f>IFERROR(VLOOKUP($D52,의치한약수데이터!$C:$AS,8,0),"")</f>
        <v/>
      </c>
      <c r="I52" s="77" t="str">
        <f>IFERROR(VLOOKUP($D52,의치한약수데이터!$C:$AS,12,0),"")</f>
        <v/>
      </c>
      <c r="J52" s="77" t="str">
        <f>IFERROR(VLOOKUP($D52,의치한약수데이터!$C:$AS,13,0),"")</f>
        <v/>
      </c>
      <c r="K52" s="77" t="str">
        <f>IFERROR(VLOOKUP($D52,의치한약수데이터!$C:$AS,14,0),"")</f>
        <v/>
      </c>
      <c r="L52" s="77" t="str">
        <f>IFERROR(VLOOKUP($D52,의치한약수데이터!$C:$AS,16,0),"")</f>
        <v/>
      </c>
      <c r="M52" s="80" t="str">
        <f>IFERROR(VLOOKUP($D52,의치한약수데이터!$C:$AS,17,0),"")</f>
        <v/>
      </c>
      <c r="N52" s="77" t="str">
        <f>IFERROR(VLOOKUP($D52,의치한약수데이터!$C:$AS,18,0),"")</f>
        <v/>
      </c>
      <c r="O52" s="81" t="str">
        <f>IFERROR(VLOOKUP($D52,의치한약수데이터!$C:$AS,20,0),"")</f>
        <v/>
      </c>
      <c r="P52" s="77" t="str">
        <f>IFERROR(VLOOKUP($D52,의치한약수데이터!$C:$AS,21,0),"")</f>
        <v/>
      </c>
      <c r="Q52" s="77" t="str">
        <f>IFERROR(VLOOKUP($D52,의치한약수데이터!$C:$AS,39,0),"")</f>
        <v/>
      </c>
      <c r="R52" s="82" t="str">
        <f>IFERROR(VLOOKUP($D52,의치한약수데이터!$C:$AS,41,0),"")</f>
        <v/>
      </c>
      <c r="S52" s="115" t="str">
        <f>IFERROR(VLOOKUP($D52,의치한약수데이터!$C:$AS,43,0),"")</f>
        <v/>
      </c>
    </row>
    <row r="53" spans="3:19" x14ac:dyDescent="0.3">
      <c r="C53" s="18">
        <v>21</v>
      </c>
      <c r="D53" s="77" t="str">
        <f>IFERROR(VLOOKUP($C53,의치한약수데이터!$B:$C,2,0),"")</f>
        <v/>
      </c>
      <c r="E53" s="79" t="str">
        <f>IFERROR(VLOOKUP($D53,의치한약수데이터!$C:$AS,3,0),"")</f>
        <v/>
      </c>
      <c r="F53" s="77" t="str">
        <f>IFERROR(VLOOKUP($D53,의치한약수데이터!$C:$AS,5,0),"")</f>
        <v/>
      </c>
      <c r="G53" s="77" t="str">
        <f>IFERROR(VLOOKUP($D53,의치한약수데이터!$C:$AS,6,0),"")</f>
        <v/>
      </c>
      <c r="H53" s="77" t="str">
        <f>IFERROR(VLOOKUP($D53,의치한약수데이터!$C:$AS,8,0),"")</f>
        <v/>
      </c>
      <c r="I53" s="77" t="str">
        <f>IFERROR(VLOOKUP($D53,의치한약수데이터!$C:$AS,12,0),"")</f>
        <v/>
      </c>
      <c r="J53" s="77" t="str">
        <f>IFERROR(VLOOKUP($D53,의치한약수데이터!$C:$AS,13,0),"")</f>
        <v/>
      </c>
      <c r="K53" s="77" t="str">
        <f>IFERROR(VLOOKUP($D53,의치한약수데이터!$C:$AS,14,0),"")</f>
        <v/>
      </c>
      <c r="L53" s="77" t="str">
        <f>IFERROR(VLOOKUP($D53,의치한약수데이터!$C:$AS,16,0),"")</f>
        <v/>
      </c>
      <c r="M53" s="80" t="str">
        <f>IFERROR(VLOOKUP($D53,의치한약수데이터!$C:$AS,17,0),"")</f>
        <v/>
      </c>
      <c r="N53" s="77" t="str">
        <f>IFERROR(VLOOKUP($D53,의치한약수데이터!$C:$AS,18,0),"")</f>
        <v/>
      </c>
      <c r="O53" s="81" t="str">
        <f>IFERROR(VLOOKUP($D53,의치한약수데이터!$C:$AS,20,0),"")</f>
        <v/>
      </c>
      <c r="P53" s="77" t="str">
        <f>IFERROR(VLOOKUP($D53,의치한약수데이터!$C:$AS,21,0),"")</f>
        <v/>
      </c>
      <c r="Q53" s="77" t="str">
        <f>IFERROR(VLOOKUP($D53,의치한약수데이터!$C:$AS,39,0),"")</f>
        <v/>
      </c>
      <c r="R53" s="82" t="str">
        <f>IFERROR(VLOOKUP($D53,의치한약수데이터!$C:$AS,41,0),"")</f>
        <v/>
      </c>
      <c r="S53" s="115" t="str">
        <f>IFERROR(VLOOKUP($D53,의치한약수데이터!$C:$AS,43,0),"")</f>
        <v/>
      </c>
    </row>
    <row r="54" spans="3:19" x14ac:dyDescent="0.3">
      <c r="C54" s="18">
        <v>22</v>
      </c>
      <c r="D54" s="77" t="str">
        <f>IFERROR(VLOOKUP($C54,의치한약수데이터!$B:$C,2,0),"")</f>
        <v/>
      </c>
      <c r="E54" s="79" t="str">
        <f>IFERROR(VLOOKUP($D54,의치한약수데이터!$C:$AS,3,0),"")</f>
        <v/>
      </c>
      <c r="F54" s="77" t="str">
        <f>IFERROR(VLOOKUP($D54,의치한약수데이터!$C:$AS,5,0),"")</f>
        <v/>
      </c>
      <c r="G54" s="77" t="str">
        <f>IFERROR(VLOOKUP($D54,의치한약수데이터!$C:$AS,6,0),"")</f>
        <v/>
      </c>
      <c r="H54" s="77" t="str">
        <f>IFERROR(VLOOKUP($D54,의치한약수데이터!$C:$AS,8,0),"")</f>
        <v/>
      </c>
      <c r="I54" s="77" t="str">
        <f>IFERROR(VLOOKUP($D54,의치한약수데이터!$C:$AS,12,0),"")</f>
        <v/>
      </c>
      <c r="J54" s="77" t="str">
        <f>IFERROR(VLOOKUP($D54,의치한약수데이터!$C:$AS,13,0),"")</f>
        <v/>
      </c>
      <c r="K54" s="77" t="str">
        <f>IFERROR(VLOOKUP($D54,의치한약수데이터!$C:$AS,14,0),"")</f>
        <v/>
      </c>
      <c r="L54" s="77" t="str">
        <f>IFERROR(VLOOKUP($D54,의치한약수데이터!$C:$AS,16,0),"")</f>
        <v/>
      </c>
      <c r="M54" s="80" t="str">
        <f>IFERROR(VLOOKUP($D54,의치한약수데이터!$C:$AS,17,0),"")</f>
        <v/>
      </c>
      <c r="N54" s="77" t="str">
        <f>IFERROR(VLOOKUP($D54,의치한약수데이터!$C:$AS,18,0),"")</f>
        <v/>
      </c>
      <c r="O54" s="81" t="str">
        <f>IFERROR(VLOOKUP($D54,의치한약수데이터!$C:$AS,20,0),"")</f>
        <v/>
      </c>
      <c r="P54" s="77" t="str">
        <f>IFERROR(VLOOKUP($D54,의치한약수데이터!$C:$AS,21,0),"")</f>
        <v/>
      </c>
      <c r="Q54" s="77" t="str">
        <f>IFERROR(VLOOKUP($D54,의치한약수데이터!$C:$AS,39,0),"")</f>
        <v/>
      </c>
      <c r="R54" s="82" t="str">
        <f>IFERROR(VLOOKUP($D54,의치한약수데이터!$C:$AS,41,0),"")</f>
        <v/>
      </c>
      <c r="S54" s="115" t="str">
        <f>IFERROR(VLOOKUP($D54,의치한약수데이터!$C:$AS,43,0),"")</f>
        <v/>
      </c>
    </row>
    <row r="55" spans="3:19" x14ac:dyDescent="0.3">
      <c r="C55" s="18">
        <v>23</v>
      </c>
      <c r="D55" s="77" t="str">
        <f>IFERROR(VLOOKUP($C55,의치한약수데이터!$B:$C,2,0),"")</f>
        <v/>
      </c>
      <c r="E55" s="79" t="str">
        <f>IFERROR(VLOOKUP($D55,의치한약수데이터!$C:$AS,3,0),"")</f>
        <v/>
      </c>
      <c r="F55" s="77" t="str">
        <f>IFERROR(VLOOKUP($D55,의치한약수데이터!$C:$AS,5,0),"")</f>
        <v/>
      </c>
      <c r="G55" s="77" t="str">
        <f>IFERROR(VLOOKUP($D55,의치한약수데이터!$C:$AS,6,0),"")</f>
        <v/>
      </c>
      <c r="H55" s="77" t="str">
        <f>IFERROR(VLOOKUP($D55,의치한약수데이터!$C:$AS,8,0),"")</f>
        <v/>
      </c>
      <c r="I55" s="77" t="str">
        <f>IFERROR(VLOOKUP($D55,의치한약수데이터!$C:$AS,12,0),"")</f>
        <v/>
      </c>
      <c r="J55" s="77" t="str">
        <f>IFERROR(VLOOKUP($D55,의치한약수데이터!$C:$AS,13,0),"")</f>
        <v/>
      </c>
      <c r="K55" s="77" t="str">
        <f>IFERROR(VLOOKUP($D55,의치한약수데이터!$C:$AS,14,0),"")</f>
        <v/>
      </c>
      <c r="L55" s="77" t="str">
        <f>IFERROR(VLOOKUP($D55,의치한약수데이터!$C:$AS,16,0),"")</f>
        <v/>
      </c>
      <c r="M55" s="80" t="str">
        <f>IFERROR(VLOOKUP($D55,의치한약수데이터!$C:$AS,17,0),"")</f>
        <v/>
      </c>
      <c r="N55" s="77" t="str">
        <f>IFERROR(VLOOKUP($D55,의치한약수데이터!$C:$AS,18,0),"")</f>
        <v/>
      </c>
      <c r="O55" s="81" t="str">
        <f>IFERROR(VLOOKUP($D55,의치한약수데이터!$C:$AS,20,0),"")</f>
        <v/>
      </c>
      <c r="P55" s="77" t="str">
        <f>IFERROR(VLOOKUP($D55,의치한약수데이터!$C:$AS,21,0),"")</f>
        <v/>
      </c>
      <c r="Q55" s="77" t="str">
        <f>IFERROR(VLOOKUP($D55,의치한약수데이터!$C:$AS,39,0),"")</f>
        <v/>
      </c>
      <c r="R55" s="82" t="str">
        <f>IFERROR(VLOOKUP($D55,의치한약수데이터!$C:$AS,41,0),"")</f>
        <v/>
      </c>
      <c r="S55" s="115" t="str">
        <f>IFERROR(VLOOKUP($D55,의치한약수데이터!$C:$AS,43,0),"")</f>
        <v/>
      </c>
    </row>
    <row r="56" spans="3:19" x14ac:dyDescent="0.3">
      <c r="C56" s="18">
        <v>24</v>
      </c>
      <c r="D56" s="77" t="str">
        <f>IFERROR(VLOOKUP($C56,의치한약수데이터!$B:$C,2,0),"")</f>
        <v/>
      </c>
      <c r="E56" s="79" t="str">
        <f>IFERROR(VLOOKUP($D56,의치한약수데이터!$C:$AS,3,0),"")</f>
        <v/>
      </c>
      <c r="F56" s="77" t="str">
        <f>IFERROR(VLOOKUP($D56,의치한약수데이터!$C:$AS,5,0),"")</f>
        <v/>
      </c>
      <c r="G56" s="77" t="str">
        <f>IFERROR(VLOOKUP($D56,의치한약수데이터!$C:$AS,6,0),"")</f>
        <v/>
      </c>
      <c r="H56" s="77" t="str">
        <f>IFERROR(VLOOKUP($D56,의치한약수데이터!$C:$AS,8,0),"")</f>
        <v/>
      </c>
      <c r="I56" s="77" t="str">
        <f>IFERROR(VLOOKUP($D56,의치한약수데이터!$C:$AS,12,0),"")</f>
        <v/>
      </c>
      <c r="J56" s="77" t="str">
        <f>IFERROR(VLOOKUP($D56,의치한약수데이터!$C:$AS,13,0),"")</f>
        <v/>
      </c>
      <c r="K56" s="77" t="str">
        <f>IFERROR(VLOOKUP($D56,의치한약수데이터!$C:$AS,14,0),"")</f>
        <v/>
      </c>
      <c r="L56" s="77" t="str">
        <f>IFERROR(VLOOKUP($D56,의치한약수데이터!$C:$AS,16,0),"")</f>
        <v/>
      </c>
      <c r="M56" s="80" t="str">
        <f>IFERROR(VLOOKUP($D56,의치한약수데이터!$C:$AS,17,0),"")</f>
        <v/>
      </c>
      <c r="N56" s="77" t="str">
        <f>IFERROR(VLOOKUP($D56,의치한약수데이터!$C:$AS,18,0),"")</f>
        <v/>
      </c>
      <c r="O56" s="81" t="str">
        <f>IFERROR(VLOOKUP($D56,의치한약수데이터!$C:$AS,20,0),"")</f>
        <v/>
      </c>
      <c r="P56" s="77" t="str">
        <f>IFERROR(VLOOKUP($D56,의치한약수데이터!$C:$AS,21,0),"")</f>
        <v/>
      </c>
      <c r="Q56" s="77" t="str">
        <f>IFERROR(VLOOKUP($D56,의치한약수데이터!$C:$AS,39,0),"")</f>
        <v/>
      </c>
      <c r="R56" s="82" t="str">
        <f>IFERROR(VLOOKUP($D56,의치한약수데이터!$C:$AS,41,0),"")</f>
        <v/>
      </c>
      <c r="S56" s="115" t="str">
        <f>IFERROR(VLOOKUP($D56,의치한약수데이터!$C:$AS,43,0),"")</f>
        <v/>
      </c>
    </row>
    <row r="57" spans="3:19" x14ac:dyDescent="0.3">
      <c r="C57" s="18">
        <v>25</v>
      </c>
      <c r="D57" s="77" t="str">
        <f>IFERROR(VLOOKUP($C57,의치한약수데이터!$B:$C,2,0),"")</f>
        <v/>
      </c>
      <c r="E57" s="79" t="str">
        <f>IFERROR(VLOOKUP($D57,의치한약수데이터!$C:$AS,3,0),"")</f>
        <v/>
      </c>
      <c r="F57" s="77" t="str">
        <f>IFERROR(VLOOKUP($D57,의치한약수데이터!$C:$AS,5,0),"")</f>
        <v/>
      </c>
      <c r="G57" s="77" t="str">
        <f>IFERROR(VLOOKUP($D57,의치한약수데이터!$C:$AS,6,0),"")</f>
        <v/>
      </c>
      <c r="H57" s="77" t="str">
        <f>IFERROR(VLOOKUP($D57,의치한약수데이터!$C:$AS,8,0),"")</f>
        <v/>
      </c>
      <c r="I57" s="77" t="str">
        <f>IFERROR(VLOOKUP($D57,의치한약수데이터!$C:$AS,12,0),"")</f>
        <v/>
      </c>
      <c r="J57" s="77" t="str">
        <f>IFERROR(VLOOKUP($D57,의치한약수데이터!$C:$AS,13,0),"")</f>
        <v/>
      </c>
      <c r="K57" s="77" t="str">
        <f>IFERROR(VLOOKUP($D57,의치한약수데이터!$C:$AS,14,0),"")</f>
        <v/>
      </c>
      <c r="L57" s="77" t="str">
        <f>IFERROR(VLOOKUP($D57,의치한약수데이터!$C:$AS,16,0),"")</f>
        <v/>
      </c>
      <c r="M57" s="80" t="str">
        <f>IFERROR(VLOOKUP($D57,의치한약수데이터!$C:$AS,17,0),"")</f>
        <v/>
      </c>
      <c r="N57" s="77" t="str">
        <f>IFERROR(VLOOKUP($D57,의치한약수데이터!$C:$AS,18,0),"")</f>
        <v/>
      </c>
      <c r="O57" s="81" t="str">
        <f>IFERROR(VLOOKUP($D57,의치한약수데이터!$C:$AS,20,0),"")</f>
        <v/>
      </c>
      <c r="P57" s="77" t="str">
        <f>IFERROR(VLOOKUP($D57,의치한약수데이터!$C:$AS,21,0),"")</f>
        <v/>
      </c>
      <c r="Q57" s="77" t="str">
        <f>IFERROR(VLOOKUP($D57,의치한약수데이터!$C:$AS,39,0),"")</f>
        <v/>
      </c>
      <c r="R57" s="82" t="str">
        <f>IFERROR(VLOOKUP($D57,의치한약수데이터!$C:$AS,41,0),"")</f>
        <v/>
      </c>
      <c r="S57" s="115" t="str">
        <f>IFERROR(VLOOKUP($D57,의치한약수데이터!$C:$AS,43,0),"")</f>
        <v/>
      </c>
    </row>
    <row r="58" spans="3:19" x14ac:dyDescent="0.3">
      <c r="C58" s="18">
        <v>26</v>
      </c>
      <c r="D58" s="77" t="str">
        <f>IFERROR(VLOOKUP($C58,의치한약수데이터!$B:$C,2,0),"")</f>
        <v/>
      </c>
      <c r="E58" s="79" t="str">
        <f>IFERROR(VLOOKUP($D58,의치한약수데이터!$C:$AS,3,0),"")</f>
        <v/>
      </c>
      <c r="F58" s="77" t="str">
        <f>IFERROR(VLOOKUP($D58,의치한약수데이터!$C:$AS,5,0),"")</f>
        <v/>
      </c>
      <c r="G58" s="77" t="str">
        <f>IFERROR(VLOOKUP($D58,의치한약수데이터!$C:$AS,6,0),"")</f>
        <v/>
      </c>
      <c r="H58" s="77" t="str">
        <f>IFERROR(VLOOKUP($D58,의치한약수데이터!$C:$AS,8,0),"")</f>
        <v/>
      </c>
      <c r="I58" s="77" t="str">
        <f>IFERROR(VLOOKUP($D58,의치한약수데이터!$C:$AS,12,0),"")</f>
        <v/>
      </c>
      <c r="J58" s="77" t="str">
        <f>IFERROR(VLOOKUP($D58,의치한약수데이터!$C:$AS,13,0),"")</f>
        <v/>
      </c>
      <c r="K58" s="77" t="str">
        <f>IFERROR(VLOOKUP($D58,의치한약수데이터!$C:$AS,14,0),"")</f>
        <v/>
      </c>
      <c r="L58" s="77" t="str">
        <f>IFERROR(VLOOKUP($D58,의치한약수데이터!$C:$AS,16,0),"")</f>
        <v/>
      </c>
      <c r="M58" s="80" t="str">
        <f>IFERROR(VLOOKUP($D58,의치한약수데이터!$C:$AS,17,0),"")</f>
        <v/>
      </c>
      <c r="N58" s="77" t="str">
        <f>IFERROR(VLOOKUP($D58,의치한약수데이터!$C:$AS,18,0),"")</f>
        <v/>
      </c>
      <c r="O58" s="81" t="str">
        <f>IFERROR(VLOOKUP($D58,의치한약수데이터!$C:$AS,20,0),"")</f>
        <v/>
      </c>
      <c r="P58" s="77" t="str">
        <f>IFERROR(VLOOKUP($D58,의치한약수데이터!$C:$AS,21,0),"")</f>
        <v/>
      </c>
      <c r="Q58" s="77" t="str">
        <f>IFERROR(VLOOKUP($D58,의치한약수데이터!$C:$AS,39,0),"")</f>
        <v/>
      </c>
      <c r="R58" s="82" t="str">
        <f>IFERROR(VLOOKUP($D58,의치한약수데이터!$C:$AS,41,0),"")</f>
        <v/>
      </c>
      <c r="S58" s="115" t="str">
        <f>IFERROR(VLOOKUP($D58,의치한약수데이터!$C:$AS,43,0),"")</f>
        <v/>
      </c>
    </row>
    <row r="59" spans="3:19" x14ac:dyDescent="0.3">
      <c r="C59" s="18">
        <v>27</v>
      </c>
      <c r="D59" s="77" t="str">
        <f>IFERROR(VLOOKUP($C59,의치한약수데이터!$B:$C,2,0),"")</f>
        <v/>
      </c>
      <c r="E59" s="79" t="str">
        <f>IFERROR(VLOOKUP($D59,의치한약수데이터!$C:$AS,3,0),"")</f>
        <v/>
      </c>
      <c r="F59" s="77" t="str">
        <f>IFERROR(VLOOKUP($D59,의치한약수데이터!$C:$AS,5,0),"")</f>
        <v/>
      </c>
      <c r="G59" s="77" t="str">
        <f>IFERROR(VLOOKUP($D59,의치한약수데이터!$C:$AS,6,0),"")</f>
        <v/>
      </c>
      <c r="H59" s="77" t="str">
        <f>IFERROR(VLOOKUP($D59,의치한약수데이터!$C:$AS,8,0),"")</f>
        <v/>
      </c>
      <c r="I59" s="77" t="str">
        <f>IFERROR(VLOOKUP($D59,의치한약수데이터!$C:$AS,12,0),"")</f>
        <v/>
      </c>
      <c r="J59" s="77" t="str">
        <f>IFERROR(VLOOKUP($D59,의치한약수데이터!$C:$AS,13,0),"")</f>
        <v/>
      </c>
      <c r="K59" s="77" t="str">
        <f>IFERROR(VLOOKUP($D59,의치한약수데이터!$C:$AS,14,0),"")</f>
        <v/>
      </c>
      <c r="L59" s="77" t="str">
        <f>IFERROR(VLOOKUP($D59,의치한약수데이터!$C:$AS,16,0),"")</f>
        <v/>
      </c>
      <c r="M59" s="80" t="str">
        <f>IFERROR(VLOOKUP($D59,의치한약수데이터!$C:$AS,17,0),"")</f>
        <v/>
      </c>
      <c r="N59" s="77" t="str">
        <f>IFERROR(VLOOKUP($D59,의치한약수데이터!$C:$AS,18,0),"")</f>
        <v/>
      </c>
      <c r="O59" s="81" t="str">
        <f>IFERROR(VLOOKUP($D59,의치한약수데이터!$C:$AS,20,0),"")</f>
        <v/>
      </c>
      <c r="P59" s="77" t="str">
        <f>IFERROR(VLOOKUP($D59,의치한약수데이터!$C:$AS,21,0),"")</f>
        <v/>
      </c>
      <c r="Q59" s="77" t="str">
        <f>IFERROR(VLOOKUP($D59,의치한약수데이터!$C:$AS,39,0),"")</f>
        <v/>
      </c>
      <c r="R59" s="82" t="str">
        <f>IFERROR(VLOOKUP($D59,의치한약수데이터!$C:$AS,41,0),"")</f>
        <v/>
      </c>
      <c r="S59" s="115" t="str">
        <f>IFERROR(VLOOKUP($D59,의치한약수데이터!$C:$AS,43,0),"")</f>
        <v/>
      </c>
    </row>
    <row r="60" spans="3:19" x14ac:dyDescent="0.3">
      <c r="C60" s="18">
        <v>28</v>
      </c>
      <c r="D60" s="77" t="str">
        <f>IFERROR(VLOOKUP($C60,의치한약수데이터!$B:$C,2,0),"")</f>
        <v/>
      </c>
      <c r="E60" s="79" t="str">
        <f>IFERROR(VLOOKUP($D60,의치한약수데이터!$C:$AS,3,0),"")</f>
        <v/>
      </c>
      <c r="F60" s="77" t="str">
        <f>IFERROR(VLOOKUP($D60,의치한약수데이터!$C:$AS,5,0),"")</f>
        <v/>
      </c>
      <c r="G60" s="77" t="str">
        <f>IFERROR(VLOOKUP($D60,의치한약수데이터!$C:$AS,6,0),"")</f>
        <v/>
      </c>
      <c r="H60" s="77" t="str">
        <f>IFERROR(VLOOKUP($D60,의치한약수데이터!$C:$AS,8,0),"")</f>
        <v/>
      </c>
      <c r="I60" s="77" t="str">
        <f>IFERROR(VLOOKUP($D60,의치한약수데이터!$C:$AS,12,0),"")</f>
        <v/>
      </c>
      <c r="J60" s="77" t="str">
        <f>IFERROR(VLOOKUP($D60,의치한약수데이터!$C:$AS,13,0),"")</f>
        <v/>
      </c>
      <c r="K60" s="77" t="str">
        <f>IFERROR(VLOOKUP($D60,의치한약수데이터!$C:$AS,14,0),"")</f>
        <v/>
      </c>
      <c r="L60" s="77" t="str">
        <f>IFERROR(VLOOKUP($D60,의치한약수데이터!$C:$AS,16,0),"")</f>
        <v/>
      </c>
      <c r="M60" s="80" t="str">
        <f>IFERROR(VLOOKUP($D60,의치한약수데이터!$C:$AS,17,0),"")</f>
        <v/>
      </c>
      <c r="N60" s="77" t="str">
        <f>IFERROR(VLOOKUP($D60,의치한약수데이터!$C:$AS,18,0),"")</f>
        <v/>
      </c>
      <c r="O60" s="81" t="str">
        <f>IFERROR(VLOOKUP($D60,의치한약수데이터!$C:$AS,20,0),"")</f>
        <v/>
      </c>
      <c r="P60" s="77" t="str">
        <f>IFERROR(VLOOKUP($D60,의치한약수데이터!$C:$AS,21,0),"")</f>
        <v/>
      </c>
      <c r="Q60" s="77" t="str">
        <f>IFERROR(VLOOKUP($D60,의치한약수데이터!$C:$AS,39,0),"")</f>
        <v/>
      </c>
      <c r="R60" s="82" t="str">
        <f>IFERROR(VLOOKUP($D60,의치한약수데이터!$C:$AS,41,0),"")</f>
        <v/>
      </c>
      <c r="S60" s="115" t="str">
        <f>IFERROR(VLOOKUP($D60,의치한약수데이터!$C:$AS,43,0),"")</f>
        <v/>
      </c>
    </row>
    <row r="61" spans="3:19" x14ac:dyDescent="0.3">
      <c r="C61" s="18">
        <v>29</v>
      </c>
      <c r="D61" s="77" t="str">
        <f>IFERROR(VLOOKUP($C61,의치한약수데이터!$B:$C,2,0),"")</f>
        <v/>
      </c>
      <c r="E61" s="79" t="str">
        <f>IFERROR(VLOOKUP($D61,의치한약수데이터!$C:$AS,3,0),"")</f>
        <v/>
      </c>
      <c r="F61" s="77" t="str">
        <f>IFERROR(VLOOKUP($D61,의치한약수데이터!$C:$AS,5,0),"")</f>
        <v/>
      </c>
      <c r="G61" s="77" t="str">
        <f>IFERROR(VLOOKUP($D61,의치한약수데이터!$C:$AS,6,0),"")</f>
        <v/>
      </c>
      <c r="H61" s="77" t="str">
        <f>IFERROR(VLOOKUP($D61,의치한약수데이터!$C:$AS,8,0),"")</f>
        <v/>
      </c>
      <c r="I61" s="77" t="str">
        <f>IFERROR(VLOOKUP($D61,의치한약수데이터!$C:$AS,12,0),"")</f>
        <v/>
      </c>
      <c r="J61" s="77" t="str">
        <f>IFERROR(VLOOKUP($D61,의치한약수데이터!$C:$AS,13,0),"")</f>
        <v/>
      </c>
      <c r="K61" s="77" t="str">
        <f>IFERROR(VLOOKUP($D61,의치한약수데이터!$C:$AS,14,0),"")</f>
        <v/>
      </c>
      <c r="L61" s="77" t="str">
        <f>IFERROR(VLOOKUP($D61,의치한약수데이터!$C:$AS,16,0),"")</f>
        <v/>
      </c>
      <c r="M61" s="80" t="str">
        <f>IFERROR(VLOOKUP($D61,의치한약수데이터!$C:$AS,17,0),"")</f>
        <v/>
      </c>
      <c r="N61" s="77" t="str">
        <f>IFERROR(VLOOKUP($D61,의치한약수데이터!$C:$AS,18,0),"")</f>
        <v/>
      </c>
      <c r="O61" s="81" t="str">
        <f>IFERROR(VLOOKUP($D61,의치한약수데이터!$C:$AS,20,0),"")</f>
        <v/>
      </c>
      <c r="P61" s="77" t="str">
        <f>IFERROR(VLOOKUP($D61,의치한약수데이터!$C:$AS,21,0),"")</f>
        <v/>
      </c>
      <c r="Q61" s="77" t="str">
        <f>IFERROR(VLOOKUP($D61,의치한약수데이터!$C:$AS,39,0),"")</f>
        <v/>
      </c>
      <c r="R61" s="82" t="str">
        <f>IFERROR(VLOOKUP($D61,의치한약수데이터!$C:$AS,41,0),"")</f>
        <v/>
      </c>
      <c r="S61" s="115" t="str">
        <f>IFERROR(VLOOKUP($D61,의치한약수데이터!$C:$AS,43,0),"")</f>
        <v/>
      </c>
    </row>
    <row r="62" spans="3:19" x14ac:dyDescent="0.3">
      <c r="C62" s="18">
        <v>30</v>
      </c>
      <c r="D62" s="77" t="str">
        <f>IFERROR(VLOOKUP($C62,의치한약수데이터!$B:$C,2,0),"")</f>
        <v/>
      </c>
      <c r="E62" s="79" t="str">
        <f>IFERROR(VLOOKUP($D62,의치한약수데이터!$C:$AS,3,0),"")</f>
        <v/>
      </c>
      <c r="F62" s="77" t="str">
        <f>IFERROR(VLOOKUP($D62,의치한약수데이터!$C:$AS,5,0),"")</f>
        <v/>
      </c>
      <c r="G62" s="77" t="str">
        <f>IFERROR(VLOOKUP($D62,의치한약수데이터!$C:$AS,6,0),"")</f>
        <v/>
      </c>
      <c r="H62" s="77" t="str">
        <f>IFERROR(VLOOKUP($D62,의치한약수데이터!$C:$AS,8,0),"")</f>
        <v/>
      </c>
      <c r="I62" s="77" t="str">
        <f>IFERROR(VLOOKUP($D62,의치한약수데이터!$C:$AS,12,0),"")</f>
        <v/>
      </c>
      <c r="J62" s="77" t="str">
        <f>IFERROR(VLOOKUP($D62,의치한약수데이터!$C:$AS,13,0),"")</f>
        <v/>
      </c>
      <c r="K62" s="77" t="str">
        <f>IFERROR(VLOOKUP($D62,의치한약수데이터!$C:$AS,14,0),"")</f>
        <v/>
      </c>
      <c r="L62" s="77" t="str">
        <f>IFERROR(VLOOKUP($D62,의치한약수데이터!$C:$AS,16,0),"")</f>
        <v/>
      </c>
      <c r="M62" s="80" t="str">
        <f>IFERROR(VLOOKUP($D62,의치한약수데이터!$C:$AS,17,0),"")</f>
        <v/>
      </c>
      <c r="N62" s="77" t="str">
        <f>IFERROR(VLOOKUP($D62,의치한약수데이터!$C:$AS,18,0),"")</f>
        <v/>
      </c>
      <c r="O62" s="81" t="str">
        <f>IFERROR(VLOOKUP($D62,의치한약수데이터!$C:$AS,20,0),"")</f>
        <v/>
      </c>
      <c r="P62" s="77" t="str">
        <f>IFERROR(VLOOKUP($D62,의치한약수데이터!$C:$AS,21,0),"")</f>
        <v/>
      </c>
      <c r="Q62" s="77" t="str">
        <f>IFERROR(VLOOKUP($D62,의치한약수데이터!$C:$AS,39,0),"")</f>
        <v/>
      </c>
      <c r="R62" s="82" t="str">
        <f>IFERROR(VLOOKUP($D62,의치한약수데이터!$C:$AS,41,0),"")</f>
        <v/>
      </c>
      <c r="S62" s="115" t="str">
        <f>IFERROR(VLOOKUP($D62,의치한약수데이터!$C:$AS,43,0),"")</f>
        <v/>
      </c>
    </row>
    <row r="63" spans="3:19" x14ac:dyDescent="0.3">
      <c r="C63" s="18">
        <v>31</v>
      </c>
      <c r="D63" s="77" t="str">
        <f>IFERROR(VLOOKUP($C63,의치한약수데이터!$B:$C,2,0),"")</f>
        <v/>
      </c>
      <c r="E63" s="79" t="str">
        <f>IFERROR(VLOOKUP($D63,의치한약수데이터!$C:$AS,3,0),"")</f>
        <v/>
      </c>
      <c r="F63" s="77" t="str">
        <f>IFERROR(VLOOKUP($D63,의치한약수데이터!$C:$AS,5,0),"")</f>
        <v/>
      </c>
      <c r="G63" s="77" t="str">
        <f>IFERROR(VLOOKUP($D63,의치한약수데이터!$C:$AS,6,0),"")</f>
        <v/>
      </c>
      <c r="H63" s="77" t="str">
        <f>IFERROR(VLOOKUP($D63,의치한약수데이터!$C:$AS,8,0),"")</f>
        <v/>
      </c>
      <c r="I63" s="77" t="str">
        <f>IFERROR(VLOOKUP($D63,의치한약수데이터!$C:$AS,12,0),"")</f>
        <v/>
      </c>
      <c r="J63" s="77" t="str">
        <f>IFERROR(VLOOKUP($D63,의치한약수데이터!$C:$AS,13,0),"")</f>
        <v/>
      </c>
      <c r="K63" s="77" t="str">
        <f>IFERROR(VLOOKUP($D63,의치한약수데이터!$C:$AS,14,0),"")</f>
        <v/>
      </c>
      <c r="L63" s="77" t="str">
        <f>IFERROR(VLOOKUP($D63,의치한약수데이터!$C:$AS,16,0),"")</f>
        <v/>
      </c>
      <c r="M63" s="80" t="str">
        <f>IFERROR(VLOOKUP($D63,의치한약수데이터!$C:$AS,17,0),"")</f>
        <v/>
      </c>
      <c r="N63" s="77" t="str">
        <f>IFERROR(VLOOKUP($D63,의치한약수데이터!$C:$AS,18,0),"")</f>
        <v/>
      </c>
      <c r="O63" s="81" t="str">
        <f>IFERROR(VLOOKUP($D63,의치한약수데이터!$C:$AS,20,0),"")</f>
        <v/>
      </c>
      <c r="P63" s="77" t="str">
        <f>IFERROR(VLOOKUP($D63,의치한약수데이터!$C:$AS,21,0),"")</f>
        <v/>
      </c>
      <c r="Q63" s="77" t="str">
        <f>IFERROR(VLOOKUP($D63,의치한약수데이터!$C:$AS,39,0),"")</f>
        <v/>
      </c>
      <c r="R63" s="82" t="str">
        <f>IFERROR(VLOOKUP($D63,의치한약수데이터!$C:$AS,41,0),"")</f>
        <v/>
      </c>
      <c r="S63" s="115" t="str">
        <f>IFERROR(VLOOKUP($D63,의치한약수데이터!$C:$AS,43,0),"")</f>
        <v/>
      </c>
    </row>
    <row r="64" spans="3:19" x14ac:dyDescent="0.3">
      <c r="C64" s="18">
        <v>32</v>
      </c>
      <c r="D64" s="77" t="str">
        <f>IFERROR(VLOOKUP($C64,의치한약수데이터!$B:$C,2,0),"")</f>
        <v/>
      </c>
      <c r="E64" s="79" t="str">
        <f>IFERROR(VLOOKUP($D64,의치한약수데이터!$C:$AS,3,0),"")</f>
        <v/>
      </c>
      <c r="F64" s="77" t="str">
        <f>IFERROR(VLOOKUP($D64,의치한약수데이터!$C:$AS,5,0),"")</f>
        <v/>
      </c>
      <c r="G64" s="77" t="str">
        <f>IFERROR(VLOOKUP($D64,의치한약수데이터!$C:$AS,6,0),"")</f>
        <v/>
      </c>
      <c r="H64" s="77" t="str">
        <f>IFERROR(VLOOKUP($D64,의치한약수데이터!$C:$AS,8,0),"")</f>
        <v/>
      </c>
      <c r="I64" s="77" t="str">
        <f>IFERROR(VLOOKUP($D64,의치한약수데이터!$C:$AS,12,0),"")</f>
        <v/>
      </c>
      <c r="J64" s="77" t="str">
        <f>IFERROR(VLOOKUP($D64,의치한약수데이터!$C:$AS,13,0),"")</f>
        <v/>
      </c>
      <c r="K64" s="77" t="str">
        <f>IFERROR(VLOOKUP($D64,의치한약수데이터!$C:$AS,14,0),"")</f>
        <v/>
      </c>
      <c r="L64" s="77" t="str">
        <f>IFERROR(VLOOKUP($D64,의치한약수데이터!$C:$AS,16,0),"")</f>
        <v/>
      </c>
      <c r="M64" s="80" t="str">
        <f>IFERROR(VLOOKUP($D64,의치한약수데이터!$C:$AS,17,0),"")</f>
        <v/>
      </c>
      <c r="N64" s="77" t="str">
        <f>IFERROR(VLOOKUP($D64,의치한약수데이터!$C:$AS,18,0),"")</f>
        <v/>
      </c>
      <c r="O64" s="81" t="str">
        <f>IFERROR(VLOOKUP($D64,의치한약수데이터!$C:$AS,20,0),"")</f>
        <v/>
      </c>
      <c r="P64" s="77" t="str">
        <f>IFERROR(VLOOKUP($D64,의치한약수데이터!$C:$AS,21,0),"")</f>
        <v/>
      </c>
      <c r="Q64" s="77" t="str">
        <f>IFERROR(VLOOKUP($D64,의치한약수데이터!$C:$AS,39,0),"")</f>
        <v/>
      </c>
      <c r="R64" s="82" t="str">
        <f>IFERROR(VLOOKUP($D64,의치한약수데이터!$C:$AS,41,0),"")</f>
        <v/>
      </c>
      <c r="S64" s="115" t="str">
        <f>IFERROR(VLOOKUP($D64,의치한약수데이터!$C:$AS,43,0),"")</f>
        <v/>
      </c>
    </row>
    <row r="65" spans="3:19" x14ac:dyDescent="0.3">
      <c r="C65" s="18">
        <v>33</v>
      </c>
      <c r="D65" s="77" t="str">
        <f>IFERROR(VLOOKUP($C65,의치한약수데이터!$B:$C,2,0),"")</f>
        <v/>
      </c>
      <c r="E65" s="79" t="str">
        <f>IFERROR(VLOOKUP($D65,의치한약수데이터!$C:$AS,3,0),"")</f>
        <v/>
      </c>
      <c r="F65" s="77" t="str">
        <f>IFERROR(VLOOKUP($D65,의치한약수데이터!$C:$AS,5,0),"")</f>
        <v/>
      </c>
      <c r="G65" s="77" t="str">
        <f>IFERROR(VLOOKUP($D65,의치한약수데이터!$C:$AS,6,0),"")</f>
        <v/>
      </c>
      <c r="H65" s="77" t="str">
        <f>IFERROR(VLOOKUP($D65,의치한약수데이터!$C:$AS,8,0),"")</f>
        <v/>
      </c>
      <c r="I65" s="77" t="str">
        <f>IFERROR(VLOOKUP($D65,의치한약수데이터!$C:$AS,12,0),"")</f>
        <v/>
      </c>
      <c r="J65" s="77" t="str">
        <f>IFERROR(VLOOKUP($D65,의치한약수데이터!$C:$AS,13,0),"")</f>
        <v/>
      </c>
      <c r="K65" s="77" t="str">
        <f>IFERROR(VLOOKUP($D65,의치한약수데이터!$C:$AS,14,0),"")</f>
        <v/>
      </c>
      <c r="L65" s="77" t="str">
        <f>IFERROR(VLOOKUP($D65,의치한약수데이터!$C:$AS,16,0),"")</f>
        <v/>
      </c>
      <c r="M65" s="80" t="str">
        <f>IFERROR(VLOOKUP($D65,의치한약수데이터!$C:$AS,17,0),"")</f>
        <v/>
      </c>
      <c r="N65" s="77" t="str">
        <f>IFERROR(VLOOKUP($D65,의치한약수데이터!$C:$AS,18,0),"")</f>
        <v/>
      </c>
      <c r="O65" s="81" t="str">
        <f>IFERROR(VLOOKUP($D65,의치한약수데이터!$C:$AS,20,0),"")</f>
        <v/>
      </c>
      <c r="P65" s="77" t="str">
        <f>IFERROR(VLOOKUP($D65,의치한약수데이터!$C:$AS,21,0),"")</f>
        <v/>
      </c>
      <c r="Q65" s="77" t="str">
        <f>IFERROR(VLOOKUP($D65,의치한약수데이터!$C:$AS,39,0),"")</f>
        <v/>
      </c>
      <c r="R65" s="82" t="str">
        <f>IFERROR(VLOOKUP($D65,의치한약수데이터!$C:$AS,41,0),"")</f>
        <v/>
      </c>
      <c r="S65" s="115" t="str">
        <f>IFERROR(VLOOKUP($D65,의치한약수데이터!$C:$AS,43,0),"")</f>
        <v/>
      </c>
    </row>
    <row r="66" spans="3:19" x14ac:dyDescent="0.3">
      <c r="C66" s="18">
        <v>34</v>
      </c>
      <c r="D66" s="77" t="str">
        <f>IFERROR(VLOOKUP($C66,의치한약수데이터!$B:$C,2,0),"")</f>
        <v/>
      </c>
      <c r="E66" s="79" t="str">
        <f>IFERROR(VLOOKUP($D66,의치한약수데이터!$C:$AS,3,0),"")</f>
        <v/>
      </c>
      <c r="F66" s="77" t="str">
        <f>IFERROR(VLOOKUP($D66,의치한약수데이터!$C:$AS,5,0),"")</f>
        <v/>
      </c>
      <c r="G66" s="77" t="str">
        <f>IFERROR(VLOOKUP($D66,의치한약수데이터!$C:$AS,6,0),"")</f>
        <v/>
      </c>
      <c r="H66" s="77" t="str">
        <f>IFERROR(VLOOKUP($D66,의치한약수데이터!$C:$AS,8,0),"")</f>
        <v/>
      </c>
      <c r="I66" s="77" t="str">
        <f>IFERROR(VLOOKUP($D66,의치한약수데이터!$C:$AS,12,0),"")</f>
        <v/>
      </c>
      <c r="J66" s="77" t="str">
        <f>IFERROR(VLOOKUP($D66,의치한약수데이터!$C:$AS,13,0),"")</f>
        <v/>
      </c>
      <c r="K66" s="77" t="str">
        <f>IFERROR(VLOOKUP($D66,의치한약수데이터!$C:$AS,14,0),"")</f>
        <v/>
      </c>
      <c r="L66" s="77" t="str">
        <f>IFERROR(VLOOKUP($D66,의치한약수데이터!$C:$AS,16,0),"")</f>
        <v/>
      </c>
      <c r="M66" s="80" t="str">
        <f>IFERROR(VLOOKUP($D66,의치한약수데이터!$C:$AS,17,0),"")</f>
        <v/>
      </c>
      <c r="N66" s="77" t="str">
        <f>IFERROR(VLOOKUP($D66,의치한약수데이터!$C:$AS,18,0),"")</f>
        <v/>
      </c>
      <c r="O66" s="81" t="str">
        <f>IFERROR(VLOOKUP($D66,의치한약수데이터!$C:$AS,20,0),"")</f>
        <v/>
      </c>
      <c r="P66" s="77" t="str">
        <f>IFERROR(VLOOKUP($D66,의치한약수데이터!$C:$AS,21,0),"")</f>
        <v/>
      </c>
      <c r="Q66" s="77" t="str">
        <f>IFERROR(VLOOKUP($D66,의치한약수데이터!$C:$AS,39,0),"")</f>
        <v/>
      </c>
      <c r="R66" s="82" t="str">
        <f>IFERROR(VLOOKUP($D66,의치한약수데이터!$C:$AS,41,0),"")</f>
        <v/>
      </c>
      <c r="S66" s="115" t="str">
        <f>IFERROR(VLOOKUP($D66,의치한약수데이터!$C:$AS,43,0),"")</f>
        <v/>
      </c>
    </row>
    <row r="67" spans="3:19" x14ac:dyDescent="0.3">
      <c r="C67" s="18">
        <v>35</v>
      </c>
      <c r="D67" s="77" t="str">
        <f>IFERROR(VLOOKUP($C67,의치한약수데이터!$B:$C,2,0),"")</f>
        <v/>
      </c>
      <c r="E67" s="79" t="str">
        <f>IFERROR(VLOOKUP($D67,의치한약수데이터!$C:$AS,3,0),"")</f>
        <v/>
      </c>
      <c r="F67" s="77" t="str">
        <f>IFERROR(VLOOKUP($D67,의치한약수데이터!$C:$AS,5,0),"")</f>
        <v/>
      </c>
      <c r="G67" s="77" t="str">
        <f>IFERROR(VLOOKUP($D67,의치한약수데이터!$C:$AS,6,0),"")</f>
        <v/>
      </c>
      <c r="H67" s="77" t="str">
        <f>IFERROR(VLOOKUP($D67,의치한약수데이터!$C:$AS,8,0),"")</f>
        <v/>
      </c>
      <c r="I67" s="77" t="str">
        <f>IFERROR(VLOOKUP($D67,의치한약수데이터!$C:$AS,12,0),"")</f>
        <v/>
      </c>
      <c r="J67" s="77" t="str">
        <f>IFERROR(VLOOKUP($D67,의치한약수데이터!$C:$AS,13,0),"")</f>
        <v/>
      </c>
      <c r="K67" s="77" t="str">
        <f>IFERROR(VLOOKUP($D67,의치한약수데이터!$C:$AS,14,0),"")</f>
        <v/>
      </c>
      <c r="L67" s="77" t="str">
        <f>IFERROR(VLOOKUP($D67,의치한약수데이터!$C:$AS,16,0),"")</f>
        <v/>
      </c>
      <c r="M67" s="80" t="str">
        <f>IFERROR(VLOOKUP($D67,의치한약수데이터!$C:$AS,17,0),"")</f>
        <v/>
      </c>
      <c r="N67" s="77" t="str">
        <f>IFERROR(VLOOKUP($D67,의치한약수데이터!$C:$AS,18,0),"")</f>
        <v/>
      </c>
      <c r="O67" s="81" t="str">
        <f>IFERROR(VLOOKUP($D67,의치한약수데이터!$C:$AS,20,0),"")</f>
        <v/>
      </c>
      <c r="P67" s="77" t="str">
        <f>IFERROR(VLOOKUP($D67,의치한약수데이터!$C:$AS,21,0),"")</f>
        <v/>
      </c>
      <c r="Q67" s="77" t="str">
        <f>IFERROR(VLOOKUP($D67,의치한약수데이터!$C:$AS,39,0),"")</f>
        <v/>
      </c>
      <c r="R67" s="82" t="str">
        <f>IFERROR(VLOOKUP($D67,의치한약수데이터!$C:$AS,41,0),"")</f>
        <v/>
      </c>
      <c r="S67" s="115" t="str">
        <f>IFERROR(VLOOKUP($D67,의치한약수데이터!$C:$AS,43,0),"")</f>
        <v/>
      </c>
    </row>
    <row r="68" spans="3:19" x14ac:dyDescent="0.3">
      <c r="C68" s="18">
        <v>36</v>
      </c>
      <c r="D68" s="77" t="str">
        <f>IFERROR(VLOOKUP($C68,의치한약수데이터!$B:$C,2,0),"")</f>
        <v/>
      </c>
      <c r="E68" s="79" t="str">
        <f>IFERROR(VLOOKUP($D68,의치한약수데이터!$C:$AS,3,0),"")</f>
        <v/>
      </c>
      <c r="F68" s="77" t="str">
        <f>IFERROR(VLOOKUP($D68,의치한약수데이터!$C:$AS,5,0),"")</f>
        <v/>
      </c>
      <c r="G68" s="77" t="str">
        <f>IFERROR(VLOOKUP($D68,의치한약수데이터!$C:$AS,6,0),"")</f>
        <v/>
      </c>
      <c r="H68" s="77" t="str">
        <f>IFERROR(VLOOKUP($D68,의치한약수데이터!$C:$AS,8,0),"")</f>
        <v/>
      </c>
      <c r="I68" s="77" t="str">
        <f>IFERROR(VLOOKUP($D68,의치한약수데이터!$C:$AS,12,0),"")</f>
        <v/>
      </c>
      <c r="J68" s="77" t="str">
        <f>IFERROR(VLOOKUP($D68,의치한약수데이터!$C:$AS,13,0),"")</f>
        <v/>
      </c>
      <c r="K68" s="77" t="str">
        <f>IFERROR(VLOOKUP($D68,의치한약수데이터!$C:$AS,14,0),"")</f>
        <v/>
      </c>
      <c r="L68" s="77" t="str">
        <f>IFERROR(VLOOKUP($D68,의치한약수데이터!$C:$AS,16,0),"")</f>
        <v/>
      </c>
      <c r="M68" s="80" t="str">
        <f>IFERROR(VLOOKUP($D68,의치한약수데이터!$C:$AS,17,0),"")</f>
        <v/>
      </c>
      <c r="N68" s="77" t="str">
        <f>IFERROR(VLOOKUP($D68,의치한약수데이터!$C:$AS,18,0),"")</f>
        <v/>
      </c>
      <c r="O68" s="81" t="str">
        <f>IFERROR(VLOOKUP($D68,의치한약수데이터!$C:$AS,20,0),"")</f>
        <v/>
      </c>
      <c r="P68" s="77" t="str">
        <f>IFERROR(VLOOKUP($D68,의치한약수데이터!$C:$AS,21,0),"")</f>
        <v/>
      </c>
      <c r="Q68" s="77" t="str">
        <f>IFERROR(VLOOKUP($D68,의치한약수데이터!$C:$AS,39,0),"")</f>
        <v/>
      </c>
      <c r="R68" s="82" t="str">
        <f>IFERROR(VLOOKUP($D68,의치한약수데이터!$C:$AS,41,0),"")</f>
        <v/>
      </c>
      <c r="S68" s="115" t="str">
        <f>IFERROR(VLOOKUP($D68,의치한약수데이터!$C:$AS,43,0),"")</f>
        <v/>
      </c>
    </row>
    <row r="69" spans="3:19" x14ac:dyDescent="0.3">
      <c r="C69" s="18">
        <v>37</v>
      </c>
      <c r="D69" s="77" t="str">
        <f>IFERROR(VLOOKUP($C69,의치한약수데이터!$B:$C,2,0),"")</f>
        <v/>
      </c>
      <c r="E69" s="79" t="str">
        <f>IFERROR(VLOOKUP($D69,의치한약수데이터!$C:$AS,3,0),"")</f>
        <v/>
      </c>
      <c r="F69" s="77" t="str">
        <f>IFERROR(VLOOKUP($D69,의치한약수데이터!$C:$AS,5,0),"")</f>
        <v/>
      </c>
      <c r="G69" s="77" t="str">
        <f>IFERROR(VLOOKUP($D69,의치한약수데이터!$C:$AS,6,0),"")</f>
        <v/>
      </c>
      <c r="H69" s="77" t="str">
        <f>IFERROR(VLOOKUP($D69,의치한약수데이터!$C:$AS,8,0),"")</f>
        <v/>
      </c>
      <c r="I69" s="77" t="str">
        <f>IFERROR(VLOOKUP($D69,의치한약수데이터!$C:$AS,12,0),"")</f>
        <v/>
      </c>
      <c r="J69" s="77" t="str">
        <f>IFERROR(VLOOKUP($D69,의치한약수데이터!$C:$AS,13,0),"")</f>
        <v/>
      </c>
      <c r="K69" s="77" t="str">
        <f>IFERROR(VLOOKUP($D69,의치한약수데이터!$C:$AS,14,0),"")</f>
        <v/>
      </c>
      <c r="L69" s="77" t="str">
        <f>IFERROR(VLOOKUP($D69,의치한약수데이터!$C:$AS,16,0),"")</f>
        <v/>
      </c>
      <c r="M69" s="80" t="str">
        <f>IFERROR(VLOOKUP($D69,의치한약수데이터!$C:$AS,17,0),"")</f>
        <v/>
      </c>
      <c r="N69" s="77" t="str">
        <f>IFERROR(VLOOKUP($D69,의치한약수데이터!$C:$AS,18,0),"")</f>
        <v/>
      </c>
      <c r="O69" s="81" t="str">
        <f>IFERROR(VLOOKUP($D69,의치한약수데이터!$C:$AS,20,0),"")</f>
        <v/>
      </c>
      <c r="P69" s="77" t="str">
        <f>IFERROR(VLOOKUP($D69,의치한약수데이터!$C:$AS,21,0),"")</f>
        <v/>
      </c>
      <c r="Q69" s="77" t="str">
        <f>IFERROR(VLOOKUP($D69,의치한약수데이터!$C:$AS,39,0),"")</f>
        <v/>
      </c>
      <c r="R69" s="82" t="str">
        <f>IFERROR(VLOOKUP($D69,의치한약수데이터!$C:$AS,41,0),"")</f>
        <v/>
      </c>
      <c r="S69" s="115" t="str">
        <f>IFERROR(VLOOKUP($D69,의치한약수데이터!$C:$AS,43,0),"")</f>
        <v/>
      </c>
    </row>
    <row r="70" spans="3:19" x14ac:dyDescent="0.3">
      <c r="C70" s="18">
        <v>38</v>
      </c>
      <c r="D70" s="77" t="str">
        <f>IFERROR(VLOOKUP($C70,의치한약수데이터!$B:$C,2,0),"")</f>
        <v/>
      </c>
      <c r="E70" s="79" t="str">
        <f>IFERROR(VLOOKUP($D70,의치한약수데이터!$C:$AS,3,0),"")</f>
        <v/>
      </c>
      <c r="F70" s="77" t="str">
        <f>IFERROR(VLOOKUP($D70,의치한약수데이터!$C:$AS,5,0),"")</f>
        <v/>
      </c>
      <c r="G70" s="77" t="str">
        <f>IFERROR(VLOOKUP($D70,의치한약수데이터!$C:$AS,6,0),"")</f>
        <v/>
      </c>
      <c r="H70" s="77" t="str">
        <f>IFERROR(VLOOKUP($D70,의치한약수데이터!$C:$AS,8,0),"")</f>
        <v/>
      </c>
      <c r="I70" s="77" t="str">
        <f>IFERROR(VLOOKUP($D70,의치한약수데이터!$C:$AS,12,0),"")</f>
        <v/>
      </c>
      <c r="J70" s="77" t="str">
        <f>IFERROR(VLOOKUP($D70,의치한약수데이터!$C:$AS,13,0),"")</f>
        <v/>
      </c>
      <c r="K70" s="77" t="str">
        <f>IFERROR(VLOOKUP($D70,의치한약수데이터!$C:$AS,14,0),"")</f>
        <v/>
      </c>
      <c r="L70" s="77" t="str">
        <f>IFERROR(VLOOKUP($D70,의치한약수데이터!$C:$AS,16,0),"")</f>
        <v/>
      </c>
      <c r="M70" s="80" t="str">
        <f>IFERROR(VLOOKUP($D70,의치한약수데이터!$C:$AS,17,0),"")</f>
        <v/>
      </c>
      <c r="N70" s="77" t="str">
        <f>IFERROR(VLOOKUP($D70,의치한약수데이터!$C:$AS,18,0),"")</f>
        <v/>
      </c>
      <c r="O70" s="81" t="str">
        <f>IFERROR(VLOOKUP($D70,의치한약수데이터!$C:$AS,20,0),"")</f>
        <v/>
      </c>
      <c r="P70" s="77" t="str">
        <f>IFERROR(VLOOKUP($D70,의치한약수데이터!$C:$AS,21,0),"")</f>
        <v/>
      </c>
      <c r="Q70" s="77" t="str">
        <f>IFERROR(VLOOKUP($D70,의치한약수데이터!$C:$AS,39,0),"")</f>
        <v/>
      </c>
      <c r="R70" s="82" t="str">
        <f>IFERROR(VLOOKUP($D70,의치한약수데이터!$C:$AS,41,0),"")</f>
        <v/>
      </c>
      <c r="S70" s="115" t="str">
        <f>IFERROR(VLOOKUP($D70,의치한약수데이터!$C:$AS,43,0),"")</f>
        <v/>
      </c>
    </row>
    <row r="71" spans="3:19" x14ac:dyDescent="0.3">
      <c r="C71" s="18">
        <v>39</v>
      </c>
      <c r="D71" s="77" t="str">
        <f>IFERROR(VLOOKUP($C71,의치한약수데이터!$B:$C,2,0),"")</f>
        <v/>
      </c>
      <c r="E71" s="79" t="str">
        <f>IFERROR(VLOOKUP($D71,의치한약수데이터!$C:$AS,3,0),"")</f>
        <v/>
      </c>
      <c r="F71" s="77" t="str">
        <f>IFERROR(VLOOKUP($D71,의치한약수데이터!$C:$AS,5,0),"")</f>
        <v/>
      </c>
      <c r="G71" s="77" t="str">
        <f>IFERROR(VLOOKUP($D71,의치한약수데이터!$C:$AS,6,0),"")</f>
        <v/>
      </c>
      <c r="H71" s="77" t="str">
        <f>IFERROR(VLOOKUP($D71,의치한약수데이터!$C:$AS,8,0),"")</f>
        <v/>
      </c>
      <c r="I71" s="77" t="str">
        <f>IFERROR(VLOOKUP($D71,의치한약수데이터!$C:$AS,12,0),"")</f>
        <v/>
      </c>
      <c r="J71" s="77" t="str">
        <f>IFERROR(VLOOKUP($D71,의치한약수데이터!$C:$AS,13,0),"")</f>
        <v/>
      </c>
      <c r="K71" s="77" t="str">
        <f>IFERROR(VLOOKUP($D71,의치한약수데이터!$C:$AS,14,0),"")</f>
        <v/>
      </c>
      <c r="L71" s="77" t="str">
        <f>IFERROR(VLOOKUP($D71,의치한약수데이터!$C:$AS,16,0),"")</f>
        <v/>
      </c>
      <c r="M71" s="80" t="str">
        <f>IFERROR(VLOOKUP($D71,의치한약수데이터!$C:$AS,17,0),"")</f>
        <v/>
      </c>
      <c r="N71" s="77" t="str">
        <f>IFERROR(VLOOKUP($D71,의치한약수데이터!$C:$AS,18,0),"")</f>
        <v/>
      </c>
      <c r="O71" s="81" t="str">
        <f>IFERROR(VLOOKUP($D71,의치한약수데이터!$C:$AS,20,0),"")</f>
        <v/>
      </c>
      <c r="P71" s="77" t="str">
        <f>IFERROR(VLOOKUP($D71,의치한약수데이터!$C:$AS,21,0),"")</f>
        <v/>
      </c>
      <c r="Q71" s="77" t="str">
        <f>IFERROR(VLOOKUP($D71,의치한약수데이터!$C:$AS,39,0),"")</f>
        <v/>
      </c>
      <c r="R71" s="82" t="str">
        <f>IFERROR(VLOOKUP($D71,의치한약수데이터!$C:$AS,41,0),"")</f>
        <v/>
      </c>
      <c r="S71" s="115" t="str">
        <f>IFERROR(VLOOKUP($D71,의치한약수데이터!$C:$AS,43,0),"")</f>
        <v/>
      </c>
    </row>
    <row r="72" spans="3:19" x14ac:dyDescent="0.3">
      <c r="C72" s="18">
        <v>40</v>
      </c>
      <c r="D72" s="77" t="str">
        <f>IFERROR(VLOOKUP($C72,의치한약수데이터!$B:$C,2,0),"")</f>
        <v/>
      </c>
      <c r="E72" s="79" t="str">
        <f>IFERROR(VLOOKUP($D72,의치한약수데이터!$C:$AS,3,0),"")</f>
        <v/>
      </c>
      <c r="F72" s="77" t="str">
        <f>IFERROR(VLOOKUP($D72,의치한약수데이터!$C:$AS,5,0),"")</f>
        <v/>
      </c>
      <c r="G72" s="77" t="str">
        <f>IFERROR(VLOOKUP($D72,의치한약수데이터!$C:$AS,6,0),"")</f>
        <v/>
      </c>
      <c r="H72" s="77" t="str">
        <f>IFERROR(VLOOKUP($D72,의치한약수데이터!$C:$AS,8,0),"")</f>
        <v/>
      </c>
      <c r="I72" s="77" t="str">
        <f>IFERROR(VLOOKUP($D72,의치한약수데이터!$C:$AS,12,0),"")</f>
        <v/>
      </c>
      <c r="J72" s="77" t="str">
        <f>IFERROR(VLOOKUP($D72,의치한약수데이터!$C:$AS,13,0),"")</f>
        <v/>
      </c>
      <c r="K72" s="77" t="str">
        <f>IFERROR(VLOOKUP($D72,의치한약수데이터!$C:$AS,14,0),"")</f>
        <v/>
      </c>
      <c r="L72" s="77" t="str">
        <f>IFERROR(VLOOKUP($D72,의치한약수데이터!$C:$AS,16,0),"")</f>
        <v/>
      </c>
      <c r="M72" s="80" t="str">
        <f>IFERROR(VLOOKUP($D72,의치한약수데이터!$C:$AS,17,0),"")</f>
        <v/>
      </c>
      <c r="N72" s="77" t="str">
        <f>IFERROR(VLOOKUP($D72,의치한약수데이터!$C:$AS,18,0),"")</f>
        <v/>
      </c>
      <c r="O72" s="81" t="str">
        <f>IFERROR(VLOOKUP($D72,의치한약수데이터!$C:$AS,20,0),"")</f>
        <v/>
      </c>
      <c r="P72" s="77" t="str">
        <f>IFERROR(VLOOKUP($D72,의치한약수데이터!$C:$AS,21,0),"")</f>
        <v/>
      </c>
      <c r="Q72" s="77" t="str">
        <f>IFERROR(VLOOKUP($D72,의치한약수데이터!$C:$AS,39,0),"")</f>
        <v/>
      </c>
      <c r="R72" s="82" t="str">
        <f>IFERROR(VLOOKUP($D72,의치한약수데이터!$C:$AS,41,0),"")</f>
        <v/>
      </c>
      <c r="S72" s="115" t="str">
        <f>IFERROR(VLOOKUP($D72,의치한약수데이터!$C:$AS,43,0),"")</f>
        <v/>
      </c>
    </row>
    <row r="73" spans="3:19" x14ac:dyDescent="0.3">
      <c r="C73" s="18">
        <v>41</v>
      </c>
      <c r="D73" s="77" t="str">
        <f>IFERROR(VLOOKUP($C73,의치한약수데이터!$B:$C,2,0),"")</f>
        <v/>
      </c>
      <c r="E73" s="79" t="str">
        <f>IFERROR(VLOOKUP($D73,의치한약수데이터!$C:$AS,3,0),"")</f>
        <v/>
      </c>
      <c r="F73" s="77" t="str">
        <f>IFERROR(VLOOKUP($D73,의치한약수데이터!$C:$AS,5,0),"")</f>
        <v/>
      </c>
      <c r="G73" s="77" t="str">
        <f>IFERROR(VLOOKUP($D73,의치한약수데이터!$C:$AS,6,0),"")</f>
        <v/>
      </c>
      <c r="H73" s="77" t="str">
        <f>IFERROR(VLOOKUP($D73,의치한약수데이터!$C:$AS,8,0),"")</f>
        <v/>
      </c>
      <c r="I73" s="77" t="str">
        <f>IFERROR(VLOOKUP($D73,의치한약수데이터!$C:$AS,12,0),"")</f>
        <v/>
      </c>
      <c r="J73" s="77" t="str">
        <f>IFERROR(VLOOKUP($D73,의치한약수데이터!$C:$AS,13,0),"")</f>
        <v/>
      </c>
      <c r="K73" s="77" t="str">
        <f>IFERROR(VLOOKUP($D73,의치한약수데이터!$C:$AS,14,0),"")</f>
        <v/>
      </c>
      <c r="L73" s="77" t="str">
        <f>IFERROR(VLOOKUP($D73,의치한약수데이터!$C:$AS,16,0),"")</f>
        <v/>
      </c>
      <c r="M73" s="80" t="str">
        <f>IFERROR(VLOOKUP($D73,의치한약수데이터!$C:$AS,17,0),"")</f>
        <v/>
      </c>
      <c r="N73" s="77" t="str">
        <f>IFERROR(VLOOKUP($D73,의치한약수데이터!$C:$AS,18,0),"")</f>
        <v/>
      </c>
      <c r="O73" s="81" t="str">
        <f>IFERROR(VLOOKUP($D73,의치한약수데이터!$C:$AS,20,0),"")</f>
        <v/>
      </c>
      <c r="P73" s="77" t="str">
        <f>IFERROR(VLOOKUP($D73,의치한약수데이터!$C:$AS,21,0),"")</f>
        <v/>
      </c>
      <c r="Q73" s="77" t="str">
        <f>IFERROR(VLOOKUP($D73,의치한약수데이터!$C:$AS,39,0),"")</f>
        <v/>
      </c>
      <c r="R73" s="82" t="str">
        <f>IFERROR(VLOOKUP($D73,의치한약수데이터!$C:$AS,41,0),"")</f>
        <v/>
      </c>
      <c r="S73" s="115" t="str">
        <f>IFERROR(VLOOKUP($D73,의치한약수데이터!$C:$AS,43,0),"")</f>
        <v/>
      </c>
    </row>
    <row r="74" spans="3:19" x14ac:dyDescent="0.3">
      <c r="C74" s="18">
        <v>42</v>
      </c>
      <c r="D74" s="77" t="str">
        <f>IFERROR(VLOOKUP($C74,의치한약수데이터!$B:$C,2,0),"")</f>
        <v/>
      </c>
      <c r="E74" s="79" t="str">
        <f>IFERROR(VLOOKUP($D74,의치한약수데이터!$C:$AS,3,0),"")</f>
        <v/>
      </c>
      <c r="F74" s="77" t="str">
        <f>IFERROR(VLOOKUP($D74,의치한약수데이터!$C:$AS,5,0),"")</f>
        <v/>
      </c>
      <c r="G74" s="77" t="str">
        <f>IFERROR(VLOOKUP($D74,의치한약수데이터!$C:$AS,6,0),"")</f>
        <v/>
      </c>
      <c r="H74" s="77" t="str">
        <f>IFERROR(VLOOKUP($D74,의치한약수데이터!$C:$AS,8,0),"")</f>
        <v/>
      </c>
      <c r="I74" s="77" t="str">
        <f>IFERROR(VLOOKUP($D74,의치한약수데이터!$C:$AS,12,0),"")</f>
        <v/>
      </c>
      <c r="J74" s="77" t="str">
        <f>IFERROR(VLOOKUP($D74,의치한약수데이터!$C:$AS,13,0),"")</f>
        <v/>
      </c>
      <c r="K74" s="77" t="str">
        <f>IFERROR(VLOOKUP($D74,의치한약수데이터!$C:$AS,14,0),"")</f>
        <v/>
      </c>
      <c r="L74" s="77" t="str">
        <f>IFERROR(VLOOKUP($D74,의치한약수데이터!$C:$AS,16,0),"")</f>
        <v/>
      </c>
      <c r="M74" s="80" t="str">
        <f>IFERROR(VLOOKUP($D74,의치한약수데이터!$C:$AS,17,0),"")</f>
        <v/>
      </c>
      <c r="N74" s="77" t="str">
        <f>IFERROR(VLOOKUP($D74,의치한약수데이터!$C:$AS,18,0),"")</f>
        <v/>
      </c>
      <c r="O74" s="81" t="str">
        <f>IFERROR(VLOOKUP($D74,의치한약수데이터!$C:$AS,20,0),"")</f>
        <v/>
      </c>
      <c r="P74" s="77" t="str">
        <f>IFERROR(VLOOKUP($D74,의치한약수데이터!$C:$AS,21,0),"")</f>
        <v/>
      </c>
      <c r="Q74" s="77" t="str">
        <f>IFERROR(VLOOKUP($D74,의치한약수데이터!$C:$AS,39,0),"")</f>
        <v/>
      </c>
      <c r="R74" s="82" t="str">
        <f>IFERROR(VLOOKUP($D74,의치한약수데이터!$C:$AS,41,0),"")</f>
        <v/>
      </c>
      <c r="S74" s="115" t="str">
        <f>IFERROR(VLOOKUP($D74,의치한약수데이터!$C:$AS,43,0),"")</f>
        <v/>
      </c>
    </row>
    <row r="75" spans="3:19" x14ac:dyDescent="0.3">
      <c r="C75" s="18">
        <v>43</v>
      </c>
      <c r="D75" s="77" t="str">
        <f>IFERROR(VLOOKUP($C75,의치한약수데이터!$B:$C,2,0),"")</f>
        <v/>
      </c>
      <c r="E75" s="79" t="str">
        <f>IFERROR(VLOOKUP($D75,의치한약수데이터!$C:$AS,3,0),"")</f>
        <v/>
      </c>
      <c r="F75" s="77" t="str">
        <f>IFERROR(VLOOKUP($D75,의치한약수데이터!$C:$AS,5,0),"")</f>
        <v/>
      </c>
      <c r="G75" s="77" t="str">
        <f>IFERROR(VLOOKUP($D75,의치한약수데이터!$C:$AS,6,0),"")</f>
        <v/>
      </c>
      <c r="H75" s="77" t="str">
        <f>IFERROR(VLOOKUP($D75,의치한약수데이터!$C:$AS,8,0),"")</f>
        <v/>
      </c>
      <c r="I75" s="77" t="str">
        <f>IFERROR(VLOOKUP($D75,의치한약수데이터!$C:$AS,12,0),"")</f>
        <v/>
      </c>
      <c r="J75" s="77" t="str">
        <f>IFERROR(VLOOKUP($D75,의치한약수데이터!$C:$AS,13,0),"")</f>
        <v/>
      </c>
      <c r="K75" s="77" t="str">
        <f>IFERROR(VLOOKUP($D75,의치한약수데이터!$C:$AS,14,0),"")</f>
        <v/>
      </c>
      <c r="L75" s="77" t="str">
        <f>IFERROR(VLOOKUP($D75,의치한약수데이터!$C:$AS,16,0),"")</f>
        <v/>
      </c>
      <c r="M75" s="80" t="str">
        <f>IFERROR(VLOOKUP($D75,의치한약수데이터!$C:$AS,17,0),"")</f>
        <v/>
      </c>
      <c r="N75" s="77" t="str">
        <f>IFERROR(VLOOKUP($D75,의치한약수데이터!$C:$AS,18,0),"")</f>
        <v/>
      </c>
      <c r="O75" s="81" t="str">
        <f>IFERROR(VLOOKUP($D75,의치한약수데이터!$C:$AS,20,0),"")</f>
        <v/>
      </c>
      <c r="P75" s="77" t="str">
        <f>IFERROR(VLOOKUP($D75,의치한약수데이터!$C:$AS,21,0),"")</f>
        <v/>
      </c>
      <c r="Q75" s="77" t="str">
        <f>IFERROR(VLOOKUP($D75,의치한약수데이터!$C:$AS,39,0),"")</f>
        <v/>
      </c>
      <c r="R75" s="82" t="str">
        <f>IFERROR(VLOOKUP($D75,의치한약수데이터!$C:$AS,41,0),"")</f>
        <v/>
      </c>
      <c r="S75" s="115" t="str">
        <f>IFERROR(VLOOKUP($D75,의치한약수데이터!$C:$AS,43,0),"")</f>
        <v/>
      </c>
    </row>
    <row r="76" spans="3:19" x14ac:dyDescent="0.3">
      <c r="C76" s="18">
        <v>44</v>
      </c>
      <c r="D76" s="77" t="str">
        <f>IFERROR(VLOOKUP($C76,의치한약수데이터!$B:$C,2,0),"")</f>
        <v/>
      </c>
      <c r="E76" s="79" t="str">
        <f>IFERROR(VLOOKUP($D76,의치한약수데이터!$C:$AS,3,0),"")</f>
        <v/>
      </c>
      <c r="F76" s="77" t="str">
        <f>IFERROR(VLOOKUP($D76,의치한약수데이터!$C:$AS,5,0),"")</f>
        <v/>
      </c>
      <c r="G76" s="77" t="str">
        <f>IFERROR(VLOOKUP($D76,의치한약수데이터!$C:$AS,6,0),"")</f>
        <v/>
      </c>
      <c r="H76" s="77" t="str">
        <f>IFERROR(VLOOKUP($D76,의치한약수데이터!$C:$AS,8,0),"")</f>
        <v/>
      </c>
      <c r="I76" s="77" t="str">
        <f>IFERROR(VLOOKUP($D76,의치한약수데이터!$C:$AS,12,0),"")</f>
        <v/>
      </c>
      <c r="J76" s="77" t="str">
        <f>IFERROR(VLOOKUP($D76,의치한약수데이터!$C:$AS,13,0),"")</f>
        <v/>
      </c>
      <c r="K76" s="77" t="str">
        <f>IFERROR(VLOOKUP($D76,의치한약수데이터!$C:$AS,14,0),"")</f>
        <v/>
      </c>
      <c r="L76" s="77" t="str">
        <f>IFERROR(VLOOKUP($D76,의치한약수데이터!$C:$AS,16,0),"")</f>
        <v/>
      </c>
      <c r="M76" s="80" t="str">
        <f>IFERROR(VLOOKUP($D76,의치한약수데이터!$C:$AS,17,0),"")</f>
        <v/>
      </c>
      <c r="N76" s="77" t="str">
        <f>IFERROR(VLOOKUP($D76,의치한약수데이터!$C:$AS,18,0),"")</f>
        <v/>
      </c>
      <c r="O76" s="81" t="str">
        <f>IFERROR(VLOOKUP($D76,의치한약수데이터!$C:$AS,20,0),"")</f>
        <v/>
      </c>
      <c r="P76" s="77" t="str">
        <f>IFERROR(VLOOKUP($D76,의치한약수데이터!$C:$AS,21,0),"")</f>
        <v/>
      </c>
      <c r="Q76" s="77" t="str">
        <f>IFERROR(VLOOKUP($D76,의치한약수데이터!$C:$AS,39,0),"")</f>
        <v/>
      </c>
      <c r="R76" s="82" t="str">
        <f>IFERROR(VLOOKUP($D76,의치한약수데이터!$C:$AS,41,0),"")</f>
        <v/>
      </c>
      <c r="S76" s="115" t="str">
        <f>IFERROR(VLOOKUP($D76,의치한약수데이터!$C:$AS,43,0),"")</f>
        <v/>
      </c>
    </row>
    <row r="77" spans="3:19" x14ac:dyDescent="0.3">
      <c r="C77" s="18">
        <v>45</v>
      </c>
      <c r="D77" s="77" t="str">
        <f>IFERROR(VLOOKUP($C77,의치한약수데이터!$B:$C,2,0),"")</f>
        <v/>
      </c>
      <c r="E77" s="79" t="str">
        <f>IFERROR(VLOOKUP($D77,의치한약수데이터!$C:$AS,3,0),"")</f>
        <v/>
      </c>
      <c r="F77" s="77" t="str">
        <f>IFERROR(VLOOKUP($D77,의치한약수데이터!$C:$AS,5,0),"")</f>
        <v/>
      </c>
      <c r="G77" s="77" t="str">
        <f>IFERROR(VLOOKUP($D77,의치한약수데이터!$C:$AS,6,0),"")</f>
        <v/>
      </c>
      <c r="H77" s="77" t="str">
        <f>IFERROR(VLOOKUP($D77,의치한약수데이터!$C:$AS,8,0),"")</f>
        <v/>
      </c>
      <c r="I77" s="77" t="str">
        <f>IFERROR(VLOOKUP($D77,의치한약수데이터!$C:$AS,12,0),"")</f>
        <v/>
      </c>
      <c r="J77" s="77" t="str">
        <f>IFERROR(VLOOKUP($D77,의치한약수데이터!$C:$AS,13,0),"")</f>
        <v/>
      </c>
      <c r="K77" s="77" t="str">
        <f>IFERROR(VLOOKUP($D77,의치한약수데이터!$C:$AS,14,0),"")</f>
        <v/>
      </c>
      <c r="L77" s="77" t="str">
        <f>IFERROR(VLOOKUP($D77,의치한약수데이터!$C:$AS,16,0),"")</f>
        <v/>
      </c>
      <c r="M77" s="80" t="str">
        <f>IFERROR(VLOOKUP($D77,의치한약수데이터!$C:$AS,17,0),"")</f>
        <v/>
      </c>
      <c r="N77" s="77" t="str">
        <f>IFERROR(VLOOKUP($D77,의치한약수데이터!$C:$AS,18,0),"")</f>
        <v/>
      </c>
      <c r="O77" s="81" t="str">
        <f>IFERROR(VLOOKUP($D77,의치한약수데이터!$C:$AS,20,0),"")</f>
        <v/>
      </c>
      <c r="P77" s="77" t="str">
        <f>IFERROR(VLOOKUP($D77,의치한약수데이터!$C:$AS,21,0),"")</f>
        <v/>
      </c>
      <c r="Q77" s="77" t="str">
        <f>IFERROR(VLOOKUP($D77,의치한약수데이터!$C:$AS,39,0),"")</f>
        <v/>
      </c>
      <c r="R77" s="82" t="str">
        <f>IFERROR(VLOOKUP($D77,의치한약수데이터!$C:$AS,41,0),"")</f>
        <v/>
      </c>
      <c r="S77" s="115" t="str">
        <f>IFERROR(VLOOKUP($D77,의치한약수데이터!$C:$AS,43,0),"")</f>
        <v/>
      </c>
    </row>
    <row r="78" spans="3:19" x14ac:dyDescent="0.3">
      <c r="C78" s="18">
        <v>46</v>
      </c>
      <c r="D78" s="77" t="str">
        <f>IFERROR(VLOOKUP($C78,의치한약수데이터!$B:$C,2,0),"")</f>
        <v/>
      </c>
      <c r="E78" s="79" t="str">
        <f>IFERROR(VLOOKUP($D78,의치한약수데이터!$C:$AS,3,0),"")</f>
        <v/>
      </c>
      <c r="F78" s="77" t="str">
        <f>IFERROR(VLOOKUP($D78,의치한약수데이터!$C:$AS,5,0),"")</f>
        <v/>
      </c>
      <c r="G78" s="77" t="str">
        <f>IFERROR(VLOOKUP($D78,의치한약수데이터!$C:$AS,6,0),"")</f>
        <v/>
      </c>
      <c r="H78" s="77" t="str">
        <f>IFERROR(VLOOKUP($D78,의치한약수데이터!$C:$AS,8,0),"")</f>
        <v/>
      </c>
      <c r="I78" s="77" t="str">
        <f>IFERROR(VLOOKUP($D78,의치한약수데이터!$C:$AS,12,0),"")</f>
        <v/>
      </c>
      <c r="J78" s="77" t="str">
        <f>IFERROR(VLOOKUP($D78,의치한약수데이터!$C:$AS,13,0),"")</f>
        <v/>
      </c>
      <c r="K78" s="77" t="str">
        <f>IFERROR(VLOOKUP($D78,의치한약수데이터!$C:$AS,14,0),"")</f>
        <v/>
      </c>
      <c r="L78" s="77" t="str">
        <f>IFERROR(VLOOKUP($D78,의치한약수데이터!$C:$AS,16,0),"")</f>
        <v/>
      </c>
      <c r="M78" s="80" t="str">
        <f>IFERROR(VLOOKUP($D78,의치한약수데이터!$C:$AS,17,0),"")</f>
        <v/>
      </c>
      <c r="N78" s="77" t="str">
        <f>IFERROR(VLOOKUP($D78,의치한약수데이터!$C:$AS,18,0),"")</f>
        <v/>
      </c>
      <c r="O78" s="81" t="str">
        <f>IFERROR(VLOOKUP($D78,의치한약수데이터!$C:$AS,20,0),"")</f>
        <v/>
      </c>
      <c r="P78" s="77" t="str">
        <f>IFERROR(VLOOKUP($D78,의치한약수데이터!$C:$AS,21,0),"")</f>
        <v/>
      </c>
      <c r="Q78" s="77" t="str">
        <f>IFERROR(VLOOKUP($D78,의치한약수데이터!$C:$AS,39,0),"")</f>
        <v/>
      </c>
      <c r="R78" s="82" t="str">
        <f>IFERROR(VLOOKUP($D78,의치한약수데이터!$C:$AS,41,0),"")</f>
        <v/>
      </c>
      <c r="S78" s="115" t="str">
        <f>IFERROR(VLOOKUP($D78,의치한약수데이터!$C:$AS,43,0),"")</f>
        <v/>
      </c>
    </row>
    <row r="79" spans="3:19" x14ac:dyDescent="0.3">
      <c r="C79" s="18">
        <v>47</v>
      </c>
      <c r="D79" s="77" t="str">
        <f>IFERROR(VLOOKUP($C79,의치한약수데이터!$B:$C,2,0),"")</f>
        <v/>
      </c>
      <c r="E79" s="79" t="str">
        <f>IFERROR(VLOOKUP($D79,의치한약수데이터!$C:$AS,3,0),"")</f>
        <v/>
      </c>
      <c r="F79" s="77" t="str">
        <f>IFERROR(VLOOKUP($D79,의치한약수데이터!$C:$AS,5,0),"")</f>
        <v/>
      </c>
      <c r="G79" s="77" t="str">
        <f>IFERROR(VLOOKUP($D79,의치한약수데이터!$C:$AS,6,0),"")</f>
        <v/>
      </c>
      <c r="H79" s="77" t="str">
        <f>IFERROR(VLOOKUP($D79,의치한약수데이터!$C:$AS,8,0),"")</f>
        <v/>
      </c>
      <c r="I79" s="77" t="str">
        <f>IFERROR(VLOOKUP($D79,의치한약수데이터!$C:$AS,12,0),"")</f>
        <v/>
      </c>
      <c r="J79" s="77" t="str">
        <f>IFERROR(VLOOKUP($D79,의치한약수데이터!$C:$AS,13,0),"")</f>
        <v/>
      </c>
      <c r="K79" s="77" t="str">
        <f>IFERROR(VLOOKUP($D79,의치한약수데이터!$C:$AS,14,0),"")</f>
        <v/>
      </c>
      <c r="L79" s="77" t="str">
        <f>IFERROR(VLOOKUP($D79,의치한약수데이터!$C:$AS,16,0),"")</f>
        <v/>
      </c>
      <c r="M79" s="80" t="str">
        <f>IFERROR(VLOOKUP($D79,의치한약수데이터!$C:$AS,17,0),"")</f>
        <v/>
      </c>
      <c r="N79" s="77" t="str">
        <f>IFERROR(VLOOKUP($D79,의치한약수데이터!$C:$AS,18,0),"")</f>
        <v/>
      </c>
      <c r="O79" s="81" t="str">
        <f>IFERROR(VLOOKUP($D79,의치한약수데이터!$C:$AS,20,0),"")</f>
        <v/>
      </c>
      <c r="P79" s="77" t="str">
        <f>IFERROR(VLOOKUP($D79,의치한약수데이터!$C:$AS,21,0),"")</f>
        <v/>
      </c>
      <c r="Q79" s="77" t="str">
        <f>IFERROR(VLOOKUP($D79,의치한약수데이터!$C:$AS,39,0),"")</f>
        <v/>
      </c>
      <c r="R79" s="82" t="str">
        <f>IFERROR(VLOOKUP($D79,의치한약수데이터!$C:$AS,41,0),"")</f>
        <v/>
      </c>
      <c r="S79" s="115" t="str">
        <f>IFERROR(VLOOKUP($D79,의치한약수데이터!$C:$AS,43,0),"")</f>
        <v/>
      </c>
    </row>
    <row r="80" spans="3:19" x14ac:dyDescent="0.3">
      <c r="C80" s="18">
        <v>48</v>
      </c>
      <c r="D80" s="77" t="str">
        <f>IFERROR(VLOOKUP($C80,의치한약수데이터!$B:$C,2,0),"")</f>
        <v/>
      </c>
      <c r="E80" s="79" t="str">
        <f>IFERROR(VLOOKUP($D80,의치한약수데이터!$C:$AS,3,0),"")</f>
        <v/>
      </c>
      <c r="F80" s="77" t="str">
        <f>IFERROR(VLOOKUP($D80,의치한약수데이터!$C:$AS,5,0),"")</f>
        <v/>
      </c>
      <c r="G80" s="77" t="str">
        <f>IFERROR(VLOOKUP($D80,의치한약수데이터!$C:$AS,6,0),"")</f>
        <v/>
      </c>
      <c r="H80" s="77" t="str">
        <f>IFERROR(VLOOKUP($D80,의치한약수데이터!$C:$AS,8,0),"")</f>
        <v/>
      </c>
      <c r="I80" s="77" t="str">
        <f>IFERROR(VLOOKUP($D80,의치한약수데이터!$C:$AS,12,0),"")</f>
        <v/>
      </c>
      <c r="J80" s="77" t="str">
        <f>IFERROR(VLOOKUP($D80,의치한약수데이터!$C:$AS,13,0),"")</f>
        <v/>
      </c>
      <c r="K80" s="77" t="str">
        <f>IFERROR(VLOOKUP($D80,의치한약수데이터!$C:$AS,14,0),"")</f>
        <v/>
      </c>
      <c r="L80" s="77" t="str">
        <f>IFERROR(VLOOKUP($D80,의치한약수데이터!$C:$AS,16,0),"")</f>
        <v/>
      </c>
      <c r="M80" s="80" t="str">
        <f>IFERROR(VLOOKUP($D80,의치한약수데이터!$C:$AS,17,0),"")</f>
        <v/>
      </c>
      <c r="N80" s="77" t="str">
        <f>IFERROR(VLOOKUP($D80,의치한약수데이터!$C:$AS,18,0),"")</f>
        <v/>
      </c>
      <c r="O80" s="81" t="str">
        <f>IFERROR(VLOOKUP($D80,의치한약수데이터!$C:$AS,20,0),"")</f>
        <v/>
      </c>
      <c r="P80" s="77" t="str">
        <f>IFERROR(VLOOKUP($D80,의치한약수데이터!$C:$AS,21,0),"")</f>
        <v/>
      </c>
      <c r="Q80" s="77" t="str">
        <f>IFERROR(VLOOKUP($D80,의치한약수데이터!$C:$AS,39,0),"")</f>
        <v/>
      </c>
      <c r="R80" s="82" t="str">
        <f>IFERROR(VLOOKUP($D80,의치한약수데이터!$C:$AS,41,0),"")</f>
        <v/>
      </c>
      <c r="S80" s="115" t="str">
        <f>IFERROR(VLOOKUP($D80,의치한약수데이터!$C:$AS,43,0),"")</f>
        <v/>
      </c>
    </row>
    <row r="81" spans="3:19" x14ac:dyDescent="0.3">
      <c r="C81" s="18">
        <v>49</v>
      </c>
      <c r="D81" s="77" t="str">
        <f>IFERROR(VLOOKUP($C81,의치한약수데이터!$B:$C,2,0),"")</f>
        <v/>
      </c>
      <c r="E81" s="79" t="str">
        <f>IFERROR(VLOOKUP($D81,의치한약수데이터!$C:$AS,3,0),"")</f>
        <v/>
      </c>
      <c r="F81" s="77" t="str">
        <f>IFERROR(VLOOKUP($D81,의치한약수데이터!$C:$AS,5,0),"")</f>
        <v/>
      </c>
      <c r="G81" s="77" t="str">
        <f>IFERROR(VLOOKUP($D81,의치한약수데이터!$C:$AS,6,0),"")</f>
        <v/>
      </c>
      <c r="H81" s="77" t="str">
        <f>IFERROR(VLOOKUP($D81,의치한약수데이터!$C:$AS,8,0),"")</f>
        <v/>
      </c>
      <c r="I81" s="77" t="str">
        <f>IFERROR(VLOOKUP($D81,의치한약수데이터!$C:$AS,12,0),"")</f>
        <v/>
      </c>
      <c r="J81" s="77" t="str">
        <f>IFERROR(VLOOKUP($D81,의치한약수데이터!$C:$AS,13,0),"")</f>
        <v/>
      </c>
      <c r="K81" s="77" t="str">
        <f>IFERROR(VLOOKUP($D81,의치한약수데이터!$C:$AS,14,0),"")</f>
        <v/>
      </c>
      <c r="L81" s="77" t="str">
        <f>IFERROR(VLOOKUP($D81,의치한약수데이터!$C:$AS,16,0),"")</f>
        <v/>
      </c>
      <c r="M81" s="80" t="str">
        <f>IFERROR(VLOOKUP($D81,의치한약수데이터!$C:$AS,17,0),"")</f>
        <v/>
      </c>
      <c r="N81" s="77" t="str">
        <f>IFERROR(VLOOKUP($D81,의치한약수데이터!$C:$AS,18,0),"")</f>
        <v/>
      </c>
      <c r="O81" s="81" t="str">
        <f>IFERROR(VLOOKUP($D81,의치한약수데이터!$C:$AS,20,0),"")</f>
        <v/>
      </c>
      <c r="P81" s="77" t="str">
        <f>IFERROR(VLOOKUP($D81,의치한약수데이터!$C:$AS,21,0),"")</f>
        <v/>
      </c>
      <c r="Q81" s="77" t="str">
        <f>IFERROR(VLOOKUP($D81,의치한약수데이터!$C:$AS,39,0),"")</f>
        <v/>
      </c>
      <c r="R81" s="82" t="str">
        <f>IFERROR(VLOOKUP($D81,의치한약수데이터!$C:$AS,41,0),"")</f>
        <v/>
      </c>
      <c r="S81" s="115" t="str">
        <f>IFERROR(VLOOKUP($D81,의치한약수데이터!$C:$AS,43,0),"")</f>
        <v/>
      </c>
    </row>
    <row r="82" spans="3:19" x14ac:dyDescent="0.3">
      <c r="C82" s="18">
        <v>50</v>
      </c>
      <c r="D82" s="77" t="str">
        <f>IFERROR(VLOOKUP($C82,의치한약수데이터!$B:$C,2,0),"")</f>
        <v/>
      </c>
      <c r="E82" s="79" t="str">
        <f>IFERROR(VLOOKUP($D82,의치한약수데이터!$C:$AS,3,0),"")</f>
        <v/>
      </c>
      <c r="F82" s="77" t="str">
        <f>IFERROR(VLOOKUP($D82,의치한약수데이터!$C:$AS,5,0),"")</f>
        <v/>
      </c>
      <c r="G82" s="77" t="str">
        <f>IFERROR(VLOOKUP($D82,의치한약수데이터!$C:$AS,6,0),"")</f>
        <v/>
      </c>
      <c r="H82" s="77" t="str">
        <f>IFERROR(VLOOKUP($D82,의치한약수데이터!$C:$AS,8,0),"")</f>
        <v/>
      </c>
      <c r="I82" s="77" t="str">
        <f>IFERROR(VLOOKUP($D82,의치한약수데이터!$C:$AS,12,0),"")</f>
        <v/>
      </c>
      <c r="J82" s="77" t="str">
        <f>IFERROR(VLOOKUP($D82,의치한약수데이터!$C:$AS,13,0),"")</f>
        <v/>
      </c>
      <c r="K82" s="77" t="str">
        <f>IFERROR(VLOOKUP($D82,의치한약수데이터!$C:$AS,14,0),"")</f>
        <v/>
      </c>
      <c r="L82" s="77" t="str">
        <f>IFERROR(VLOOKUP($D82,의치한약수데이터!$C:$AS,16,0),"")</f>
        <v/>
      </c>
      <c r="M82" s="80" t="str">
        <f>IFERROR(VLOOKUP($D82,의치한약수데이터!$C:$AS,17,0),"")</f>
        <v/>
      </c>
      <c r="N82" s="77" t="str">
        <f>IFERROR(VLOOKUP($D82,의치한약수데이터!$C:$AS,18,0),"")</f>
        <v/>
      </c>
      <c r="O82" s="81" t="str">
        <f>IFERROR(VLOOKUP($D82,의치한약수데이터!$C:$AS,20,0),"")</f>
        <v/>
      </c>
      <c r="P82" s="77" t="str">
        <f>IFERROR(VLOOKUP($D82,의치한약수데이터!$C:$AS,21,0),"")</f>
        <v/>
      </c>
      <c r="Q82" s="77" t="str">
        <f>IFERROR(VLOOKUP($D82,의치한약수데이터!$C:$AS,39,0),"")</f>
        <v/>
      </c>
      <c r="R82" s="82" t="str">
        <f>IFERROR(VLOOKUP($D82,의치한약수데이터!$C:$AS,41,0),"")</f>
        <v/>
      </c>
      <c r="S82" s="115" t="str">
        <f>IFERROR(VLOOKUP($D82,의치한약수데이터!$C:$AS,43,0),"")</f>
        <v/>
      </c>
    </row>
    <row r="83" spans="3:19" x14ac:dyDescent="0.3">
      <c r="C83" s="18">
        <v>51</v>
      </c>
      <c r="D83" s="77" t="str">
        <f>IFERROR(VLOOKUP($C83,의치한약수데이터!$B:$C,2,0),"")</f>
        <v/>
      </c>
      <c r="E83" s="79" t="str">
        <f>IFERROR(VLOOKUP($D83,의치한약수데이터!$C:$AS,3,0),"")</f>
        <v/>
      </c>
      <c r="F83" s="77" t="str">
        <f>IFERROR(VLOOKUP($D83,의치한약수데이터!$C:$AS,5,0),"")</f>
        <v/>
      </c>
      <c r="G83" s="77" t="str">
        <f>IFERROR(VLOOKUP($D83,의치한약수데이터!$C:$AS,6,0),"")</f>
        <v/>
      </c>
      <c r="H83" s="77" t="str">
        <f>IFERROR(VLOOKUP($D83,의치한약수데이터!$C:$AS,8,0),"")</f>
        <v/>
      </c>
      <c r="I83" s="77" t="str">
        <f>IFERROR(VLOOKUP($D83,의치한약수데이터!$C:$AS,12,0),"")</f>
        <v/>
      </c>
      <c r="J83" s="77" t="str">
        <f>IFERROR(VLOOKUP($D83,의치한약수데이터!$C:$AS,13,0),"")</f>
        <v/>
      </c>
      <c r="K83" s="77" t="str">
        <f>IFERROR(VLOOKUP($D83,의치한약수데이터!$C:$AS,14,0),"")</f>
        <v/>
      </c>
      <c r="L83" s="77" t="str">
        <f>IFERROR(VLOOKUP($D83,의치한약수데이터!$C:$AS,16,0),"")</f>
        <v/>
      </c>
      <c r="M83" s="80" t="str">
        <f>IFERROR(VLOOKUP($D83,의치한약수데이터!$C:$AS,17,0),"")</f>
        <v/>
      </c>
      <c r="N83" s="77" t="str">
        <f>IFERROR(VLOOKUP($D83,의치한약수데이터!$C:$AS,18,0),"")</f>
        <v/>
      </c>
      <c r="O83" s="81" t="str">
        <f>IFERROR(VLOOKUP($D83,의치한약수데이터!$C:$AS,20,0),"")</f>
        <v/>
      </c>
      <c r="P83" s="77" t="str">
        <f>IFERROR(VLOOKUP($D83,의치한약수데이터!$C:$AS,21,0),"")</f>
        <v/>
      </c>
      <c r="Q83" s="77" t="str">
        <f>IFERROR(VLOOKUP($D83,의치한약수데이터!$C:$AS,39,0),"")</f>
        <v/>
      </c>
      <c r="R83" s="82" t="str">
        <f>IFERROR(VLOOKUP($D83,의치한약수데이터!$C:$AS,41,0),"")</f>
        <v/>
      </c>
      <c r="S83" s="115" t="str">
        <f>IFERROR(VLOOKUP($D83,의치한약수데이터!$C:$AS,43,0),"")</f>
        <v/>
      </c>
    </row>
    <row r="84" spans="3:19" x14ac:dyDescent="0.3">
      <c r="C84" s="18">
        <v>52</v>
      </c>
      <c r="D84" s="77" t="str">
        <f>IFERROR(VLOOKUP($C84,의치한약수데이터!$B:$C,2,0),"")</f>
        <v/>
      </c>
      <c r="E84" s="79" t="str">
        <f>IFERROR(VLOOKUP($D84,의치한약수데이터!$C:$AS,3,0),"")</f>
        <v/>
      </c>
      <c r="F84" s="77" t="str">
        <f>IFERROR(VLOOKUP($D84,의치한약수데이터!$C:$AS,5,0),"")</f>
        <v/>
      </c>
      <c r="G84" s="77" t="str">
        <f>IFERROR(VLOOKUP($D84,의치한약수데이터!$C:$AS,6,0),"")</f>
        <v/>
      </c>
      <c r="H84" s="77" t="str">
        <f>IFERROR(VLOOKUP($D84,의치한약수데이터!$C:$AS,8,0),"")</f>
        <v/>
      </c>
      <c r="I84" s="77" t="str">
        <f>IFERROR(VLOOKUP($D84,의치한약수데이터!$C:$AS,12,0),"")</f>
        <v/>
      </c>
      <c r="J84" s="77" t="str">
        <f>IFERROR(VLOOKUP($D84,의치한약수데이터!$C:$AS,13,0),"")</f>
        <v/>
      </c>
      <c r="K84" s="77" t="str">
        <f>IFERROR(VLOOKUP($D84,의치한약수데이터!$C:$AS,14,0),"")</f>
        <v/>
      </c>
      <c r="L84" s="77" t="str">
        <f>IFERROR(VLOOKUP($D84,의치한약수데이터!$C:$AS,16,0),"")</f>
        <v/>
      </c>
      <c r="M84" s="80" t="str">
        <f>IFERROR(VLOOKUP($D84,의치한약수데이터!$C:$AS,17,0),"")</f>
        <v/>
      </c>
      <c r="N84" s="77" t="str">
        <f>IFERROR(VLOOKUP($D84,의치한약수데이터!$C:$AS,18,0),"")</f>
        <v/>
      </c>
      <c r="O84" s="81" t="str">
        <f>IFERROR(VLOOKUP($D84,의치한약수데이터!$C:$AS,20,0),"")</f>
        <v/>
      </c>
      <c r="P84" s="77" t="str">
        <f>IFERROR(VLOOKUP($D84,의치한약수데이터!$C:$AS,21,0),"")</f>
        <v/>
      </c>
      <c r="Q84" s="77" t="str">
        <f>IFERROR(VLOOKUP($D84,의치한약수데이터!$C:$AS,39,0),"")</f>
        <v/>
      </c>
      <c r="R84" s="82" t="str">
        <f>IFERROR(VLOOKUP($D84,의치한약수데이터!$C:$AS,41,0),"")</f>
        <v/>
      </c>
      <c r="S84" s="115" t="str">
        <f>IFERROR(VLOOKUP($D84,의치한약수데이터!$C:$AS,43,0),"")</f>
        <v/>
      </c>
    </row>
    <row r="85" spans="3:19" x14ac:dyDescent="0.3">
      <c r="C85" s="18">
        <v>53</v>
      </c>
      <c r="D85" s="77" t="str">
        <f>IFERROR(VLOOKUP($C85,의치한약수데이터!$B:$C,2,0),"")</f>
        <v/>
      </c>
      <c r="E85" s="79" t="str">
        <f>IFERROR(VLOOKUP($D85,의치한약수데이터!$C:$AS,3,0),"")</f>
        <v/>
      </c>
      <c r="F85" s="77" t="str">
        <f>IFERROR(VLOOKUP($D85,의치한약수데이터!$C:$AS,5,0),"")</f>
        <v/>
      </c>
      <c r="G85" s="77" t="str">
        <f>IFERROR(VLOOKUP($D85,의치한약수데이터!$C:$AS,6,0),"")</f>
        <v/>
      </c>
      <c r="H85" s="77" t="str">
        <f>IFERROR(VLOOKUP($D85,의치한약수데이터!$C:$AS,8,0),"")</f>
        <v/>
      </c>
      <c r="I85" s="77" t="str">
        <f>IFERROR(VLOOKUP($D85,의치한약수데이터!$C:$AS,12,0),"")</f>
        <v/>
      </c>
      <c r="J85" s="77" t="str">
        <f>IFERROR(VLOOKUP($D85,의치한약수데이터!$C:$AS,13,0),"")</f>
        <v/>
      </c>
      <c r="K85" s="77" t="str">
        <f>IFERROR(VLOOKUP($D85,의치한약수데이터!$C:$AS,14,0),"")</f>
        <v/>
      </c>
      <c r="L85" s="77" t="str">
        <f>IFERROR(VLOOKUP($D85,의치한약수데이터!$C:$AS,16,0),"")</f>
        <v/>
      </c>
      <c r="M85" s="80" t="str">
        <f>IFERROR(VLOOKUP($D85,의치한약수데이터!$C:$AS,17,0),"")</f>
        <v/>
      </c>
      <c r="N85" s="77" t="str">
        <f>IFERROR(VLOOKUP($D85,의치한약수데이터!$C:$AS,18,0),"")</f>
        <v/>
      </c>
      <c r="O85" s="81" t="str">
        <f>IFERROR(VLOOKUP($D85,의치한약수데이터!$C:$AS,20,0),"")</f>
        <v/>
      </c>
      <c r="P85" s="77" t="str">
        <f>IFERROR(VLOOKUP($D85,의치한약수데이터!$C:$AS,21,0),"")</f>
        <v/>
      </c>
      <c r="Q85" s="77" t="str">
        <f>IFERROR(VLOOKUP($D85,의치한약수데이터!$C:$AS,39,0),"")</f>
        <v/>
      </c>
      <c r="R85" s="82" t="str">
        <f>IFERROR(VLOOKUP($D85,의치한약수데이터!$C:$AS,41,0),"")</f>
        <v/>
      </c>
      <c r="S85" s="115" t="str">
        <f>IFERROR(VLOOKUP($D85,의치한약수데이터!$C:$AS,43,0),"")</f>
        <v/>
      </c>
    </row>
    <row r="86" spans="3:19" x14ac:dyDescent="0.3">
      <c r="C86" s="18">
        <v>54</v>
      </c>
      <c r="D86" s="77" t="str">
        <f>IFERROR(VLOOKUP($C86,의치한약수데이터!$B:$C,2,0),"")</f>
        <v/>
      </c>
      <c r="E86" s="79" t="str">
        <f>IFERROR(VLOOKUP($D86,의치한약수데이터!$C:$AS,3,0),"")</f>
        <v/>
      </c>
      <c r="F86" s="77" t="str">
        <f>IFERROR(VLOOKUP($D86,의치한약수데이터!$C:$AS,5,0),"")</f>
        <v/>
      </c>
      <c r="G86" s="77" t="str">
        <f>IFERROR(VLOOKUP($D86,의치한약수데이터!$C:$AS,6,0),"")</f>
        <v/>
      </c>
      <c r="H86" s="77" t="str">
        <f>IFERROR(VLOOKUP($D86,의치한약수데이터!$C:$AS,8,0),"")</f>
        <v/>
      </c>
      <c r="I86" s="77" t="str">
        <f>IFERROR(VLOOKUP($D86,의치한약수데이터!$C:$AS,12,0),"")</f>
        <v/>
      </c>
      <c r="J86" s="77" t="str">
        <f>IFERROR(VLOOKUP($D86,의치한약수데이터!$C:$AS,13,0),"")</f>
        <v/>
      </c>
      <c r="K86" s="77" t="str">
        <f>IFERROR(VLOOKUP($D86,의치한약수데이터!$C:$AS,14,0),"")</f>
        <v/>
      </c>
      <c r="L86" s="77" t="str">
        <f>IFERROR(VLOOKUP($D86,의치한약수데이터!$C:$AS,16,0),"")</f>
        <v/>
      </c>
      <c r="M86" s="80" t="str">
        <f>IFERROR(VLOOKUP($D86,의치한약수데이터!$C:$AS,17,0),"")</f>
        <v/>
      </c>
      <c r="N86" s="77" t="str">
        <f>IFERROR(VLOOKUP($D86,의치한약수데이터!$C:$AS,18,0),"")</f>
        <v/>
      </c>
      <c r="O86" s="81" t="str">
        <f>IFERROR(VLOOKUP($D86,의치한약수데이터!$C:$AS,20,0),"")</f>
        <v/>
      </c>
      <c r="P86" s="77" t="str">
        <f>IFERROR(VLOOKUP($D86,의치한약수데이터!$C:$AS,21,0),"")</f>
        <v/>
      </c>
      <c r="Q86" s="77" t="str">
        <f>IFERROR(VLOOKUP($D86,의치한약수데이터!$C:$AS,39,0),"")</f>
        <v/>
      </c>
      <c r="R86" s="82" t="str">
        <f>IFERROR(VLOOKUP($D86,의치한약수데이터!$C:$AS,41,0),"")</f>
        <v/>
      </c>
      <c r="S86" s="115" t="str">
        <f>IFERROR(VLOOKUP($D86,의치한약수데이터!$C:$AS,43,0),"")</f>
        <v/>
      </c>
    </row>
    <row r="87" spans="3:19" x14ac:dyDescent="0.3">
      <c r="C87" s="18">
        <v>55</v>
      </c>
      <c r="D87" s="77" t="str">
        <f>IFERROR(VLOOKUP($C87,의치한약수데이터!$B:$C,2,0),"")</f>
        <v/>
      </c>
      <c r="E87" s="79" t="str">
        <f>IFERROR(VLOOKUP($D87,의치한약수데이터!$C:$AS,3,0),"")</f>
        <v/>
      </c>
      <c r="F87" s="77" t="str">
        <f>IFERROR(VLOOKUP($D87,의치한약수데이터!$C:$AS,5,0),"")</f>
        <v/>
      </c>
      <c r="G87" s="77" t="str">
        <f>IFERROR(VLOOKUP($D87,의치한약수데이터!$C:$AS,6,0),"")</f>
        <v/>
      </c>
      <c r="H87" s="77" t="str">
        <f>IFERROR(VLOOKUP($D87,의치한약수데이터!$C:$AS,8,0),"")</f>
        <v/>
      </c>
      <c r="I87" s="77" t="str">
        <f>IFERROR(VLOOKUP($D87,의치한약수데이터!$C:$AS,12,0),"")</f>
        <v/>
      </c>
      <c r="J87" s="77" t="str">
        <f>IFERROR(VLOOKUP($D87,의치한약수데이터!$C:$AS,13,0),"")</f>
        <v/>
      </c>
      <c r="K87" s="77" t="str">
        <f>IFERROR(VLOOKUP($D87,의치한약수데이터!$C:$AS,14,0),"")</f>
        <v/>
      </c>
      <c r="L87" s="77" t="str">
        <f>IFERROR(VLOOKUP($D87,의치한약수데이터!$C:$AS,16,0),"")</f>
        <v/>
      </c>
      <c r="M87" s="80" t="str">
        <f>IFERROR(VLOOKUP($D87,의치한약수데이터!$C:$AS,17,0),"")</f>
        <v/>
      </c>
      <c r="N87" s="77" t="str">
        <f>IFERROR(VLOOKUP($D87,의치한약수데이터!$C:$AS,18,0),"")</f>
        <v/>
      </c>
      <c r="O87" s="81" t="str">
        <f>IFERROR(VLOOKUP($D87,의치한약수데이터!$C:$AS,20,0),"")</f>
        <v/>
      </c>
      <c r="P87" s="77" t="str">
        <f>IFERROR(VLOOKUP($D87,의치한약수데이터!$C:$AS,21,0),"")</f>
        <v/>
      </c>
      <c r="Q87" s="77" t="str">
        <f>IFERROR(VLOOKUP($D87,의치한약수데이터!$C:$AS,39,0),"")</f>
        <v/>
      </c>
      <c r="R87" s="82" t="str">
        <f>IFERROR(VLOOKUP($D87,의치한약수데이터!$C:$AS,41,0),"")</f>
        <v/>
      </c>
      <c r="S87" s="115" t="str">
        <f>IFERROR(VLOOKUP($D87,의치한약수데이터!$C:$AS,43,0),"")</f>
        <v/>
      </c>
    </row>
    <row r="88" spans="3:19" x14ac:dyDescent="0.3">
      <c r="C88" s="18">
        <v>56</v>
      </c>
      <c r="D88" s="77" t="str">
        <f>IFERROR(VLOOKUP($C88,의치한약수데이터!$B:$C,2,0),"")</f>
        <v/>
      </c>
      <c r="E88" s="79" t="str">
        <f>IFERROR(VLOOKUP($D88,의치한약수데이터!$C:$AS,3,0),"")</f>
        <v/>
      </c>
      <c r="F88" s="77" t="str">
        <f>IFERROR(VLOOKUP($D88,의치한약수데이터!$C:$AS,5,0),"")</f>
        <v/>
      </c>
      <c r="G88" s="77" t="str">
        <f>IFERROR(VLOOKUP($D88,의치한약수데이터!$C:$AS,6,0),"")</f>
        <v/>
      </c>
      <c r="H88" s="77" t="str">
        <f>IFERROR(VLOOKUP($D88,의치한약수데이터!$C:$AS,8,0),"")</f>
        <v/>
      </c>
      <c r="I88" s="77" t="str">
        <f>IFERROR(VLOOKUP($D88,의치한약수데이터!$C:$AS,12,0),"")</f>
        <v/>
      </c>
      <c r="J88" s="77" t="str">
        <f>IFERROR(VLOOKUP($D88,의치한약수데이터!$C:$AS,13,0),"")</f>
        <v/>
      </c>
      <c r="K88" s="77" t="str">
        <f>IFERROR(VLOOKUP($D88,의치한약수데이터!$C:$AS,14,0),"")</f>
        <v/>
      </c>
      <c r="L88" s="77" t="str">
        <f>IFERROR(VLOOKUP($D88,의치한약수데이터!$C:$AS,16,0),"")</f>
        <v/>
      </c>
      <c r="M88" s="80" t="str">
        <f>IFERROR(VLOOKUP($D88,의치한약수데이터!$C:$AS,17,0),"")</f>
        <v/>
      </c>
      <c r="N88" s="77" t="str">
        <f>IFERROR(VLOOKUP($D88,의치한약수데이터!$C:$AS,18,0),"")</f>
        <v/>
      </c>
      <c r="O88" s="81" t="str">
        <f>IFERROR(VLOOKUP($D88,의치한약수데이터!$C:$AS,20,0),"")</f>
        <v/>
      </c>
      <c r="P88" s="77" t="str">
        <f>IFERROR(VLOOKUP($D88,의치한약수데이터!$C:$AS,21,0),"")</f>
        <v/>
      </c>
      <c r="Q88" s="77" t="str">
        <f>IFERROR(VLOOKUP($D88,의치한약수데이터!$C:$AS,39,0),"")</f>
        <v/>
      </c>
      <c r="R88" s="82" t="str">
        <f>IFERROR(VLOOKUP($D88,의치한약수데이터!$C:$AS,41,0),"")</f>
        <v/>
      </c>
      <c r="S88" s="115" t="str">
        <f>IFERROR(VLOOKUP($D88,의치한약수데이터!$C:$AS,43,0),"")</f>
        <v/>
      </c>
    </row>
    <row r="89" spans="3:19" x14ac:dyDescent="0.3">
      <c r="C89" s="18">
        <v>57</v>
      </c>
      <c r="D89" s="77" t="str">
        <f>IFERROR(VLOOKUP($C89,의치한약수데이터!$B:$C,2,0),"")</f>
        <v/>
      </c>
      <c r="E89" s="79" t="str">
        <f>IFERROR(VLOOKUP($D89,의치한약수데이터!$C:$AS,3,0),"")</f>
        <v/>
      </c>
      <c r="F89" s="77" t="str">
        <f>IFERROR(VLOOKUP($D89,의치한약수데이터!$C:$AS,5,0),"")</f>
        <v/>
      </c>
      <c r="G89" s="77" t="str">
        <f>IFERROR(VLOOKUP($D89,의치한약수데이터!$C:$AS,6,0),"")</f>
        <v/>
      </c>
      <c r="H89" s="77" t="str">
        <f>IFERROR(VLOOKUP($D89,의치한약수데이터!$C:$AS,8,0),"")</f>
        <v/>
      </c>
      <c r="I89" s="77" t="str">
        <f>IFERROR(VLOOKUP($D89,의치한약수데이터!$C:$AS,12,0),"")</f>
        <v/>
      </c>
      <c r="J89" s="77" t="str">
        <f>IFERROR(VLOOKUP($D89,의치한약수데이터!$C:$AS,13,0),"")</f>
        <v/>
      </c>
      <c r="K89" s="77" t="str">
        <f>IFERROR(VLOOKUP($D89,의치한약수데이터!$C:$AS,14,0),"")</f>
        <v/>
      </c>
      <c r="L89" s="77" t="str">
        <f>IFERROR(VLOOKUP($D89,의치한약수데이터!$C:$AS,16,0),"")</f>
        <v/>
      </c>
      <c r="M89" s="80" t="str">
        <f>IFERROR(VLOOKUP($D89,의치한약수데이터!$C:$AS,17,0),"")</f>
        <v/>
      </c>
      <c r="N89" s="77" t="str">
        <f>IFERROR(VLOOKUP($D89,의치한약수데이터!$C:$AS,18,0),"")</f>
        <v/>
      </c>
      <c r="O89" s="81" t="str">
        <f>IFERROR(VLOOKUP($D89,의치한약수데이터!$C:$AS,20,0),"")</f>
        <v/>
      </c>
      <c r="P89" s="77" t="str">
        <f>IFERROR(VLOOKUP($D89,의치한약수데이터!$C:$AS,21,0),"")</f>
        <v/>
      </c>
      <c r="Q89" s="77" t="str">
        <f>IFERROR(VLOOKUP($D89,의치한약수데이터!$C:$AS,39,0),"")</f>
        <v/>
      </c>
      <c r="R89" s="82" t="str">
        <f>IFERROR(VLOOKUP($D89,의치한약수데이터!$C:$AS,41,0),"")</f>
        <v/>
      </c>
      <c r="S89" s="115" t="str">
        <f>IFERROR(VLOOKUP($D89,의치한약수데이터!$C:$AS,43,0),"")</f>
        <v/>
      </c>
    </row>
    <row r="90" spans="3:19" x14ac:dyDescent="0.3">
      <c r="C90" s="18">
        <v>58</v>
      </c>
      <c r="D90" s="77" t="str">
        <f>IFERROR(VLOOKUP($C90,의치한약수데이터!$B:$C,2,0),"")</f>
        <v/>
      </c>
      <c r="E90" s="79" t="str">
        <f>IFERROR(VLOOKUP($D90,의치한약수데이터!$C:$AS,3,0),"")</f>
        <v/>
      </c>
      <c r="F90" s="77" t="str">
        <f>IFERROR(VLOOKUP($D90,의치한약수데이터!$C:$AS,5,0),"")</f>
        <v/>
      </c>
      <c r="G90" s="77" t="str">
        <f>IFERROR(VLOOKUP($D90,의치한약수데이터!$C:$AS,6,0),"")</f>
        <v/>
      </c>
      <c r="H90" s="77" t="str">
        <f>IFERROR(VLOOKUP($D90,의치한약수데이터!$C:$AS,8,0),"")</f>
        <v/>
      </c>
      <c r="I90" s="77" t="str">
        <f>IFERROR(VLOOKUP($D90,의치한약수데이터!$C:$AS,12,0),"")</f>
        <v/>
      </c>
      <c r="J90" s="77" t="str">
        <f>IFERROR(VLOOKUP($D90,의치한약수데이터!$C:$AS,13,0),"")</f>
        <v/>
      </c>
      <c r="K90" s="77" t="str">
        <f>IFERROR(VLOOKUP($D90,의치한약수데이터!$C:$AS,14,0),"")</f>
        <v/>
      </c>
      <c r="L90" s="77" t="str">
        <f>IFERROR(VLOOKUP($D90,의치한약수데이터!$C:$AS,16,0),"")</f>
        <v/>
      </c>
      <c r="M90" s="80" t="str">
        <f>IFERROR(VLOOKUP($D90,의치한약수데이터!$C:$AS,17,0),"")</f>
        <v/>
      </c>
      <c r="N90" s="77" t="str">
        <f>IFERROR(VLOOKUP($D90,의치한약수데이터!$C:$AS,18,0),"")</f>
        <v/>
      </c>
      <c r="O90" s="81" t="str">
        <f>IFERROR(VLOOKUP($D90,의치한약수데이터!$C:$AS,20,0),"")</f>
        <v/>
      </c>
      <c r="P90" s="77" t="str">
        <f>IFERROR(VLOOKUP($D90,의치한약수데이터!$C:$AS,21,0),"")</f>
        <v/>
      </c>
      <c r="Q90" s="77" t="str">
        <f>IFERROR(VLOOKUP($D90,의치한약수데이터!$C:$AS,39,0),"")</f>
        <v/>
      </c>
      <c r="R90" s="82" t="str">
        <f>IFERROR(VLOOKUP($D90,의치한약수데이터!$C:$AS,41,0),"")</f>
        <v/>
      </c>
      <c r="S90" s="115" t="str">
        <f>IFERROR(VLOOKUP($D90,의치한약수데이터!$C:$AS,43,0),"")</f>
        <v/>
      </c>
    </row>
    <row r="91" spans="3:19" x14ac:dyDescent="0.3">
      <c r="C91" s="18">
        <v>59</v>
      </c>
      <c r="D91" s="77" t="str">
        <f>IFERROR(VLOOKUP($C91,의치한약수데이터!$B:$C,2,0),"")</f>
        <v/>
      </c>
      <c r="E91" s="79" t="str">
        <f>IFERROR(VLOOKUP($D91,의치한약수데이터!$C:$AS,3,0),"")</f>
        <v/>
      </c>
      <c r="F91" s="77" t="str">
        <f>IFERROR(VLOOKUP($D91,의치한약수데이터!$C:$AS,5,0),"")</f>
        <v/>
      </c>
      <c r="G91" s="77" t="str">
        <f>IFERROR(VLOOKUP($D91,의치한약수데이터!$C:$AS,6,0),"")</f>
        <v/>
      </c>
      <c r="H91" s="77" t="str">
        <f>IFERROR(VLOOKUP($D91,의치한약수데이터!$C:$AS,8,0),"")</f>
        <v/>
      </c>
      <c r="I91" s="77" t="str">
        <f>IFERROR(VLOOKUP($D91,의치한약수데이터!$C:$AS,12,0),"")</f>
        <v/>
      </c>
      <c r="J91" s="77" t="str">
        <f>IFERROR(VLOOKUP($D91,의치한약수데이터!$C:$AS,13,0),"")</f>
        <v/>
      </c>
      <c r="K91" s="77" t="str">
        <f>IFERROR(VLOOKUP($D91,의치한약수데이터!$C:$AS,14,0),"")</f>
        <v/>
      </c>
      <c r="L91" s="77" t="str">
        <f>IFERROR(VLOOKUP($D91,의치한약수데이터!$C:$AS,16,0),"")</f>
        <v/>
      </c>
      <c r="M91" s="80" t="str">
        <f>IFERROR(VLOOKUP($D91,의치한약수데이터!$C:$AS,17,0),"")</f>
        <v/>
      </c>
      <c r="N91" s="77" t="str">
        <f>IFERROR(VLOOKUP($D91,의치한약수데이터!$C:$AS,18,0),"")</f>
        <v/>
      </c>
      <c r="O91" s="81" t="str">
        <f>IFERROR(VLOOKUP($D91,의치한약수데이터!$C:$AS,20,0),"")</f>
        <v/>
      </c>
      <c r="P91" s="77" t="str">
        <f>IFERROR(VLOOKUP($D91,의치한약수데이터!$C:$AS,21,0),"")</f>
        <v/>
      </c>
      <c r="Q91" s="77" t="str">
        <f>IFERROR(VLOOKUP($D91,의치한약수데이터!$C:$AS,39,0),"")</f>
        <v/>
      </c>
      <c r="R91" s="82" t="str">
        <f>IFERROR(VLOOKUP($D91,의치한약수데이터!$C:$AS,41,0),"")</f>
        <v/>
      </c>
      <c r="S91" s="115" t="str">
        <f>IFERROR(VLOOKUP($D91,의치한약수데이터!$C:$AS,43,0),"")</f>
        <v/>
      </c>
    </row>
    <row r="92" spans="3:19" x14ac:dyDescent="0.3">
      <c r="C92" s="18">
        <v>60</v>
      </c>
      <c r="D92" s="77" t="str">
        <f>IFERROR(VLOOKUP($C92,의치한약수데이터!$B:$C,2,0),"")</f>
        <v/>
      </c>
      <c r="E92" s="79" t="str">
        <f>IFERROR(VLOOKUP($D92,의치한약수데이터!$C:$AS,3,0),"")</f>
        <v/>
      </c>
      <c r="F92" s="77" t="str">
        <f>IFERROR(VLOOKUP($D92,의치한약수데이터!$C:$AS,5,0),"")</f>
        <v/>
      </c>
      <c r="G92" s="77" t="str">
        <f>IFERROR(VLOOKUP($D92,의치한약수데이터!$C:$AS,6,0),"")</f>
        <v/>
      </c>
      <c r="H92" s="77" t="str">
        <f>IFERROR(VLOOKUP($D92,의치한약수데이터!$C:$AS,8,0),"")</f>
        <v/>
      </c>
      <c r="I92" s="77" t="str">
        <f>IFERROR(VLOOKUP($D92,의치한약수데이터!$C:$AS,12,0),"")</f>
        <v/>
      </c>
      <c r="J92" s="77" t="str">
        <f>IFERROR(VLOOKUP($D92,의치한약수데이터!$C:$AS,13,0),"")</f>
        <v/>
      </c>
      <c r="K92" s="77" t="str">
        <f>IFERROR(VLOOKUP($D92,의치한약수데이터!$C:$AS,14,0),"")</f>
        <v/>
      </c>
      <c r="L92" s="77" t="str">
        <f>IFERROR(VLOOKUP($D92,의치한약수데이터!$C:$AS,16,0),"")</f>
        <v/>
      </c>
      <c r="M92" s="80" t="str">
        <f>IFERROR(VLOOKUP($D92,의치한약수데이터!$C:$AS,17,0),"")</f>
        <v/>
      </c>
      <c r="N92" s="77" t="str">
        <f>IFERROR(VLOOKUP($D92,의치한약수데이터!$C:$AS,18,0),"")</f>
        <v/>
      </c>
      <c r="O92" s="81" t="str">
        <f>IFERROR(VLOOKUP($D92,의치한약수데이터!$C:$AS,20,0),"")</f>
        <v/>
      </c>
      <c r="P92" s="77" t="str">
        <f>IFERROR(VLOOKUP($D92,의치한약수데이터!$C:$AS,21,0),"")</f>
        <v/>
      </c>
      <c r="Q92" s="77" t="str">
        <f>IFERROR(VLOOKUP($D92,의치한약수데이터!$C:$AS,39,0),"")</f>
        <v/>
      </c>
      <c r="R92" s="82" t="str">
        <f>IFERROR(VLOOKUP($D92,의치한약수데이터!$C:$AS,41,0),"")</f>
        <v/>
      </c>
      <c r="S92" s="115" t="str">
        <f>IFERROR(VLOOKUP($D92,의치한약수데이터!$C:$AS,43,0),"")</f>
        <v/>
      </c>
    </row>
    <row r="93" spans="3:19" x14ac:dyDescent="0.3">
      <c r="C93" s="18">
        <v>61</v>
      </c>
      <c r="D93" s="77" t="str">
        <f>IFERROR(VLOOKUP($C93,의치한약수데이터!$B:$C,2,0),"")</f>
        <v/>
      </c>
      <c r="E93" s="79" t="str">
        <f>IFERROR(VLOOKUP($D93,의치한약수데이터!$C:$AS,3,0),"")</f>
        <v/>
      </c>
      <c r="F93" s="77" t="str">
        <f>IFERROR(VLOOKUP($D93,의치한약수데이터!$C:$AS,5,0),"")</f>
        <v/>
      </c>
      <c r="G93" s="77" t="str">
        <f>IFERROR(VLOOKUP($D93,의치한약수데이터!$C:$AS,6,0),"")</f>
        <v/>
      </c>
      <c r="H93" s="77" t="str">
        <f>IFERROR(VLOOKUP($D93,의치한약수데이터!$C:$AS,8,0),"")</f>
        <v/>
      </c>
      <c r="I93" s="77" t="str">
        <f>IFERROR(VLOOKUP($D93,의치한약수데이터!$C:$AS,12,0),"")</f>
        <v/>
      </c>
      <c r="J93" s="77" t="str">
        <f>IFERROR(VLOOKUP($D93,의치한약수데이터!$C:$AS,13,0),"")</f>
        <v/>
      </c>
      <c r="K93" s="77" t="str">
        <f>IFERROR(VLOOKUP($D93,의치한약수데이터!$C:$AS,14,0),"")</f>
        <v/>
      </c>
      <c r="L93" s="77" t="str">
        <f>IFERROR(VLOOKUP($D93,의치한약수데이터!$C:$AS,16,0),"")</f>
        <v/>
      </c>
      <c r="M93" s="80" t="str">
        <f>IFERROR(VLOOKUP($D93,의치한약수데이터!$C:$AS,17,0),"")</f>
        <v/>
      </c>
      <c r="N93" s="77" t="str">
        <f>IFERROR(VLOOKUP($D93,의치한약수데이터!$C:$AS,18,0),"")</f>
        <v/>
      </c>
      <c r="O93" s="81" t="str">
        <f>IFERROR(VLOOKUP($D93,의치한약수데이터!$C:$AS,20,0),"")</f>
        <v/>
      </c>
      <c r="P93" s="77" t="str">
        <f>IFERROR(VLOOKUP($D93,의치한약수데이터!$C:$AS,21,0),"")</f>
        <v/>
      </c>
      <c r="Q93" s="77" t="str">
        <f>IFERROR(VLOOKUP($D93,의치한약수데이터!$C:$AS,39,0),"")</f>
        <v/>
      </c>
      <c r="R93" s="82" t="str">
        <f>IFERROR(VLOOKUP($D93,의치한약수데이터!$C:$AS,41,0),"")</f>
        <v/>
      </c>
      <c r="S93" s="115" t="str">
        <f>IFERROR(VLOOKUP($D93,의치한약수데이터!$C:$AS,43,0),"")</f>
        <v/>
      </c>
    </row>
    <row r="94" spans="3:19" x14ac:dyDescent="0.3">
      <c r="C94" s="18">
        <v>62</v>
      </c>
      <c r="D94" s="77" t="str">
        <f>IFERROR(VLOOKUP($C94,의치한약수데이터!$B:$C,2,0),"")</f>
        <v/>
      </c>
      <c r="E94" s="79" t="str">
        <f>IFERROR(VLOOKUP($D94,의치한약수데이터!$C:$AS,3,0),"")</f>
        <v/>
      </c>
      <c r="F94" s="77" t="str">
        <f>IFERROR(VLOOKUP($D94,의치한약수데이터!$C:$AS,5,0),"")</f>
        <v/>
      </c>
      <c r="G94" s="77" t="str">
        <f>IFERROR(VLOOKUP($D94,의치한약수데이터!$C:$AS,6,0),"")</f>
        <v/>
      </c>
      <c r="H94" s="77" t="str">
        <f>IFERROR(VLOOKUP($D94,의치한약수데이터!$C:$AS,8,0),"")</f>
        <v/>
      </c>
      <c r="I94" s="77" t="str">
        <f>IFERROR(VLOOKUP($D94,의치한약수데이터!$C:$AS,12,0),"")</f>
        <v/>
      </c>
      <c r="J94" s="77" t="str">
        <f>IFERROR(VLOOKUP($D94,의치한약수데이터!$C:$AS,13,0),"")</f>
        <v/>
      </c>
      <c r="K94" s="77" t="str">
        <f>IFERROR(VLOOKUP($D94,의치한약수데이터!$C:$AS,14,0),"")</f>
        <v/>
      </c>
      <c r="L94" s="77" t="str">
        <f>IFERROR(VLOOKUP($D94,의치한약수데이터!$C:$AS,16,0),"")</f>
        <v/>
      </c>
      <c r="M94" s="80" t="str">
        <f>IFERROR(VLOOKUP($D94,의치한약수데이터!$C:$AS,17,0),"")</f>
        <v/>
      </c>
      <c r="N94" s="77" t="str">
        <f>IFERROR(VLOOKUP($D94,의치한약수데이터!$C:$AS,18,0),"")</f>
        <v/>
      </c>
      <c r="O94" s="81" t="str">
        <f>IFERROR(VLOOKUP($D94,의치한약수데이터!$C:$AS,20,0),"")</f>
        <v/>
      </c>
      <c r="P94" s="77" t="str">
        <f>IFERROR(VLOOKUP($D94,의치한약수데이터!$C:$AS,21,0),"")</f>
        <v/>
      </c>
      <c r="Q94" s="77" t="str">
        <f>IFERROR(VLOOKUP($D94,의치한약수데이터!$C:$AS,39,0),"")</f>
        <v/>
      </c>
      <c r="R94" s="82" t="str">
        <f>IFERROR(VLOOKUP($D94,의치한약수데이터!$C:$AS,41,0),"")</f>
        <v/>
      </c>
      <c r="S94" s="115" t="str">
        <f>IFERROR(VLOOKUP($D94,의치한약수데이터!$C:$AS,43,0),"")</f>
        <v/>
      </c>
    </row>
    <row r="95" spans="3:19" x14ac:dyDescent="0.3">
      <c r="C95" s="18">
        <v>63</v>
      </c>
      <c r="D95" s="77" t="str">
        <f>IFERROR(VLOOKUP($C95,의치한약수데이터!$B:$C,2,0),"")</f>
        <v/>
      </c>
      <c r="E95" s="79" t="str">
        <f>IFERROR(VLOOKUP($D95,의치한약수데이터!$C:$AS,3,0),"")</f>
        <v/>
      </c>
      <c r="F95" s="77" t="str">
        <f>IFERROR(VLOOKUP($D95,의치한약수데이터!$C:$AS,5,0),"")</f>
        <v/>
      </c>
      <c r="G95" s="77" t="str">
        <f>IFERROR(VLOOKUP($D95,의치한약수데이터!$C:$AS,6,0),"")</f>
        <v/>
      </c>
      <c r="H95" s="77" t="str">
        <f>IFERROR(VLOOKUP($D95,의치한약수데이터!$C:$AS,8,0),"")</f>
        <v/>
      </c>
      <c r="I95" s="77" t="str">
        <f>IFERROR(VLOOKUP($D95,의치한약수데이터!$C:$AS,12,0),"")</f>
        <v/>
      </c>
      <c r="J95" s="77" t="str">
        <f>IFERROR(VLOOKUP($D95,의치한약수데이터!$C:$AS,13,0),"")</f>
        <v/>
      </c>
      <c r="K95" s="77" t="str">
        <f>IFERROR(VLOOKUP($D95,의치한약수데이터!$C:$AS,14,0),"")</f>
        <v/>
      </c>
      <c r="L95" s="77" t="str">
        <f>IFERROR(VLOOKUP($D95,의치한약수데이터!$C:$AS,16,0),"")</f>
        <v/>
      </c>
      <c r="M95" s="80" t="str">
        <f>IFERROR(VLOOKUP($D95,의치한약수데이터!$C:$AS,17,0),"")</f>
        <v/>
      </c>
      <c r="N95" s="77" t="str">
        <f>IFERROR(VLOOKUP($D95,의치한약수데이터!$C:$AS,18,0),"")</f>
        <v/>
      </c>
      <c r="O95" s="81" t="str">
        <f>IFERROR(VLOOKUP($D95,의치한약수데이터!$C:$AS,20,0),"")</f>
        <v/>
      </c>
      <c r="P95" s="77" t="str">
        <f>IFERROR(VLOOKUP($D95,의치한약수데이터!$C:$AS,21,0),"")</f>
        <v/>
      </c>
      <c r="Q95" s="77" t="str">
        <f>IFERROR(VLOOKUP($D95,의치한약수데이터!$C:$AS,39,0),"")</f>
        <v/>
      </c>
      <c r="R95" s="82" t="str">
        <f>IFERROR(VLOOKUP($D95,의치한약수데이터!$C:$AS,41,0),"")</f>
        <v/>
      </c>
      <c r="S95" s="115" t="str">
        <f>IFERROR(VLOOKUP($D95,의치한약수데이터!$C:$AS,43,0),"")</f>
        <v/>
      </c>
    </row>
    <row r="96" spans="3:19" x14ac:dyDescent="0.3">
      <c r="C96" s="18">
        <v>64</v>
      </c>
      <c r="D96" s="77" t="str">
        <f>IFERROR(VLOOKUP($C96,의치한약수데이터!$B:$C,2,0),"")</f>
        <v/>
      </c>
      <c r="E96" s="79" t="str">
        <f>IFERROR(VLOOKUP($D96,의치한약수데이터!$C:$AS,3,0),"")</f>
        <v/>
      </c>
      <c r="F96" s="77" t="str">
        <f>IFERROR(VLOOKUP($D96,의치한약수데이터!$C:$AS,5,0),"")</f>
        <v/>
      </c>
      <c r="G96" s="77" t="str">
        <f>IFERROR(VLOOKUP($D96,의치한약수데이터!$C:$AS,6,0),"")</f>
        <v/>
      </c>
      <c r="H96" s="77" t="str">
        <f>IFERROR(VLOOKUP($D96,의치한약수데이터!$C:$AS,8,0),"")</f>
        <v/>
      </c>
      <c r="I96" s="77" t="str">
        <f>IFERROR(VLOOKUP($D96,의치한약수데이터!$C:$AS,12,0),"")</f>
        <v/>
      </c>
      <c r="J96" s="77" t="str">
        <f>IFERROR(VLOOKUP($D96,의치한약수데이터!$C:$AS,13,0),"")</f>
        <v/>
      </c>
      <c r="K96" s="77" t="str">
        <f>IFERROR(VLOOKUP($D96,의치한약수데이터!$C:$AS,14,0),"")</f>
        <v/>
      </c>
      <c r="L96" s="77" t="str">
        <f>IFERROR(VLOOKUP($D96,의치한약수데이터!$C:$AS,16,0),"")</f>
        <v/>
      </c>
      <c r="M96" s="80" t="str">
        <f>IFERROR(VLOOKUP($D96,의치한약수데이터!$C:$AS,17,0),"")</f>
        <v/>
      </c>
      <c r="N96" s="77" t="str">
        <f>IFERROR(VLOOKUP($D96,의치한약수데이터!$C:$AS,18,0),"")</f>
        <v/>
      </c>
      <c r="O96" s="81" t="str">
        <f>IFERROR(VLOOKUP($D96,의치한약수데이터!$C:$AS,20,0),"")</f>
        <v/>
      </c>
      <c r="P96" s="77" t="str">
        <f>IFERROR(VLOOKUP($D96,의치한약수데이터!$C:$AS,21,0),"")</f>
        <v/>
      </c>
      <c r="Q96" s="77" t="str">
        <f>IFERROR(VLOOKUP($D96,의치한약수데이터!$C:$AS,39,0),"")</f>
        <v/>
      </c>
      <c r="R96" s="82" t="str">
        <f>IFERROR(VLOOKUP($D96,의치한약수데이터!$C:$AS,41,0),"")</f>
        <v/>
      </c>
      <c r="S96" s="115" t="str">
        <f>IFERROR(VLOOKUP($D96,의치한약수데이터!$C:$AS,43,0),"")</f>
        <v/>
      </c>
    </row>
    <row r="97" spans="3:19" x14ac:dyDescent="0.3">
      <c r="C97" s="18">
        <v>65</v>
      </c>
      <c r="D97" s="77" t="str">
        <f>IFERROR(VLOOKUP($C97,의치한약수데이터!$B:$C,2,0),"")</f>
        <v/>
      </c>
      <c r="E97" s="79" t="str">
        <f>IFERROR(VLOOKUP($D97,의치한약수데이터!$C:$AS,3,0),"")</f>
        <v/>
      </c>
      <c r="F97" s="77" t="str">
        <f>IFERROR(VLOOKUP($D97,의치한약수데이터!$C:$AS,5,0),"")</f>
        <v/>
      </c>
      <c r="G97" s="77" t="str">
        <f>IFERROR(VLOOKUP($D97,의치한약수데이터!$C:$AS,6,0),"")</f>
        <v/>
      </c>
      <c r="H97" s="77" t="str">
        <f>IFERROR(VLOOKUP($D97,의치한약수데이터!$C:$AS,8,0),"")</f>
        <v/>
      </c>
      <c r="I97" s="77" t="str">
        <f>IFERROR(VLOOKUP($D97,의치한약수데이터!$C:$AS,12,0),"")</f>
        <v/>
      </c>
      <c r="J97" s="77" t="str">
        <f>IFERROR(VLOOKUP($D97,의치한약수데이터!$C:$AS,13,0),"")</f>
        <v/>
      </c>
      <c r="K97" s="77" t="str">
        <f>IFERROR(VLOOKUP($D97,의치한약수데이터!$C:$AS,14,0),"")</f>
        <v/>
      </c>
      <c r="L97" s="77" t="str">
        <f>IFERROR(VLOOKUP($D97,의치한약수데이터!$C:$AS,16,0),"")</f>
        <v/>
      </c>
      <c r="M97" s="80" t="str">
        <f>IFERROR(VLOOKUP($D97,의치한약수데이터!$C:$AS,17,0),"")</f>
        <v/>
      </c>
      <c r="N97" s="77" t="str">
        <f>IFERROR(VLOOKUP($D97,의치한약수데이터!$C:$AS,18,0),"")</f>
        <v/>
      </c>
      <c r="O97" s="81" t="str">
        <f>IFERROR(VLOOKUP($D97,의치한약수데이터!$C:$AS,20,0),"")</f>
        <v/>
      </c>
      <c r="P97" s="77" t="str">
        <f>IFERROR(VLOOKUP($D97,의치한약수데이터!$C:$AS,21,0),"")</f>
        <v/>
      </c>
      <c r="Q97" s="77" t="str">
        <f>IFERROR(VLOOKUP($D97,의치한약수데이터!$C:$AS,39,0),"")</f>
        <v/>
      </c>
      <c r="R97" s="82" t="str">
        <f>IFERROR(VLOOKUP($D97,의치한약수데이터!$C:$AS,41,0),"")</f>
        <v/>
      </c>
      <c r="S97" s="115" t="str">
        <f>IFERROR(VLOOKUP($D97,의치한약수데이터!$C:$AS,43,0),"")</f>
        <v/>
      </c>
    </row>
    <row r="98" spans="3:19" x14ac:dyDescent="0.3">
      <c r="C98" s="18">
        <v>66</v>
      </c>
      <c r="D98" s="77" t="str">
        <f>IFERROR(VLOOKUP($C98,의치한약수데이터!$B:$C,2,0),"")</f>
        <v/>
      </c>
      <c r="E98" s="79" t="str">
        <f>IFERROR(VLOOKUP($D98,의치한약수데이터!$C:$AS,3,0),"")</f>
        <v/>
      </c>
      <c r="F98" s="77" t="str">
        <f>IFERROR(VLOOKUP($D98,의치한약수데이터!$C:$AS,5,0),"")</f>
        <v/>
      </c>
      <c r="G98" s="77" t="str">
        <f>IFERROR(VLOOKUP($D98,의치한약수데이터!$C:$AS,6,0),"")</f>
        <v/>
      </c>
      <c r="H98" s="77" t="str">
        <f>IFERROR(VLOOKUP($D98,의치한약수데이터!$C:$AS,8,0),"")</f>
        <v/>
      </c>
      <c r="I98" s="77" t="str">
        <f>IFERROR(VLOOKUP($D98,의치한약수데이터!$C:$AS,12,0),"")</f>
        <v/>
      </c>
      <c r="J98" s="77" t="str">
        <f>IFERROR(VLOOKUP($D98,의치한약수데이터!$C:$AS,13,0),"")</f>
        <v/>
      </c>
      <c r="K98" s="77" t="str">
        <f>IFERROR(VLOOKUP($D98,의치한약수데이터!$C:$AS,14,0),"")</f>
        <v/>
      </c>
      <c r="L98" s="77" t="str">
        <f>IFERROR(VLOOKUP($D98,의치한약수데이터!$C:$AS,16,0),"")</f>
        <v/>
      </c>
      <c r="M98" s="80" t="str">
        <f>IFERROR(VLOOKUP($D98,의치한약수데이터!$C:$AS,17,0),"")</f>
        <v/>
      </c>
      <c r="N98" s="77" t="str">
        <f>IFERROR(VLOOKUP($D98,의치한약수데이터!$C:$AS,18,0),"")</f>
        <v/>
      </c>
      <c r="O98" s="81" t="str">
        <f>IFERROR(VLOOKUP($D98,의치한약수데이터!$C:$AS,20,0),"")</f>
        <v/>
      </c>
      <c r="P98" s="77" t="str">
        <f>IFERROR(VLOOKUP($D98,의치한약수데이터!$C:$AS,21,0),"")</f>
        <v/>
      </c>
      <c r="Q98" s="77" t="str">
        <f>IFERROR(VLOOKUP($D98,의치한약수데이터!$C:$AS,39,0),"")</f>
        <v/>
      </c>
      <c r="R98" s="82" t="str">
        <f>IFERROR(VLOOKUP($D98,의치한약수데이터!$C:$AS,41,0),"")</f>
        <v/>
      </c>
      <c r="S98" s="115" t="str">
        <f>IFERROR(VLOOKUP($D98,의치한약수데이터!$C:$AS,43,0),"")</f>
        <v/>
      </c>
    </row>
    <row r="99" spans="3:19" x14ac:dyDescent="0.3">
      <c r="C99" s="18">
        <v>67</v>
      </c>
      <c r="D99" s="77" t="str">
        <f>IFERROR(VLOOKUP($C99,의치한약수데이터!$B:$C,2,0),"")</f>
        <v/>
      </c>
      <c r="E99" s="79" t="str">
        <f>IFERROR(VLOOKUP($D99,의치한약수데이터!$C:$AS,3,0),"")</f>
        <v/>
      </c>
      <c r="F99" s="77" t="str">
        <f>IFERROR(VLOOKUP($D99,의치한약수데이터!$C:$AS,5,0),"")</f>
        <v/>
      </c>
      <c r="G99" s="77" t="str">
        <f>IFERROR(VLOOKUP($D99,의치한약수데이터!$C:$AS,6,0),"")</f>
        <v/>
      </c>
      <c r="H99" s="77" t="str">
        <f>IFERROR(VLOOKUP($D99,의치한약수데이터!$C:$AS,8,0),"")</f>
        <v/>
      </c>
      <c r="I99" s="77" t="str">
        <f>IFERROR(VLOOKUP($D99,의치한약수데이터!$C:$AS,12,0),"")</f>
        <v/>
      </c>
      <c r="J99" s="77" t="str">
        <f>IFERROR(VLOOKUP($D99,의치한약수데이터!$C:$AS,13,0),"")</f>
        <v/>
      </c>
      <c r="K99" s="77" t="str">
        <f>IFERROR(VLOOKUP($D99,의치한약수데이터!$C:$AS,14,0),"")</f>
        <v/>
      </c>
      <c r="L99" s="77" t="str">
        <f>IFERROR(VLOOKUP($D99,의치한약수데이터!$C:$AS,16,0),"")</f>
        <v/>
      </c>
      <c r="M99" s="80" t="str">
        <f>IFERROR(VLOOKUP($D99,의치한약수데이터!$C:$AS,17,0),"")</f>
        <v/>
      </c>
      <c r="N99" s="77" t="str">
        <f>IFERROR(VLOOKUP($D99,의치한약수데이터!$C:$AS,18,0),"")</f>
        <v/>
      </c>
      <c r="O99" s="81" t="str">
        <f>IFERROR(VLOOKUP($D99,의치한약수데이터!$C:$AS,20,0),"")</f>
        <v/>
      </c>
      <c r="P99" s="77" t="str">
        <f>IFERROR(VLOOKUP($D99,의치한약수데이터!$C:$AS,21,0),"")</f>
        <v/>
      </c>
      <c r="Q99" s="77" t="str">
        <f>IFERROR(VLOOKUP($D99,의치한약수데이터!$C:$AS,39,0),"")</f>
        <v/>
      </c>
      <c r="R99" s="82" t="str">
        <f>IFERROR(VLOOKUP($D99,의치한약수데이터!$C:$AS,41,0),"")</f>
        <v/>
      </c>
      <c r="S99" s="115" t="str">
        <f>IFERROR(VLOOKUP($D99,의치한약수데이터!$C:$AS,43,0),"")</f>
        <v/>
      </c>
    </row>
    <row r="100" spans="3:19" x14ac:dyDescent="0.3">
      <c r="C100" s="18">
        <v>68</v>
      </c>
      <c r="D100" s="77" t="str">
        <f>IFERROR(VLOOKUP($C100,의치한약수데이터!$B:$C,2,0),"")</f>
        <v/>
      </c>
      <c r="E100" s="79" t="str">
        <f>IFERROR(VLOOKUP($D100,의치한약수데이터!$C:$AS,3,0),"")</f>
        <v/>
      </c>
      <c r="F100" s="77" t="str">
        <f>IFERROR(VLOOKUP($D100,의치한약수데이터!$C:$AS,5,0),"")</f>
        <v/>
      </c>
      <c r="G100" s="77" t="str">
        <f>IFERROR(VLOOKUP($D100,의치한약수데이터!$C:$AS,6,0),"")</f>
        <v/>
      </c>
      <c r="H100" s="77" t="str">
        <f>IFERROR(VLOOKUP($D100,의치한약수데이터!$C:$AS,8,0),"")</f>
        <v/>
      </c>
      <c r="I100" s="77" t="str">
        <f>IFERROR(VLOOKUP($D100,의치한약수데이터!$C:$AS,12,0),"")</f>
        <v/>
      </c>
      <c r="J100" s="77" t="str">
        <f>IFERROR(VLOOKUP($D100,의치한약수데이터!$C:$AS,13,0),"")</f>
        <v/>
      </c>
      <c r="K100" s="77" t="str">
        <f>IFERROR(VLOOKUP($D100,의치한약수데이터!$C:$AS,14,0),"")</f>
        <v/>
      </c>
      <c r="L100" s="77" t="str">
        <f>IFERROR(VLOOKUP($D100,의치한약수데이터!$C:$AS,16,0),"")</f>
        <v/>
      </c>
      <c r="M100" s="80" t="str">
        <f>IFERROR(VLOOKUP($D100,의치한약수데이터!$C:$AS,17,0),"")</f>
        <v/>
      </c>
      <c r="N100" s="77" t="str">
        <f>IFERROR(VLOOKUP($D100,의치한약수데이터!$C:$AS,18,0),"")</f>
        <v/>
      </c>
      <c r="O100" s="81" t="str">
        <f>IFERROR(VLOOKUP($D100,의치한약수데이터!$C:$AS,20,0),"")</f>
        <v/>
      </c>
      <c r="P100" s="77" t="str">
        <f>IFERROR(VLOOKUP($D100,의치한약수데이터!$C:$AS,21,0),"")</f>
        <v/>
      </c>
      <c r="Q100" s="77" t="str">
        <f>IFERROR(VLOOKUP($D100,의치한약수데이터!$C:$AS,39,0),"")</f>
        <v/>
      </c>
      <c r="R100" s="82" t="str">
        <f>IFERROR(VLOOKUP($D100,의치한약수데이터!$C:$AS,41,0),"")</f>
        <v/>
      </c>
      <c r="S100" s="115" t="str">
        <f>IFERROR(VLOOKUP($D100,의치한약수데이터!$C:$AS,43,0),"")</f>
        <v/>
      </c>
    </row>
    <row r="101" spans="3:19" x14ac:dyDescent="0.3">
      <c r="C101" s="18">
        <v>69</v>
      </c>
      <c r="D101" s="77" t="str">
        <f>IFERROR(VLOOKUP($C101,의치한약수데이터!$B:$C,2,0),"")</f>
        <v/>
      </c>
      <c r="E101" s="79" t="str">
        <f>IFERROR(VLOOKUP($D101,의치한약수데이터!$C:$AS,3,0),"")</f>
        <v/>
      </c>
      <c r="F101" s="77" t="str">
        <f>IFERROR(VLOOKUP($D101,의치한약수데이터!$C:$AS,5,0),"")</f>
        <v/>
      </c>
      <c r="G101" s="77" t="str">
        <f>IFERROR(VLOOKUP($D101,의치한약수데이터!$C:$AS,6,0),"")</f>
        <v/>
      </c>
      <c r="H101" s="77" t="str">
        <f>IFERROR(VLOOKUP($D101,의치한약수데이터!$C:$AS,8,0),"")</f>
        <v/>
      </c>
      <c r="I101" s="77" t="str">
        <f>IFERROR(VLOOKUP($D101,의치한약수데이터!$C:$AS,12,0),"")</f>
        <v/>
      </c>
      <c r="J101" s="77" t="str">
        <f>IFERROR(VLOOKUP($D101,의치한약수데이터!$C:$AS,13,0),"")</f>
        <v/>
      </c>
      <c r="K101" s="77" t="str">
        <f>IFERROR(VLOOKUP($D101,의치한약수데이터!$C:$AS,14,0),"")</f>
        <v/>
      </c>
      <c r="L101" s="77" t="str">
        <f>IFERROR(VLOOKUP($D101,의치한약수데이터!$C:$AS,16,0),"")</f>
        <v/>
      </c>
      <c r="M101" s="80" t="str">
        <f>IFERROR(VLOOKUP($D101,의치한약수데이터!$C:$AS,17,0),"")</f>
        <v/>
      </c>
      <c r="N101" s="77" t="str">
        <f>IFERROR(VLOOKUP($D101,의치한약수데이터!$C:$AS,18,0),"")</f>
        <v/>
      </c>
      <c r="O101" s="81" t="str">
        <f>IFERROR(VLOOKUP($D101,의치한약수데이터!$C:$AS,20,0),"")</f>
        <v/>
      </c>
      <c r="P101" s="77" t="str">
        <f>IFERROR(VLOOKUP($D101,의치한약수데이터!$C:$AS,21,0),"")</f>
        <v/>
      </c>
      <c r="Q101" s="77" t="str">
        <f>IFERROR(VLOOKUP($D101,의치한약수데이터!$C:$AS,39,0),"")</f>
        <v/>
      </c>
      <c r="R101" s="82" t="str">
        <f>IFERROR(VLOOKUP($D101,의치한약수데이터!$C:$AS,41,0),"")</f>
        <v/>
      </c>
      <c r="S101" s="115" t="str">
        <f>IFERROR(VLOOKUP($D101,의치한약수데이터!$C:$AS,43,0),"")</f>
        <v/>
      </c>
    </row>
    <row r="102" spans="3:19" x14ac:dyDescent="0.3">
      <c r="C102" s="18">
        <v>70</v>
      </c>
      <c r="D102" s="77" t="str">
        <f>IFERROR(VLOOKUP($C102,의치한약수데이터!$B:$C,2,0),"")</f>
        <v/>
      </c>
      <c r="E102" s="79" t="str">
        <f>IFERROR(VLOOKUP($D102,의치한약수데이터!$C:$AS,3,0),"")</f>
        <v/>
      </c>
      <c r="F102" s="77" t="str">
        <f>IFERROR(VLOOKUP($D102,의치한약수데이터!$C:$AS,5,0),"")</f>
        <v/>
      </c>
      <c r="G102" s="77" t="str">
        <f>IFERROR(VLOOKUP($D102,의치한약수데이터!$C:$AS,6,0),"")</f>
        <v/>
      </c>
      <c r="H102" s="77" t="str">
        <f>IFERROR(VLOOKUP($D102,의치한약수데이터!$C:$AS,8,0),"")</f>
        <v/>
      </c>
      <c r="I102" s="77" t="str">
        <f>IFERROR(VLOOKUP($D102,의치한약수데이터!$C:$AS,12,0),"")</f>
        <v/>
      </c>
      <c r="J102" s="77" t="str">
        <f>IFERROR(VLOOKUP($D102,의치한약수데이터!$C:$AS,13,0),"")</f>
        <v/>
      </c>
      <c r="K102" s="77" t="str">
        <f>IFERROR(VLOOKUP($D102,의치한약수데이터!$C:$AS,14,0),"")</f>
        <v/>
      </c>
      <c r="L102" s="77" t="str">
        <f>IFERROR(VLOOKUP($D102,의치한약수데이터!$C:$AS,16,0),"")</f>
        <v/>
      </c>
      <c r="M102" s="80" t="str">
        <f>IFERROR(VLOOKUP($D102,의치한약수데이터!$C:$AS,17,0),"")</f>
        <v/>
      </c>
      <c r="N102" s="77" t="str">
        <f>IFERROR(VLOOKUP($D102,의치한약수데이터!$C:$AS,18,0),"")</f>
        <v/>
      </c>
      <c r="O102" s="81" t="str">
        <f>IFERROR(VLOOKUP($D102,의치한약수데이터!$C:$AS,20,0),"")</f>
        <v/>
      </c>
      <c r="P102" s="77" t="str">
        <f>IFERROR(VLOOKUP($D102,의치한약수데이터!$C:$AS,21,0),"")</f>
        <v/>
      </c>
      <c r="Q102" s="77" t="str">
        <f>IFERROR(VLOOKUP($D102,의치한약수데이터!$C:$AS,39,0),"")</f>
        <v/>
      </c>
      <c r="R102" s="82" t="str">
        <f>IFERROR(VLOOKUP($D102,의치한약수데이터!$C:$AS,41,0),"")</f>
        <v/>
      </c>
      <c r="S102" s="115" t="str">
        <f>IFERROR(VLOOKUP($D102,의치한약수데이터!$C:$AS,43,0),"")</f>
        <v/>
      </c>
    </row>
    <row r="103" spans="3:19" x14ac:dyDescent="0.3">
      <c r="C103" s="18">
        <v>71</v>
      </c>
      <c r="D103" s="77" t="str">
        <f>IFERROR(VLOOKUP($C103,의치한약수데이터!$B:$C,2,0),"")</f>
        <v/>
      </c>
      <c r="E103" s="79" t="str">
        <f>IFERROR(VLOOKUP($D103,의치한약수데이터!$C:$AS,3,0),"")</f>
        <v/>
      </c>
      <c r="F103" s="77" t="str">
        <f>IFERROR(VLOOKUP($D103,의치한약수데이터!$C:$AS,5,0),"")</f>
        <v/>
      </c>
      <c r="G103" s="77" t="str">
        <f>IFERROR(VLOOKUP($D103,의치한약수데이터!$C:$AS,6,0),"")</f>
        <v/>
      </c>
      <c r="H103" s="77" t="str">
        <f>IFERROR(VLOOKUP($D103,의치한약수데이터!$C:$AS,8,0),"")</f>
        <v/>
      </c>
      <c r="I103" s="77" t="str">
        <f>IFERROR(VLOOKUP($D103,의치한약수데이터!$C:$AS,12,0),"")</f>
        <v/>
      </c>
      <c r="J103" s="77" t="str">
        <f>IFERROR(VLOOKUP($D103,의치한약수데이터!$C:$AS,13,0),"")</f>
        <v/>
      </c>
      <c r="K103" s="77" t="str">
        <f>IFERROR(VLOOKUP($D103,의치한약수데이터!$C:$AS,14,0),"")</f>
        <v/>
      </c>
      <c r="L103" s="77" t="str">
        <f>IFERROR(VLOOKUP($D103,의치한약수데이터!$C:$AS,16,0),"")</f>
        <v/>
      </c>
      <c r="M103" s="80" t="str">
        <f>IFERROR(VLOOKUP($D103,의치한약수데이터!$C:$AS,17,0),"")</f>
        <v/>
      </c>
      <c r="N103" s="77" t="str">
        <f>IFERROR(VLOOKUP($D103,의치한약수데이터!$C:$AS,18,0),"")</f>
        <v/>
      </c>
      <c r="O103" s="81" t="str">
        <f>IFERROR(VLOOKUP($D103,의치한약수데이터!$C:$AS,20,0),"")</f>
        <v/>
      </c>
      <c r="P103" s="77" t="str">
        <f>IFERROR(VLOOKUP($D103,의치한약수데이터!$C:$AS,21,0),"")</f>
        <v/>
      </c>
      <c r="Q103" s="77" t="str">
        <f>IFERROR(VLOOKUP($D103,의치한약수데이터!$C:$AS,39,0),"")</f>
        <v/>
      </c>
      <c r="R103" s="82" t="str">
        <f>IFERROR(VLOOKUP($D103,의치한약수데이터!$C:$AS,41,0),"")</f>
        <v/>
      </c>
      <c r="S103" s="115" t="str">
        <f>IFERROR(VLOOKUP($D103,의치한약수데이터!$C:$AS,43,0),"")</f>
        <v/>
      </c>
    </row>
    <row r="104" spans="3:19" x14ac:dyDescent="0.3">
      <c r="C104" s="18">
        <v>72</v>
      </c>
      <c r="D104" s="77" t="str">
        <f>IFERROR(VLOOKUP($C104,의치한약수데이터!$B:$C,2,0),"")</f>
        <v/>
      </c>
      <c r="E104" s="79" t="str">
        <f>IFERROR(VLOOKUP($D104,의치한약수데이터!$C:$AS,3,0),"")</f>
        <v/>
      </c>
      <c r="F104" s="77" t="str">
        <f>IFERROR(VLOOKUP($D104,의치한약수데이터!$C:$AS,5,0),"")</f>
        <v/>
      </c>
      <c r="G104" s="77" t="str">
        <f>IFERROR(VLOOKUP($D104,의치한약수데이터!$C:$AS,6,0),"")</f>
        <v/>
      </c>
      <c r="H104" s="77" t="str">
        <f>IFERROR(VLOOKUP($D104,의치한약수데이터!$C:$AS,8,0),"")</f>
        <v/>
      </c>
      <c r="I104" s="77" t="str">
        <f>IFERROR(VLOOKUP($D104,의치한약수데이터!$C:$AS,12,0),"")</f>
        <v/>
      </c>
      <c r="J104" s="77" t="str">
        <f>IFERROR(VLOOKUP($D104,의치한약수데이터!$C:$AS,13,0),"")</f>
        <v/>
      </c>
      <c r="K104" s="77" t="str">
        <f>IFERROR(VLOOKUP($D104,의치한약수데이터!$C:$AS,14,0),"")</f>
        <v/>
      </c>
      <c r="L104" s="77" t="str">
        <f>IFERROR(VLOOKUP($D104,의치한약수데이터!$C:$AS,16,0),"")</f>
        <v/>
      </c>
      <c r="M104" s="80" t="str">
        <f>IFERROR(VLOOKUP($D104,의치한약수데이터!$C:$AS,17,0),"")</f>
        <v/>
      </c>
      <c r="N104" s="77" t="str">
        <f>IFERROR(VLOOKUP($D104,의치한약수데이터!$C:$AS,18,0),"")</f>
        <v/>
      </c>
      <c r="O104" s="81" t="str">
        <f>IFERROR(VLOOKUP($D104,의치한약수데이터!$C:$AS,20,0),"")</f>
        <v/>
      </c>
      <c r="P104" s="77" t="str">
        <f>IFERROR(VLOOKUP($D104,의치한약수데이터!$C:$AS,21,0),"")</f>
        <v/>
      </c>
      <c r="Q104" s="77" t="str">
        <f>IFERROR(VLOOKUP($D104,의치한약수데이터!$C:$AS,39,0),"")</f>
        <v/>
      </c>
      <c r="R104" s="82" t="str">
        <f>IFERROR(VLOOKUP($D104,의치한약수데이터!$C:$AS,41,0),"")</f>
        <v/>
      </c>
      <c r="S104" s="115" t="str">
        <f>IFERROR(VLOOKUP($D104,의치한약수데이터!$C:$AS,43,0),"")</f>
        <v/>
      </c>
    </row>
    <row r="105" spans="3:19" x14ac:dyDescent="0.3">
      <c r="C105" s="18">
        <v>73</v>
      </c>
      <c r="D105" s="77" t="str">
        <f>IFERROR(VLOOKUP($C105,의치한약수데이터!$B:$C,2,0),"")</f>
        <v/>
      </c>
      <c r="E105" s="79" t="str">
        <f>IFERROR(VLOOKUP($D105,의치한약수데이터!$C:$AS,3,0),"")</f>
        <v/>
      </c>
      <c r="F105" s="77" t="str">
        <f>IFERROR(VLOOKUP($D105,의치한약수데이터!$C:$AS,5,0),"")</f>
        <v/>
      </c>
      <c r="G105" s="77" t="str">
        <f>IFERROR(VLOOKUP($D105,의치한약수데이터!$C:$AS,6,0),"")</f>
        <v/>
      </c>
      <c r="H105" s="77" t="str">
        <f>IFERROR(VLOOKUP($D105,의치한약수데이터!$C:$AS,8,0),"")</f>
        <v/>
      </c>
      <c r="I105" s="77" t="str">
        <f>IFERROR(VLOOKUP($D105,의치한약수데이터!$C:$AS,12,0),"")</f>
        <v/>
      </c>
      <c r="J105" s="77" t="str">
        <f>IFERROR(VLOOKUP($D105,의치한약수데이터!$C:$AS,13,0),"")</f>
        <v/>
      </c>
      <c r="K105" s="77" t="str">
        <f>IFERROR(VLOOKUP($D105,의치한약수데이터!$C:$AS,14,0),"")</f>
        <v/>
      </c>
      <c r="L105" s="77" t="str">
        <f>IFERROR(VLOOKUP($D105,의치한약수데이터!$C:$AS,16,0),"")</f>
        <v/>
      </c>
      <c r="M105" s="80" t="str">
        <f>IFERROR(VLOOKUP($D105,의치한약수데이터!$C:$AS,17,0),"")</f>
        <v/>
      </c>
      <c r="N105" s="77" t="str">
        <f>IFERROR(VLOOKUP($D105,의치한약수데이터!$C:$AS,18,0),"")</f>
        <v/>
      </c>
      <c r="O105" s="81" t="str">
        <f>IFERROR(VLOOKUP($D105,의치한약수데이터!$C:$AS,20,0),"")</f>
        <v/>
      </c>
      <c r="P105" s="77" t="str">
        <f>IFERROR(VLOOKUP($D105,의치한약수데이터!$C:$AS,21,0),"")</f>
        <v/>
      </c>
      <c r="Q105" s="77" t="str">
        <f>IFERROR(VLOOKUP($D105,의치한약수데이터!$C:$AS,39,0),"")</f>
        <v/>
      </c>
      <c r="R105" s="82" t="str">
        <f>IFERROR(VLOOKUP($D105,의치한약수데이터!$C:$AS,41,0),"")</f>
        <v/>
      </c>
      <c r="S105" s="115" t="str">
        <f>IFERROR(VLOOKUP($D105,의치한약수데이터!$C:$AS,43,0),"")</f>
        <v/>
      </c>
    </row>
    <row r="106" spans="3:19" x14ac:dyDescent="0.3">
      <c r="C106" s="18">
        <v>74</v>
      </c>
      <c r="D106" s="77" t="str">
        <f>IFERROR(VLOOKUP($C106,의치한약수데이터!$B:$C,2,0),"")</f>
        <v/>
      </c>
      <c r="E106" s="79" t="str">
        <f>IFERROR(VLOOKUP($D106,의치한약수데이터!$C:$AS,3,0),"")</f>
        <v/>
      </c>
      <c r="F106" s="77" t="str">
        <f>IFERROR(VLOOKUP($D106,의치한약수데이터!$C:$AS,5,0),"")</f>
        <v/>
      </c>
      <c r="G106" s="77" t="str">
        <f>IFERROR(VLOOKUP($D106,의치한약수데이터!$C:$AS,6,0),"")</f>
        <v/>
      </c>
      <c r="H106" s="77" t="str">
        <f>IFERROR(VLOOKUP($D106,의치한약수데이터!$C:$AS,8,0),"")</f>
        <v/>
      </c>
      <c r="I106" s="77" t="str">
        <f>IFERROR(VLOOKUP($D106,의치한약수데이터!$C:$AS,12,0),"")</f>
        <v/>
      </c>
      <c r="J106" s="77" t="str">
        <f>IFERROR(VLOOKUP($D106,의치한약수데이터!$C:$AS,13,0),"")</f>
        <v/>
      </c>
      <c r="K106" s="77" t="str">
        <f>IFERROR(VLOOKUP($D106,의치한약수데이터!$C:$AS,14,0),"")</f>
        <v/>
      </c>
      <c r="L106" s="77" t="str">
        <f>IFERROR(VLOOKUP($D106,의치한약수데이터!$C:$AS,16,0),"")</f>
        <v/>
      </c>
      <c r="M106" s="80" t="str">
        <f>IFERROR(VLOOKUP($D106,의치한약수데이터!$C:$AS,17,0),"")</f>
        <v/>
      </c>
      <c r="N106" s="77" t="str">
        <f>IFERROR(VLOOKUP($D106,의치한약수데이터!$C:$AS,18,0),"")</f>
        <v/>
      </c>
      <c r="O106" s="81" t="str">
        <f>IFERROR(VLOOKUP($D106,의치한약수데이터!$C:$AS,20,0),"")</f>
        <v/>
      </c>
      <c r="P106" s="77" t="str">
        <f>IFERROR(VLOOKUP($D106,의치한약수데이터!$C:$AS,21,0),"")</f>
        <v/>
      </c>
      <c r="Q106" s="77" t="str">
        <f>IFERROR(VLOOKUP($D106,의치한약수데이터!$C:$AS,39,0),"")</f>
        <v/>
      </c>
      <c r="R106" s="82" t="str">
        <f>IFERROR(VLOOKUP($D106,의치한약수데이터!$C:$AS,41,0),"")</f>
        <v/>
      </c>
      <c r="S106" s="115" t="str">
        <f>IFERROR(VLOOKUP($D106,의치한약수데이터!$C:$AS,43,0),"")</f>
        <v/>
      </c>
    </row>
    <row r="107" spans="3:19" x14ac:dyDescent="0.3">
      <c r="C107" s="18">
        <v>75</v>
      </c>
      <c r="D107" s="77" t="str">
        <f>IFERROR(VLOOKUP($C107,의치한약수데이터!$B:$C,2,0),"")</f>
        <v/>
      </c>
      <c r="E107" s="79" t="str">
        <f>IFERROR(VLOOKUP($D107,의치한약수데이터!$C:$AS,3,0),"")</f>
        <v/>
      </c>
      <c r="F107" s="77" t="str">
        <f>IFERROR(VLOOKUP($D107,의치한약수데이터!$C:$AS,5,0),"")</f>
        <v/>
      </c>
      <c r="G107" s="77" t="str">
        <f>IFERROR(VLOOKUP($D107,의치한약수데이터!$C:$AS,6,0),"")</f>
        <v/>
      </c>
      <c r="H107" s="77" t="str">
        <f>IFERROR(VLOOKUP($D107,의치한약수데이터!$C:$AS,8,0),"")</f>
        <v/>
      </c>
      <c r="I107" s="77" t="str">
        <f>IFERROR(VLOOKUP($D107,의치한약수데이터!$C:$AS,12,0),"")</f>
        <v/>
      </c>
      <c r="J107" s="77" t="str">
        <f>IFERROR(VLOOKUP($D107,의치한약수데이터!$C:$AS,13,0),"")</f>
        <v/>
      </c>
      <c r="K107" s="77" t="str">
        <f>IFERROR(VLOOKUP($D107,의치한약수데이터!$C:$AS,14,0),"")</f>
        <v/>
      </c>
      <c r="L107" s="77" t="str">
        <f>IFERROR(VLOOKUP($D107,의치한약수데이터!$C:$AS,16,0),"")</f>
        <v/>
      </c>
      <c r="M107" s="80" t="str">
        <f>IFERROR(VLOOKUP($D107,의치한약수데이터!$C:$AS,17,0),"")</f>
        <v/>
      </c>
      <c r="N107" s="77" t="str">
        <f>IFERROR(VLOOKUP($D107,의치한약수데이터!$C:$AS,18,0),"")</f>
        <v/>
      </c>
      <c r="O107" s="81" t="str">
        <f>IFERROR(VLOOKUP($D107,의치한약수데이터!$C:$AS,20,0),"")</f>
        <v/>
      </c>
      <c r="P107" s="77" t="str">
        <f>IFERROR(VLOOKUP($D107,의치한약수데이터!$C:$AS,21,0),"")</f>
        <v/>
      </c>
      <c r="Q107" s="77" t="str">
        <f>IFERROR(VLOOKUP($D107,의치한약수데이터!$C:$AS,39,0),"")</f>
        <v/>
      </c>
      <c r="R107" s="82" t="str">
        <f>IFERROR(VLOOKUP($D107,의치한약수데이터!$C:$AS,41,0),"")</f>
        <v/>
      </c>
      <c r="S107" s="115" t="str">
        <f>IFERROR(VLOOKUP($D107,의치한약수데이터!$C:$AS,43,0),"")</f>
        <v/>
      </c>
    </row>
    <row r="108" spans="3:19" x14ac:dyDescent="0.3">
      <c r="C108" s="18">
        <v>76</v>
      </c>
      <c r="D108" s="77" t="str">
        <f>IFERROR(VLOOKUP($C108,의치한약수데이터!$B:$C,2,0),"")</f>
        <v/>
      </c>
      <c r="E108" s="79" t="str">
        <f>IFERROR(VLOOKUP($D108,의치한약수데이터!$C:$AS,3,0),"")</f>
        <v/>
      </c>
      <c r="F108" s="77" t="str">
        <f>IFERROR(VLOOKUP($D108,의치한약수데이터!$C:$AS,5,0),"")</f>
        <v/>
      </c>
      <c r="G108" s="77" t="str">
        <f>IFERROR(VLOOKUP($D108,의치한약수데이터!$C:$AS,6,0),"")</f>
        <v/>
      </c>
      <c r="H108" s="77" t="str">
        <f>IFERROR(VLOOKUP($D108,의치한약수데이터!$C:$AS,8,0),"")</f>
        <v/>
      </c>
      <c r="I108" s="77" t="str">
        <f>IFERROR(VLOOKUP($D108,의치한약수데이터!$C:$AS,12,0),"")</f>
        <v/>
      </c>
      <c r="J108" s="77" t="str">
        <f>IFERROR(VLOOKUP($D108,의치한약수데이터!$C:$AS,13,0),"")</f>
        <v/>
      </c>
      <c r="K108" s="77" t="str">
        <f>IFERROR(VLOOKUP($D108,의치한약수데이터!$C:$AS,14,0),"")</f>
        <v/>
      </c>
      <c r="L108" s="77" t="str">
        <f>IFERROR(VLOOKUP($D108,의치한약수데이터!$C:$AS,16,0),"")</f>
        <v/>
      </c>
      <c r="M108" s="80" t="str">
        <f>IFERROR(VLOOKUP($D108,의치한약수데이터!$C:$AS,17,0),"")</f>
        <v/>
      </c>
      <c r="N108" s="77" t="str">
        <f>IFERROR(VLOOKUP($D108,의치한약수데이터!$C:$AS,18,0),"")</f>
        <v/>
      </c>
      <c r="O108" s="81" t="str">
        <f>IFERROR(VLOOKUP($D108,의치한약수데이터!$C:$AS,20,0),"")</f>
        <v/>
      </c>
      <c r="P108" s="77" t="str">
        <f>IFERROR(VLOOKUP($D108,의치한약수데이터!$C:$AS,21,0),"")</f>
        <v/>
      </c>
      <c r="Q108" s="77" t="str">
        <f>IFERROR(VLOOKUP($D108,의치한약수데이터!$C:$AS,39,0),"")</f>
        <v/>
      </c>
      <c r="R108" s="82" t="str">
        <f>IFERROR(VLOOKUP($D108,의치한약수데이터!$C:$AS,41,0),"")</f>
        <v/>
      </c>
      <c r="S108" s="115" t="str">
        <f>IFERROR(VLOOKUP($D108,의치한약수데이터!$C:$AS,43,0),"")</f>
        <v/>
      </c>
    </row>
    <row r="109" spans="3:19" x14ac:dyDescent="0.3">
      <c r="C109" s="18">
        <v>77</v>
      </c>
      <c r="D109" s="77" t="str">
        <f>IFERROR(VLOOKUP($C109,의치한약수데이터!$B:$C,2,0),"")</f>
        <v/>
      </c>
      <c r="E109" s="79" t="str">
        <f>IFERROR(VLOOKUP($D109,의치한약수데이터!$C:$AS,3,0),"")</f>
        <v/>
      </c>
      <c r="F109" s="77" t="str">
        <f>IFERROR(VLOOKUP($D109,의치한약수데이터!$C:$AS,5,0),"")</f>
        <v/>
      </c>
      <c r="G109" s="77" t="str">
        <f>IFERROR(VLOOKUP($D109,의치한약수데이터!$C:$AS,6,0),"")</f>
        <v/>
      </c>
      <c r="H109" s="77" t="str">
        <f>IFERROR(VLOOKUP($D109,의치한약수데이터!$C:$AS,8,0),"")</f>
        <v/>
      </c>
      <c r="I109" s="77" t="str">
        <f>IFERROR(VLOOKUP($D109,의치한약수데이터!$C:$AS,12,0),"")</f>
        <v/>
      </c>
      <c r="J109" s="77" t="str">
        <f>IFERROR(VLOOKUP($D109,의치한약수데이터!$C:$AS,13,0),"")</f>
        <v/>
      </c>
      <c r="K109" s="77" t="str">
        <f>IFERROR(VLOOKUP($D109,의치한약수데이터!$C:$AS,14,0),"")</f>
        <v/>
      </c>
      <c r="L109" s="77" t="str">
        <f>IFERROR(VLOOKUP($D109,의치한약수데이터!$C:$AS,16,0),"")</f>
        <v/>
      </c>
      <c r="M109" s="80" t="str">
        <f>IFERROR(VLOOKUP($D109,의치한약수데이터!$C:$AS,17,0),"")</f>
        <v/>
      </c>
      <c r="N109" s="77" t="str">
        <f>IFERROR(VLOOKUP($D109,의치한약수데이터!$C:$AS,18,0),"")</f>
        <v/>
      </c>
      <c r="O109" s="81" t="str">
        <f>IFERROR(VLOOKUP($D109,의치한약수데이터!$C:$AS,20,0),"")</f>
        <v/>
      </c>
      <c r="P109" s="77" t="str">
        <f>IFERROR(VLOOKUP($D109,의치한약수데이터!$C:$AS,21,0),"")</f>
        <v/>
      </c>
      <c r="Q109" s="77" t="str">
        <f>IFERROR(VLOOKUP($D109,의치한약수데이터!$C:$AS,39,0),"")</f>
        <v/>
      </c>
      <c r="R109" s="82" t="str">
        <f>IFERROR(VLOOKUP($D109,의치한약수데이터!$C:$AS,41,0),"")</f>
        <v/>
      </c>
      <c r="S109" s="115" t="str">
        <f>IFERROR(VLOOKUP($D109,의치한약수데이터!$C:$AS,43,0),"")</f>
        <v/>
      </c>
    </row>
    <row r="110" spans="3:19" x14ac:dyDescent="0.3">
      <c r="C110" s="18">
        <v>78</v>
      </c>
      <c r="D110" s="77" t="str">
        <f>IFERROR(VLOOKUP($C110,의치한약수데이터!$B:$C,2,0),"")</f>
        <v/>
      </c>
      <c r="E110" s="79" t="str">
        <f>IFERROR(VLOOKUP($D110,의치한약수데이터!$C:$AS,3,0),"")</f>
        <v/>
      </c>
      <c r="F110" s="77" t="str">
        <f>IFERROR(VLOOKUP($D110,의치한약수데이터!$C:$AS,5,0),"")</f>
        <v/>
      </c>
      <c r="G110" s="77" t="str">
        <f>IFERROR(VLOOKUP($D110,의치한약수데이터!$C:$AS,6,0),"")</f>
        <v/>
      </c>
      <c r="H110" s="77" t="str">
        <f>IFERROR(VLOOKUP($D110,의치한약수데이터!$C:$AS,8,0),"")</f>
        <v/>
      </c>
      <c r="I110" s="77" t="str">
        <f>IFERROR(VLOOKUP($D110,의치한약수데이터!$C:$AS,12,0),"")</f>
        <v/>
      </c>
      <c r="J110" s="77" t="str">
        <f>IFERROR(VLOOKUP($D110,의치한약수데이터!$C:$AS,13,0),"")</f>
        <v/>
      </c>
      <c r="K110" s="77" t="str">
        <f>IFERROR(VLOOKUP($D110,의치한약수데이터!$C:$AS,14,0),"")</f>
        <v/>
      </c>
      <c r="L110" s="77" t="str">
        <f>IFERROR(VLOOKUP($D110,의치한약수데이터!$C:$AS,16,0),"")</f>
        <v/>
      </c>
      <c r="M110" s="80" t="str">
        <f>IFERROR(VLOOKUP($D110,의치한약수데이터!$C:$AS,17,0),"")</f>
        <v/>
      </c>
      <c r="N110" s="77" t="str">
        <f>IFERROR(VLOOKUP($D110,의치한약수데이터!$C:$AS,18,0),"")</f>
        <v/>
      </c>
      <c r="O110" s="81" t="str">
        <f>IFERROR(VLOOKUP($D110,의치한약수데이터!$C:$AS,20,0),"")</f>
        <v/>
      </c>
      <c r="P110" s="77" t="str">
        <f>IFERROR(VLOOKUP($D110,의치한약수데이터!$C:$AS,21,0),"")</f>
        <v/>
      </c>
      <c r="Q110" s="77" t="str">
        <f>IFERROR(VLOOKUP($D110,의치한약수데이터!$C:$AS,39,0),"")</f>
        <v/>
      </c>
      <c r="R110" s="82" t="str">
        <f>IFERROR(VLOOKUP($D110,의치한약수데이터!$C:$AS,41,0),"")</f>
        <v/>
      </c>
      <c r="S110" s="115" t="str">
        <f>IFERROR(VLOOKUP($D110,의치한약수데이터!$C:$AS,43,0),"")</f>
        <v/>
      </c>
    </row>
    <row r="111" spans="3:19" x14ac:dyDescent="0.3">
      <c r="C111" s="18">
        <v>79</v>
      </c>
      <c r="D111" s="77" t="str">
        <f>IFERROR(VLOOKUP($C111,의치한약수데이터!$B:$C,2,0),"")</f>
        <v/>
      </c>
      <c r="E111" s="79" t="str">
        <f>IFERROR(VLOOKUP($D111,의치한약수데이터!$C:$AS,3,0),"")</f>
        <v/>
      </c>
      <c r="F111" s="77" t="str">
        <f>IFERROR(VLOOKUP($D111,의치한약수데이터!$C:$AS,5,0),"")</f>
        <v/>
      </c>
      <c r="G111" s="77" t="str">
        <f>IFERROR(VLOOKUP($D111,의치한약수데이터!$C:$AS,6,0),"")</f>
        <v/>
      </c>
      <c r="H111" s="77" t="str">
        <f>IFERROR(VLOOKUP($D111,의치한약수데이터!$C:$AS,8,0),"")</f>
        <v/>
      </c>
      <c r="I111" s="77" t="str">
        <f>IFERROR(VLOOKUP($D111,의치한약수데이터!$C:$AS,12,0),"")</f>
        <v/>
      </c>
      <c r="J111" s="77" t="str">
        <f>IFERROR(VLOOKUP($D111,의치한약수데이터!$C:$AS,13,0),"")</f>
        <v/>
      </c>
      <c r="K111" s="77" t="str">
        <f>IFERROR(VLOOKUP($D111,의치한약수데이터!$C:$AS,14,0),"")</f>
        <v/>
      </c>
      <c r="L111" s="77" t="str">
        <f>IFERROR(VLOOKUP($D111,의치한약수데이터!$C:$AS,16,0),"")</f>
        <v/>
      </c>
      <c r="M111" s="80" t="str">
        <f>IFERROR(VLOOKUP($D111,의치한약수데이터!$C:$AS,17,0),"")</f>
        <v/>
      </c>
      <c r="N111" s="77" t="str">
        <f>IFERROR(VLOOKUP($D111,의치한약수데이터!$C:$AS,18,0),"")</f>
        <v/>
      </c>
      <c r="O111" s="81" t="str">
        <f>IFERROR(VLOOKUP($D111,의치한약수데이터!$C:$AS,20,0),"")</f>
        <v/>
      </c>
      <c r="P111" s="77" t="str">
        <f>IFERROR(VLOOKUP($D111,의치한약수데이터!$C:$AS,21,0),"")</f>
        <v/>
      </c>
      <c r="Q111" s="77" t="str">
        <f>IFERROR(VLOOKUP($D111,의치한약수데이터!$C:$AS,39,0),"")</f>
        <v/>
      </c>
      <c r="R111" s="82" t="str">
        <f>IFERROR(VLOOKUP($D111,의치한약수데이터!$C:$AS,41,0),"")</f>
        <v/>
      </c>
      <c r="S111" s="115" t="str">
        <f>IFERROR(VLOOKUP($D111,의치한약수데이터!$C:$AS,43,0),"")</f>
        <v/>
      </c>
    </row>
    <row r="112" spans="3:19" x14ac:dyDescent="0.3">
      <c r="C112" s="18">
        <v>80</v>
      </c>
      <c r="D112" s="77" t="str">
        <f>IFERROR(VLOOKUP($C112,의치한약수데이터!$B:$C,2,0),"")</f>
        <v/>
      </c>
      <c r="E112" s="79" t="str">
        <f>IFERROR(VLOOKUP($D112,의치한약수데이터!$C:$AS,3,0),"")</f>
        <v/>
      </c>
      <c r="F112" s="77" t="str">
        <f>IFERROR(VLOOKUP($D112,의치한약수데이터!$C:$AS,5,0),"")</f>
        <v/>
      </c>
      <c r="G112" s="77" t="str">
        <f>IFERROR(VLOOKUP($D112,의치한약수데이터!$C:$AS,6,0),"")</f>
        <v/>
      </c>
      <c r="H112" s="77" t="str">
        <f>IFERROR(VLOOKUP($D112,의치한약수데이터!$C:$AS,8,0),"")</f>
        <v/>
      </c>
      <c r="I112" s="77" t="str">
        <f>IFERROR(VLOOKUP($D112,의치한약수데이터!$C:$AS,12,0),"")</f>
        <v/>
      </c>
      <c r="J112" s="77" t="str">
        <f>IFERROR(VLOOKUP($D112,의치한약수데이터!$C:$AS,13,0),"")</f>
        <v/>
      </c>
      <c r="K112" s="77" t="str">
        <f>IFERROR(VLOOKUP($D112,의치한약수데이터!$C:$AS,14,0),"")</f>
        <v/>
      </c>
      <c r="L112" s="77" t="str">
        <f>IFERROR(VLOOKUP($D112,의치한약수데이터!$C:$AS,16,0),"")</f>
        <v/>
      </c>
      <c r="M112" s="80" t="str">
        <f>IFERROR(VLOOKUP($D112,의치한약수데이터!$C:$AS,17,0),"")</f>
        <v/>
      </c>
      <c r="N112" s="77" t="str">
        <f>IFERROR(VLOOKUP($D112,의치한약수데이터!$C:$AS,18,0),"")</f>
        <v/>
      </c>
      <c r="O112" s="81" t="str">
        <f>IFERROR(VLOOKUP($D112,의치한약수데이터!$C:$AS,20,0),"")</f>
        <v/>
      </c>
      <c r="P112" s="77" t="str">
        <f>IFERROR(VLOOKUP($D112,의치한약수데이터!$C:$AS,21,0),"")</f>
        <v/>
      </c>
      <c r="Q112" s="77" t="str">
        <f>IFERROR(VLOOKUP($D112,의치한약수데이터!$C:$AS,39,0),"")</f>
        <v/>
      </c>
      <c r="R112" s="82" t="str">
        <f>IFERROR(VLOOKUP($D112,의치한약수데이터!$C:$AS,41,0),"")</f>
        <v/>
      </c>
      <c r="S112" s="115" t="str">
        <f>IFERROR(VLOOKUP($D112,의치한약수데이터!$C:$AS,43,0),"")</f>
        <v/>
      </c>
    </row>
    <row r="113" spans="3:19" x14ac:dyDescent="0.3">
      <c r="C113" s="18">
        <v>81</v>
      </c>
      <c r="D113" s="77" t="str">
        <f>IFERROR(VLOOKUP($C113,의치한약수데이터!$B:$C,2,0),"")</f>
        <v/>
      </c>
      <c r="E113" s="79" t="str">
        <f>IFERROR(VLOOKUP($D113,의치한약수데이터!$C:$AS,3,0),"")</f>
        <v/>
      </c>
      <c r="F113" s="77" t="str">
        <f>IFERROR(VLOOKUP($D113,의치한약수데이터!$C:$AS,5,0),"")</f>
        <v/>
      </c>
      <c r="G113" s="77" t="str">
        <f>IFERROR(VLOOKUP($D113,의치한약수데이터!$C:$AS,6,0),"")</f>
        <v/>
      </c>
      <c r="H113" s="77" t="str">
        <f>IFERROR(VLOOKUP($D113,의치한약수데이터!$C:$AS,8,0),"")</f>
        <v/>
      </c>
      <c r="I113" s="77" t="str">
        <f>IFERROR(VLOOKUP($D113,의치한약수데이터!$C:$AS,12,0),"")</f>
        <v/>
      </c>
      <c r="J113" s="77" t="str">
        <f>IFERROR(VLOOKUP($D113,의치한약수데이터!$C:$AS,13,0),"")</f>
        <v/>
      </c>
      <c r="K113" s="77" t="str">
        <f>IFERROR(VLOOKUP($D113,의치한약수데이터!$C:$AS,14,0),"")</f>
        <v/>
      </c>
      <c r="L113" s="77" t="str">
        <f>IFERROR(VLOOKUP($D113,의치한약수데이터!$C:$AS,16,0),"")</f>
        <v/>
      </c>
      <c r="M113" s="80" t="str">
        <f>IFERROR(VLOOKUP($D113,의치한약수데이터!$C:$AS,17,0),"")</f>
        <v/>
      </c>
      <c r="N113" s="77" t="str">
        <f>IFERROR(VLOOKUP($D113,의치한약수데이터!$C:$AS,18,0),"")</f>
        <v/>
      </c>
      <c r="O113" s="81" t="str">
        <f>IFERROR(VLOOKUP($D113,의치한약수데이터!$C:$AS,20,0),"")</f>
        <v/>
      </c>
      <c r="P113" s="77" t="str">
        <f>IFERROR(VLOOKUP($D113,의치한약수데이터!$C:$AS,21,0),"")</f>
        <v/>
      </c>
      <c r="Q113" s="77" t="str">
        <f>IFERROR(VLOOKUP($D113,의치한약수데이터!$C:$AS,39,0),"")</f>
        <v/>
      </c>
      <c r="R113" s="82" t="str">
        <f>IFERROR(VLOOKUP($D113,의치한약수데이터!$C:$AS,41,0),"")</f>
        <v/>
      </c>
      <c r="S113" s="115" t="str">
        <f>IFERROR(VLOOKUP($D113,의치한약수데이터!$C:$AS,43,0),"")</f>
        <v/>
      </c>
    </row>
    <row r="114" spans="3:19" x14ac:dyDescent="0.3">
      <c r="C114" s="18">
        <v>82</v>
      </c>
      <c r="D114" s="77" t="str">
        <f>IFERROR(VLOOKUP($C114,의치한약수데이터!$B:$C,2,0),"")</f>
        <v/>
      </c>
      <c r="E114" s="79" t="str">
        <f>IFERROR(VLOOKUP($D114,의치한약수데이터!$C:$AS,3,0),"")</f>
        <v/>
      </c>
      <c r="F114" s="77" t="str">
        <f>IFERROR(VLOOKUP($D114,의치한약수데이터!$C:$AS,5,0),"")</f>
        <v/>
      </c>
      <c r="G114" s="77" t="str">
        <f>IFERROR(VLOOKUP($D114,의치한약수데이터!$C:$AS,6,0),"")</f>
        <v/>
      </c>
      <c r="H114" s="77" t="str">
        <f>IFERROR(VLOOKUP($D114,의치한약수데이터!$C:$AS,8,0),"")</f>
        <v/>
      </c>
      <c r="I114" s="77" t="str">
        <f>IFERROR(VLOOKUP($D114,의치한약수데이터!$C:$AS,12,0),"")</f>
        <v/>
      </c>
      <c r="J114" s="77" t="str">
        <f>IFERROR(VLOOKUP($D114,의치한약수데이터!$C:$AS,13,0),"")</f>
        <v/>
      </c>
      <c r="K114" s="77" t="str">
        <f>IFERROR(VLOOKUP($D114,의치한약수데이터!$C:$AS,14,0),"")</f>
        <v/>
      </c>
      <c r="L114" s="77" t="str">
        <f>IFERROR(VLOOKUP($D114,의치한약수데이터!$C:$AS,16,0),"")</f>
        <v/>
      </c>
      <c r="M114" s="80" t="str">
        <f>IFERROR(VLOOKUP($D114,의치한약수데이터!$C:$AS,17,0),"")</f>
        <v/>
      </c>
      <c r="N114" s="77" t="str">
        <f>IFERROR(VLOOKUP($D114,의치한약수데이터!$C:$AS,18,0),"")</f>
        <v/>
      </c>
      <c r="O114" s="81" t="str">
        <f>IFERROR(VLOOKUP($D114,의치한약수데이터!$C:$AS,20,0),"")</f>
        <v/>
      </c>
      <c r="P114" s="77" t="str">
        <f>IFERROR(VLOOKUP($D114,의치한약수데이터!$C:$AS,21,0),"")</f>
        <v/>
      </c>
      <c r="Q114" s="77" t="str">
        <f>IFERROR(VLOOKUP($D114,의치한약수데이터!$C:$AS,39,0),"")</f>
        <v/>
      </c>
      <c r="R114" s="82" t="str">
        <f>IFERROR(VLOOKUP($D114,의치한약수데이터!$C:$AS,41,0),"")</f>
        <v/>
      </c>
      <c r="S114" s="115" t="str">
        <f>IFERROR(VLOOKUP($D114,의치한약수데이터!$C:$AS,43,0),"")</f>
        <v/>
      </c>
    </row>
    <row r="115" spans="3:19" x14ac:dyDescent="0.3">
      <c r="C115" s="18">
        <v>83</v>
      </c>
      <c r="D115" s="77" t="str">
        <f>IFERROR(VLOOKUP($C115,의치한약수데이터!$B:$C,2,0),"")</f>
        <v/>
      </c>
      <c r="E115" s="79" t="str">
        <f>IFERROR(VLOOKUP($D115,의치한약수데이터!$C:$AS,3,0),"")</f>
        <v/>
      </c>
      <c r="F115" s="77" t="str">
        <f>IFERROR(VLOOKUP($D115,의치한약수데이터!$C:$AS,5,0),"")</f>
        <v/>
      </c>
      <c r="G115" s="77" t="str">
        <f>IFERROR(VLOOKUP($D115,의치한약수데이터!$C:$AS,6,0),"")</f>
        <v/>
      </c>
      <c r="H115" s="77" t="str">
        <f>IFERROR(VLOOKUP($D115,의치한약수데이터!$C:$AS,8,0),"")</f>
        <v/>
      </c>
      <c r="I115" s="77" t="str">
        <f>IFERROR(VLOOKUP($D115,의치한약수데이터!$C:$AS,12,0),"")</f>
        <v/>
      </c>
      <c r="J115" s="77" t="str">
        <f>IFERROR(VLOOKUP($D115,의치한약수데이터!$C:$AS,13,0),"")</f>
        <v/>
      </c>
      <c r="K115" s="77" t="str">
        <f>IFERROR(VLOOKUP($D115,의치한약수데이터!$C:$AS,14,0),"")</f>
        <v/>
      </c>
      <c r="L115" s="77" t="str">
        <f>IFERROR(VLOOKUP($D115,의치한약수데이터!$C:$AS,16,0),"")</f>
        <v/>
      </c>
      <c r="M115" s="80" t="str">
        <f>IFERROR(VLOOKUP($D115,의치한약수데이터!$C:$AS,17,0),"")</f>
        <v/>
      </c>
      <c r="N115" s="77" t="str">
        <f>IFERROR(VLOOKUP($D115,의치한약수데이터!$C:$AS,18,0),"")</f>
        <v/>
      </c>
      <c r="O115" s="81" t="str">
        <f>IFERROR(VLOOKUP($D115,의치한약수데이터!$C:$AS,20,0),"")</f>
        <v/>
      </c>
      <c r="P115" s="77" t="str">
        <f>IFERROR(VLOOKUP($D115,의치한약수데이터!$C:$AS,21,0),"")</f>
        <v/>
      </c>
      <c r="Q115" s="77" t="str">
        <f>IFERROR(VLOOKUP($D115,의치한약수데이터!$C:$AS,39,0),"")</f>
        <v/>
      </c>
      <c r="R115" s="82" t="str">
        <f>IFERROR(VLOOKUP($D115,의치한약수데이터!$C:$AS,41,0),"")</f>
        <v/>
      </c>
      <c r="S115" s="115" t="str">
        <f>IFERROR(VLOOKUP($D115,의치한약수데이터!$C:$AS,43,0),"")</f>
        <v/>
      </c>
    </row>
    <row r="116" spans="3:19" x14ac:dyDescent="0.3">
      <c r="C116" s="18">
        <v>84</v>
      </c>
      <c r="D116" s="77" t="str">
        <f>IFERROR(VLOOKUP($C116,의치한약수데이터!$B:$C,2,0),"")</f>
        <v/>
      </c>
      <c r="E116" s="79" t="str">
        <f>IFERROR(VLOOKUP($D116,의치한약수데이터!$C:$AS,3,0),"")</f>
        <v/>
      </c>
      <c r="F116" s="77" t="str">
        <f>IFERROR(VLOOKUP($D116,의치한약수데이터!$C:$AS,5,0),"")</f>
        <v/>
      </c>
      <c r="G116" s="77" t="str">
        <f>IFERROR(VLOOKUP($D116,의치한약수데이터!$C:$AS,6,0),"")</f>
        <v/>
      </c>
      <c r="H116" s="77" t="str">
        <f>IFERROR(VLOOKUP($D116,의치한약수데이터!$C:$AS,8,0),"")</f>
        <v/>
      </c>
      <c r="I116" s="77" t="str">
        <f>IFERROR(VLOOKUP($D116,의치한약수데이터!$C:$AS,12,0),"")</f>
        <v/>
      </c>
      <c r="J116" s="77" t="str">
        <f>IFERROR(VLOOKUP($D116,의치한약수데이터!$C:$AS,13,0),"")</f>
        <v/>
      </c>
      <c r="K116" s="77" t="str">
        <f>IFERROR(VLOOKUP($D116,의치한약수데이터!$C:$AS,14,0),"")</f>
        <v/>
      </c>
      <c r="L116" s="77" t="str">
        <f>IFERROR(VLOOKUP($D116,의치한약수데이터!$C:$AS,16,0),"")</f>
        <v/>
      </c>
      <c r="M116" s="80" t="str">
        <f>IFERROR(VLOOKUP($D116,의치한약수데이터!$C:$AS,17,0),"")</f>
        <v/>
      </c>
      <c r="N116" s="77" t="str">
        <f>IFERROR(VLOOKUP($D116,의치한약수데이터!$C:$AS,18,0),"")</f>
        <v/>
      </c>
      <c r="O116" s="81" t="str">
        <f>IFERROR(VLOOKUP($D116,의치한약수데이터!$C:$AS,20,0),"")</f>
        <v/>
      </c>
      <c r="P116" s="77" t="str">
        <f>IFERROR(VLOOKUP($D116,의치한약수데이터!$C:$AS,21,0),"")</f>
        <v/>
      </c>
      <c r="Q116" s="77" t="str">
        <f>IFERROR(VLOOKUP($D116,의치한약수데이터!$C:$AS,39,0),"")</f>
        <v/>
      </c>
      <c r="R116" s="82" t="str">
        <f>IFERROR(VLOOKUP($D116,의치한약수데이터!$C:$AS,41,0),"")</f>
        <v/>
      </c>
      <c r="S116" s="115" t="str">
        <f>IFERROR(VLOOKUP($D116,의치한약수데이터!$C:$AS,43,0),"")</f>
        <v/>
      </c>
    </row>
    <row r="117" spans="3:19" x14ac:dyDescent="0.3">
      <c r="C117" s="18">
        <v>85</v>
      </c>
      <c r="D117" s="77" t="str">
        <f>IFERROR(VLOOKUP($C117,의치한약수데이터!$B:$C,2,0),"")</f>
        <v/>
      </c>
      <c r="E117" s="79" t="str">
        <f>IFERROR(VLOOKUP($D117,의치한약수데이터!$C:$AS,3,0),"")</f>
        <v/>
      </c>
      <c r="F117" s="77" t="str">
        <f>IFERROR(VLOOKUP($D117,의치한약수데이터!$C:$AS,5,0),"")</f>
        <v/>
      </c>
      <c r="G117" s="77" t="str">
        <f>IFERROR(VLOOKUP($D117,의치한약수데이터!$C:$AS,6,0),"")</f>
        <v/>
      </c>
      <c r="H117" s="77" t="str">
        <f>IFERROR(VLOOKUP($D117,의치한약수데이터!$C:$AS,8,0),"")</f>
        <v/>
      </c>
      <c r="I117" s="77" t="str">
        <f>IFERROR(VLOOKUP($D117,의치한약수데이터!$C:$AS,12,0),"")</f>
        <v/>
      </c>
      <c r="J117" s="77" t="str">
        <f>IFERROR(VLOOKUP($D117,의치한약수데이터!$C:$AS,13,0),"")</f>
        <v/>
      </c>
      <c r="K117" s="77" t="str">
        <f>IFERROR(VLOOKUP($D117,의치한약수데이터!$C:$AS,14,0),"")</f>
        <v/>
      </c>
      <c r="L117" s="77" t="str">
        <f>IFERROR(VLOOKUP($D117,의치한약수데이터!$C:$AS,16,0),"")</f>
        <v/>
      </c>
      <c r="M117" s="80" t="str">
        <f>IFERROR(VLOOKUP($D117,의치한약수데이터!$C:$AS,17,0),"")</f>
        <v/>
      </c>
      <c r="N117" s="77" t="str">
        <f>IFERROR(VLOOKUP($D117,의치한약수데이터!$C:$AS,18,0),"")</f>
        <v/>
      </c>
      <c r="O117" s="81" t="str">
        <f>IFERROR(VLOOKUP($D117,의치한약수데이터!$C:$AS,20,0),"")</f>
        <v/>
      </c>
      <c r="P117" s="77" t="str">
        <f>IFERROR(VLOOKUP($D117,의치한약수데이터!$C:$AS,21,0),"")</f>
        <v/>
      </c>
      <c r="Q117" s="77" t="str">
        <f>IFERROR(VLOOKUP($D117,의치한약수데이터!$C:$AS,39,0),"")</f>
        <v/>
      </c>
      <c r="R117" s="82" t="str">
        <f>IFERROR(VLOOKUP($D117,의치한약수데이터!$C:$AS,41,0),"")</f>
        <v/>
      </c>
      <c r="S117" s="115" t="str">
        <f>IFERROR(VLOOKUP($D117,의치한약수데이터!$C:$AS,43,0),"")</f>
        <v/>
      </c>
    </row>
    <row r="118" spans="3:19" x14ac:dyDescent="0.3">
      <c r="C118" s="18">
        <v>86</v>
      </c>
      <c r="D118" s="77" t="str">
        <f>IFERROR(VLOOKUP($C118,의치한약수데이터!$B:$C,2,0),"")</f>
        <v/>
      </c>
      <c r="E118" s="79" t="str">
        <f>IFERROR(VLOOKUP($D118,의치한약수데이터!$C:$AS,3,0),"")</f>
        <v/>
      </c>
      <c r="F118" s="77" t="str">
        <f>IFERROR(VLOOKUP($D118,의치한약수데이터!$C:$AS,5,0),"")</f>
        <v/>
      </c>
      <c r="G118" s="77" t="str">
        <f>IFERROR(VLOOKUP($D118,의치한약수데이터!$C:$AS,6,0),"")</f>
        <v/>
      </c>
      <c r="H118" s="77" t="str">
        <f>IFERROR(VLOOKUP($D118,의치한약수데이터!$C:$AS,8,0),"")</f>
        <v/>
      </c>
      <c r="I118" s="77" t="str">
        <f>IFERROR(VLOOKUP($D118,의치한약수데이터!$C:$AS,12,0),"")</f>
        <v/>
      </c>
      <c r="J118" s="77" t="str">
        <f>IFERROR(VLOOKUP($D118,의치한약수데이터!$C:$AS,13,0),"")</f>
        <v/>
      </c>
      <c r="K118" s="77" t="str">
        <f>IFERROR(VLOOKUP($D118,의치한약수데이터!$C:$AS,14,0),"")</f>
        <v/>
      </c>
      <c r="L118" s="77" t="str">
        <f>IFERROR(VLOOKUP($D118,의치한약수데이터!$C:$AS,16,0),"")</f>
        <v/>
      </c>
      <c r="M118" s="80" t="str">
        <f>IFERROR(VLOOKUP($D118,의치한약수데이터!$C:$AS,17,0),"")</f>
        <v/>
      </c>
      <c r="N118" s="77" t="str">
        <f>IFERROR(VLOOKUP($D118,의치한약수데이터!$C:$AS,18,0),"")</f>
        <v/>
      </c>
      <c r="O118" s="81" t="str">
        <f>IFERROR(VLOOKUP($D118,의치한약수데이터!$C:$AS,20,0),"")</f>
        <v/>
      </c>
      <c r="P118" s="77" t="str">
        <f>IFERROR(VLOOKUP($D118,의치한약수데이터!$C:$AS,21,0),"")</f>
        <v/>
      </c>
      <c r="Q118" s="77" t="str">
        <f>IFERROR(VLOOKUP($D118,의치한약수데이터!$C:$AS,39,0),"")</f>
        <v/>
      </c>
      <c r="R118" s="82" t="str">
        <f>IFERROR(VLOOKUP($D118,의치한약수데이터!$C:$AS,41,0),"")</f>
        <v/>
      </c>
      <c r="S118" s="115" t="str">
        <f>IFERROR(VLOOKUP($D118,의치한약수데이터!$C:$AS,43,0),"")</f>
        <v/>
      </c>
    </row>
    <row r="119" spans="3:19" x14ac:dyDescent="0.3">
      <c r="C119" s="18">
        <v>87</v>
      </c>
      <c r="D119" s="77" t="str">
        <f>IFERROR(VLOOKUP($C119,의치한약수데이터!$B:$C,2,0),"")</f>
        <v/>
      </c>
      <c r="E119" s="79" t="str">
        <f>IFERROR(VLOOKUP($D119,의치한약수데이터!$C:$AS,3,0),"")</f>
        <v/>
      </c>
      <c r="F119" s="77" t="str">
        <f>IFERROR(VLOOKUP($D119,의치한약수데이터!$C:$AS,5,0),"")</f>
        <v/>
      </c>
      <c r="G119" s="77" t="str">
        <f>IFERROR(VLOOKUP($D119,의치한약수데이터!$C:$AS,6,0),"")</f>
        <v/>
      </c>
      <c r="H119" s="77" t="str">
        <f>IFERROR(VLOOKUP($D119,의치한약수데이터!$C:$AS,8,0),"")</f>
        <v/>
      </c>
      <c r="I119" s="77" t="str">
        <f>IFERROR(VLOOKUP($D119,의치한약수데이터!$C:$AS,12,0),"")</f>
        <v/>
      </c>
      <c r="J119" s="77" t="str">
        <f>IFERROR(VLOOKUP($D119,의치한약수데이터!$C:$AS,13,0),"")</f>
        <v/>
      </c>
      <c r="K119" s="77" t="str">
        <f>IFERROR(VLOOKUP($D119,의치한약수데이터!$C:$AS,14,0),"")</f>
        <v/>
      </c>
      <c r="L119" s="77" t="str">
        <f>IFERROR(VLOOKUP($D119,의치한약수데이터!$C:$AS,16,0),"")</f>
        <v/>
      </c>
      <c r="M119" s="80" t="str">
        <f>IFERROR(VLOOKUP($D119,의치한약수데이터!$C:$AS,17,0),"")</f>
        <v/>
      </c>
      <c r="N119" s="77" t="str">
        <f>IFERROR(VLOOKUP($D119,의치한약수데이터!$C:$AS,18,0),"")</f>
        <v/>
      </c>
      <c r="O119" s="81" t="str">
        <f>IFERROR(VLOOKUP($D119,의치한약수데이터!$C:$AS,20,0),"")</f>
        <v/>
      </c>
      <c r="P119" s="77" t="str">
        <f>IFERROR(VLOOKUP($D119,의치한약수데이터!$C:$AS,21,0),"")</f>
        <v/>
      </c>
      <c r="Q119" s="77" t="str">
        <f>IFERROR(VLOOKUP($D119,의치한약수데이터!$C:$AS,39,0),"")</f>
        <v/>
      </c>
      <c r="R119" s="82" t="str">
        <f>IFERROR(VLOOKUP($D119,의치한약수데이터!$C:$AS,41,0),"")</f>
        <v/>
      </c>
      <c r="S119" s="115" t="str">
        <f>IFERROR(VLOOKUP($D119,의치한약수데이터!$C:$AS,43,0),"")</f>
        <v/>
      </c>
    </row>
    <row r="120" spans="3:19" x14ac:dyDescent="0.3">
      <c r="C120" s="18">
        <v>88</v>
      </c>
      <c r="D120" s="77" t="str">
        <f>IFERROR(VLOOKUP($C120,의치한약수데이터!$B:$C,2,0),"")</f>
        <v/>
      </c>
      <c r="E120" s="79" t="str">
        <f>IFERROR(VLOOKUP($D120,의치한약수데이터!$C:$AS,3,0),"")</f>
        <v/>
      </c>
      <c r="F120" s="77" t="str">
        <f>IFERROR(VLOOKUP($D120,의치한약수데이터!$C:$AS,5,0),"")</f>
        <v/>
      </c>
      <c r="G120" s="77" t="str">
        <f>IFERROR(VLOOKUP($D120,의치한약수데이터!$C:$AS,6,0),"")</f>
        <v/>
      </c>
      <c r="H120" s="77" t="str">
        <f>IFERROR(VLOOKUP($D120,의치한약수데이터!$C:$AS,8,0),"")</f>
        <v/>
      </c>
      <c r="I120" s="77" t="str">
        <f>IFERROR(VLOOKUP($D120,의치한약수데이터!$C:$AS,12,0),"")</f>
        <v/>
      </c>
      <c r="J120" s="77" t="str">
        <f>IFERROR(VLOOKUP($D120,의치한약수데이터!$C:$AS,13,0),"")</f>
        <v/>
      </c>
      <c r="K120" s="77" t="str">
        <f>IFERROR(VLOOKUP($D120,의치한약수데이터!$C:$AS,14,0),"")</f>
        <v/>
      </c>
      <c r="L120" s="77" t="str">
        <f>IFERROR(VLOOKUP($D120,의치한약수데이터!$C:$AS,16,0),"")</f>
        <v/>
      </c>
      <c r="M120" s="80" t="str">
        <f>IFERROR(VLOOKUP($D120,의치한약수데이터!$C:$AS,17,0),"")</f>
        <v/>
      </c>
      <c r="N120" s="77" t="str">
        <f>IFERROR(VLOOKUP($D120,의치한약수데이터!$C:$AS,18,0),"")</f>
        <v/>
      </c>
      <c r="O120" s="81" t="str">
        <f>IFERROR(VLOOKUP($D120,의치한약수데이터!$C:$AS,20,0),"")</f>
        <v/>
      </c>
      <c r="P120" s="77" t="str">
        <f>IFERROR(VLOOKUP($D120,의치한약수데이터!$C:$AS,21,0),"")</f>
        <v/>
      </c>
      <c r="Q120" s="77" t="str">
        <f>IFERROR(VLOOKUP($D120,의치한약수데이터!$C:$AS,39,0),"")</f>
        <v/>
      </c>
      <c r="R120" s="82" t="str">
        <f>IFERROR(VLOOKUP($D120,의치한약수데이터!$C:$AS,41,0),"")</f>
        <v/>
      </c>
      <c r="S120" s="115" t="str">
        <f>IFERROR(VLOOKUP($D120,의치한약수데이터!$C:$AS,43,0),"")</f>
        <v/>
      </c>
    </row>
    <row r="121" spans="3:19" x14ac:dyDescent="0.3">
      <c r="C121" s="18">
        <v>89</v>
      </c>
      <c r="D121" s="77" t="str">
        <f>IFERROR(VLOOKUP($C121,의치한약수데이터!$B:$C,2,0),"")</f>
        <v/>
      </c>
      <c r="E121" s="79" t="str">
        <f>IFERROR(VLOOKUP($D121,의치한약수데이터!$C:$AS,3,0),"")</f>
        <v/>
      </c>
      <c r="F121" s="77" t="str">
        <f>IFERROR(VLOOKUP($D121,의치한약수데이터!$C:$AS,5,0),"")</f>
        <v/>
      </c>
      <c r="G121" s="77" t="str">
        <f>IFERROR(VLOOKUP($D121,의치한약수데이터!$C:$AS,6,0),"")</f>
        <v/>
      </c>
      <c r="H121" s="77" t="str">
        <f>IFERROR(VLOOKUP($D121,의치한약수데이터!$C:$AS,8,0),"")</f>
        <v/>
      </c>
      <c r="I121" s="77" t="str">
        <f>IFERROR(VLOOKUP($D121,의치한약수데이터!$C:$AS,12,0),"")</f>
        <v/>
      </c>
      <c r="J121" s="77" t="str">
        <f>IFERROR(VLOOKUP($D121,의치한약수데이터!$C:$AS,13,0),"")</f>
        <v/>
      </c>
      <c r="K121" s="77" t="str">
        <f>IFERROR(VLOOKUP($D121,의치한약수데이터!$C:$AS,14,0),"")</f>
        <v/>
      </c>
      <c r="L121" s="77" t="str">
        <f>IFERROR(VLOOKUP($D121,의치한약수데이터!$C:$AS,16,0),"")</f>
        <v/>
      </c>
      <c r="M121" s="80" t="str">
        <f>IFERROR(VLOOKUP($D121,의치한약수데이터!$C:$AS,17,0),"")</f>
        <v/>
      </c>
      <c r="N121" s="77" t="str">
        <f>IFERROR(VLOOKUP($D121,의치한약수데이터!$C:$AS,18,0),"")</f>
        <v/>
      </c>
      <c r="O121" s="81" t="str">
        <f>IFERROR(VLOOKUP($D121,의치한약수데이터!$C:$AS,20,0),"")</f>
        <v/>
      </c>
      <c r="P121" s="77" t="str">
        <f>IFERROR(VLOOKUP($D121,의치한약수데이터!$C:$AS,21,0),"")</f>
        <v/>
      </c>
      <c r="Q121" s="77" t="str">
        <f>IFERROR(VLOOKUP($D121,의치한약수데이터!$C:$AS,39,0),"")</f>
        <v/>
      </c>
      <c r="R121" s="82" t="str">
        <f>IFERROR(VLOOKUP($D121,의치한약수데이터!$C:$AS,41,0),"")</f>
        <v/>
      </c>
      <c r="S121" s="115" t="str">
        <f>IFERROR(VLOOKUP($D121,의치한약수데이터!$C:$AS,43,0),"")</f>
        <v/>
      </c>
    </row>
    <row r="122" spans="3:19" x14ac:dyDescent="0.3">
      <c r="C122" s="18">
        <v>90</v>
      </c>
      <c r="D122" s="77" t="str">
        <f>IFERROR(VLOOKUP($C122,의치한약수데이터!$B:$C,2,0),"")</f>
        <v/>
      </c>
      <c r="E122" s="79" t="str">
        <f>IFERROR(VLOOKUP($D122,의치한약수데이터!$C:$AS,3,0),"")</f>
        <v/>
      </c>
      <c r="F122" s="77" t="str">
        <f>IFERROR(VLOOKUP($D122,의치한약수데이터!$C:$AS,5,0),"")</f>
        <v/>
      </c>
      <c r="G122" s="77" t="str">
        <f>IFERROR(VLOOKUP($D122,의치한약수데이터!$C:$AS,6,0),"")</f>
        <v/>
      </c>
      <c r="H122" s="77" t="str">
        <f>IFERROR(VLOOKUP($D122,의치한약수데이터!$C:$AS,8,0),"")</f>
        <v/>
      </c>
      <c r="I122" s="77" t="str">
        <f>IFERROR(VLOOKUP($D122,의치한약수데이터!$C:$AS,12,0),"")</f>
        <v/>
      </c>
      <c r="J122" s="77" t="str">
        <f>IFERROR(VLOOKUP($D122,의치한약수데이터!$C:$AS,13,0),"")</f>
        <v/>
      </c>
      <c r="K122" s="77" t="str">
        <f>IFERROR(VLOOKUP($D122,의치한약수데이터!$C:$AS,14,0),"")</f>
        <v/>
      </c>
      <c r="L122" s="77" t="str">
        <f>IFERROR(VLOOKUP($D122,의치한약수데이터!$C:$AS,16,0),"")</f>
        <v/>
      </c>
      <c r="M122" s="80" t="str">
        <f>IFERROR(VLOOKUP($D122,의치한약수데이터!$C:$AS,17,0),"")</f>
        <v/>
      </c>
      <c r="N122" s="77" t="str">
        <f>IFERROR(VLOOKUP($D122,의치한약수데이터!$C:$AS,18,0),"")</f>
        <v/>
      </c>
      <c r="O122" s="81" t="str">
        <f>IFERROR(VLOOKUP($D122,의치한약수데이터!$C:$AS,20,0),"")</f>
        <v/>
      </c>
      <c r="P122" s="77" t="str">
        <f>IFERROR(VLOOKUP($D122,의치한약수데이터!$C:$AS,21,0),"")</f>
        <v/>
      </c>
      <c r="Q122" s="77" t="str">
        <f>IFERROR(VLOOKUP($D122,의치한약수데이터!$C:$AS,39,0),"")</f>
        <v/>
      </c>
      <c r="R122" s="82" t="str">
        <f>IFERROR(VLOOKUP($D122,의치한약수데이터!$C:$AS,41,0),"")</f>
        <v/>
      </c>
      <c r="S122" s="115" t="str">
        <f>IFERROR(VLOOKUP($D122,의치한약수데이터!$C:$AS,43,0),"")</f>
        <v/>
      </c>
    </row>
    <row r="123" spans="3:19" x14ac:dyDescent="0.3">
      <c r="C123" s="18">
        <v>91</v>
      </c>
      <c r="D123" s="77" t="str">
        <f>IFERROR(VLOOKUP($C123,의치한약수데이터!$B:$C,2,0),"")</f>
        <v/>
      </c>
      <c r="E123" s="79" t="str">
        <f>IFERROR(VLOOKUP($D123,의치한약수데이터!$C:$AS,3,0),"")</f>
        <v/>
      </c>
      <c r="F123" s="77" t="str">
        <f>IFERROR(VLOOKUP($D123,의치한약수데이터!$C:$AS,5,0),"")</f>
        <v/>
      </c>
      <c r="G123" s="77" t="str">
        <f>IFERROR(VLOOKUP($D123,의치한약수데이터!$C:$AS,6,0),"")</f>
        <v/>
      </c>
      <c r="H123" s="77" t="str">
        <f>IFERROR(VLOOKUP($D123,의치한약수데이터!$C:$AS,8,0),"")</f>
        <v/>
      </c>
      <c r="I123" s="77" t="str">
        <f>IFERROR(VLOOKUP($D123,의치한약수데이터!$C:$AS,12,0),"")</f>
        <v/>
      </c>
      <c r="J123" s="77" t="str">
        <f>IFERROR(VLOOKUP($D123,의치한약수데이터!$C:$AS,13,0),"")</f>
        <v/>
      </c>
      <c r="K123" s="77" t="str">
        <f>IFERROR(VLOOKUP($D123,의치한약수데이터!$C:$AS,14,0),"")</f>
        <v/>
      </c>
      <c r="L123" s="77" t="str">
        <f>IFERROR(VLOOKUP($D123,의치한약수데이터!$C:$AS,16,0),"")</f>
        <v/>
      </c>
      <c r="M123" s="80" t="str">
        <f>IFERROR(VLOOKUP($D123,의치한약수데이터!$C:$AS,17,0),"")</f>
        <v/>
      </c>
      <c r="N123" s="77" t="str">
        <f>IFERROR(VLOOKUP($D123,의치한약수데이터!$C:$AS,18,0),"")</f>
        <v/>
      </c>
      <c r="O123" s="81" t="str">
        <f>IFERROR(VLOOKUP($D123,의치한약수데이터!$C:$AS,20,0),"")</f>
        <v/>
      </c>
      <c r="P123" s="77" t="str">
        <f>IFERROR(VLOOKUP($D123,의치한약수데이터!$C:$AS,21,0),"")</f>
        <v/>
      </c>
      <c r="Q123" s="77" t="str">
        <f>IFERROR(VLOOKUP($D123,의치한약수데이터!$C:$AS,39,0),"")</f>
        <v/>
      </c>
      <c r="R123" s="82" t="str">
        <f>IFERROR(VLOOKUP($D123,의치한약수데이터!$C:$AS,41,0),"")</f>
        <v/>
      </c>
      <c r="S123" s="115" t="str">
        <f>IFERROR(VLOOKUP($D123,의치한약수데이터!$C:$AS,43,0),"")</f>
        <v/>
      </c>
    </row>
    <row r="124" spans="3:19" x14ac:dyDescent="0.3">
      <c r="C124" s="18">
        <v>92</v>
      </c>
      <c r="D124" s="77" t="str">
        <f>IFERROR(VLOOKUP($C124,의치한약수데이터!$B:$C,2,0),"")</f>
        <v/>
      </c>
      <c r="E124" s="79" t="str">
        <f>IFERROR(VLOOKUP($D124,의치한약수데이터!$C:$AS,3,0),"")</f>
        <v/>
      </c>
      <c r="F124" s="77" t="str">
        <f>IFERROR(VLOOKUP($D124,의치한약수데이터!$C:$AS,5,0),"")</f>
        <v/>
      </c>
      <c r="G124" s="77" t="str">
        <f>IFERROR(VLOOKUP($D124,의치한약수데이터!$C:$AS,6,0),"")</f>
        <v/>
      </c>
      <c r="H124" s="77" t="str">
        <f>IFERROR(VLOOKUP($D124,의치한약수데이터!$C:$AS,8,0),"")</f>
        <v/>
      </c>
      <c r="I124" s="77" t="str">
        <f>IFERROR(VLOOKUP($D124,의치한약수데이터!$C:$AS,12,0),"")</f>
        <v/>
      </c>
      <c r="J124" s="77" t="str">
        <f>IFERROR(VLOOKUP($D124,의치한약수데이터!$C:$AS,13,0),"")</f>
        <v/>
      </c>
      <c r="K124" s="77" t="str">
        <f>IFERROR(VLOOKUP($D124,의치한약수데이터!$C:$AS,14,0),"")</f>
        <v/>
      </c>
      <c r="L124" s="77" t="str">
        <f>IFERROR(VLOOKUP($D124,의치한약수데이터!$C:$AS,16,0),"")</f>
        <v/>
      </c>
      <c r="M124" s="80" t="str">
        <f>IFERROR(VLOOKUP($D124,의치한약수데이터!$C:$AS,17,0),"")</f>
        <v/>
      </c>
      <c r="N124" s="77" t="str">
        <f>IFERROR(VLOOKUP($D124,의치한약수데이터!$C:$AS,18,0),"")</f>
        <v/>
      </c>
      <c r="O124" s="81" t="str">
        <f>IFERROR(VLOOKUP($D124,의치한약수데이터!$C:$AS,20,0),"")</f>
        <v/>
      </c>
      <c r="P124" s="77" t="str">
        <f>IFERROR(VLOOKUP($D124,의치한약수데이터!$C:$AS,21,0),"")</f>
        <v/>
      </c>
      <c r="Q124" s="77" t="str">
        <f>IFERROR(VLOOKUP($D124,의치한약수데이터!$C:$AS,39,0),"")</f>
        <v/>
      </c>
      <c r="R124" s="82" t="str">
        <f>IFERROR(VLOOKUP($D124,의치한약수데이터!$C:$AS,41,0),"")</f>
        <v/>
      </c>
      <c r="S124" s="115" t="str">
        <f>IFERROR(VLOOKUP($D124,의치한약수데이터!$C:$AS,43,0),"")</f>
        <v/>
      </c>
    </row>
    <row r="125" spans="3:19" x14ac:dyDescent="0.3">
      <c r="C125" s="18">
        <v>93</v>
      </c>
      <c r="D125" s="77" t="str">
        <f>IFERROR(VLOOKUP($C125,의치한약수데이터!$B:$C,2,0),"")</f>
        <v/>
      </c>
      <c r="E125" s="79" t="str">
        <f>IFERROR(VLOOKUP($D125,의치한약수데이터!$C:$AS,3,0),"")</f>
        <v/>
      </c>
      <c r="F125" s="77" t="str">
        <f>IFERROR(VLOOKUP($D125,의치한약수데이터!$C:$AS,5,0),"")</f>
        <v/>
      </c>
      <c r="G125" s="77" t="str">
        <f>IFERROR(VLOOKUP($D125,의치한약수데이터!$C:$AS,6,0),"")</f>
        <v/>
      </c>
      <c r="H125" s="77" t="str">
        <f>IFERROR(VLOOKUP($D125,의치한약수데이터!$C:$AS,8,0),"")</f>
        <v/>
      </c>
      <c r="I125" s="77" t="str">
        <f>IFERROR(VLOOKUP($D125,의치한약수데이터!$C:$AS,12,0),"")</f>
        <v/>
      </c>
      <c r="J125" s="77" t="str">
        <f>IFERROR(VLOOKUP($D125,의치한약수데이터!$C:$AS,13,0),"")</f>
        <v/>
      </c>
      <c r="K125" s="77" t="str">
        <f>IFERROR(VLOOKUP($D125,의치한약수데이터!$C:$AS,14,0),"")</f>
        <v/>
      </c>
      <c r="L125" s="77" t="str">
        <f>IFERROR(VLOOKUP($D125,의치한약수데이터!$C:$AS,16,0),"")</f>
        <v/>
      </c>
      <c r="M125" s="80" t="str">
        <f>IFERROR(VLOOKUP($D125,의치한약수데이터!$C:$AS,17,0),"")</f>
        <v/>
      </c>
      <c r="N125" s="77" t="str">
        <f>IFERROR(VLOOKUP($D125,의치한약수데이터!$C:$AS,18,0),"")</f>
        <v/>
      </c>
      <c r="O125" s="81" t="str">
        <f>IFERROR(VLOOKUP($D125,의치한약수데이터!$C:$AS,20,0),"")</f>
        <v/>
      </c>
      <c r="P125" s="77" t="str">
        <f>IFERROR(VLOOKUP($D125,의치한약수데이터!$C:$AS,21,0),"")</f>
        <v/>
      </c>
      <c r="Q125" s="77" t="str">
        <f>IFERROR(VLOOKUP($D125,의치한약수데이터!$C:$AS,39,0),"")</f>
        <v/>
      </c>
      <c r="R125" s="82" t="str">
        <f>IFERROR(VLOOKUP($D125,의치한약수데이터!$C:$AS,41,0),"")</f>
        <v/>
      </c>
      <c r="S125" s="115" t="str">
        <f>IFERROR(VLOOKUP($D125,의치한약수데이터!$C:$AS,43,0),"")</f>
        <v/>
      </c>
    </row>
    <row r="126" spans="3:19" x14ac:dyDescent="0.3">
      <c r="C126" s="18">
        <v>94</v>
      </c>
      <c r="D126" s="77" t="str">
        <f>IFERROR(VLOOKUP($C126,의치한약수데이터!$B:$C,2,0),"")</f>
        <v/>
      </c>
      <c r="E126" s="79" t="str">
        <f>IFERROR(VLOOKUP($D126,의치한약수데이터!$C:$AS,3,0),"")</f>
        <v/>
      </c>
      <c r="F126" s="77" t="str">
        <f>IFERROR(VLOOKUP($D126,의치한약수데이터!$C:$AS,5,0),"")</f>
        <v/>
      </c>
      <c r="G126" s="77" t="str">
        <f>IFERROR(VLOOKUP($D126,의치한약수데이터!$C:$AS,6,0),"")</f>
        <v/>
      </c>
      <c r="H126" s="77" t="str">
        <f>IFERROR(VLOOKUP($D126,의치한약수데이터!$C:$AS,8,0),"")</f>
        <v/>
      </c>
      <c r="I126" s="77" t="str">
        <f>IFERROR(VLOOKUP($D126,의치한약수데이터!$C:$AS,12,0),"")</f>
        <v/>
      </c>
      <c r="J126" s="77" t="str">
        <f>IFERROR(VLOOKUP($D126,의치한약수데이터!$C:$AS,13,0),"")</f>
        <v/>
      </c>
      <c r="K126" s="77" t="str">
        <f>IFERROR(VLOOKUP($D126,의치한약수데이터!$C:$AS,14,0),"")</f>
        <v/>
      </c>
      <c r="L126" s="77" t="str">
        <f>IFERROR(VLOOKUP($D126,의치한약수데이터!$C:$AS,16,0),"")</f>
        <v/>
      </c>
      <c r="M126" s="80" t="str">
        <f>IFERROR(VLOOKUP($D126,의치한약수데이터!$C:$AS,17,0),"")</f>
        <v/>
      </c>
      <c r="N126" s="77" t="str">
        <f>IFERROR(VLOOKUP($D126,의치한약수데이터!$C:$AS,18,0),"")</f>
        <v/>
      </c>
      <c r="O126" s="81" t="str">
        <f>IFERROR(VLOOKUP($D126,의치한약수데이터!$C:$AS,20,0),"")</f>
        <v/>
      </c>
      <c r="P126" s="77" t="str">
        <f>IFERROR(VLOOKUP($D126,의치한약수데이터!$C:$AS,21,0),"")</f>
        <v/>
      </c>
      <c r="Q126" s="77" t="str">
        <f>IFERROR(VLOOKUP($D126,의치한약수데이터!$C:$AS,39,0),"")</f>
        <v/>
      </c>
      <c r="R126" s="82" t="str">
        <f>IFERROR(VLOOKUP($D126,의치한약수데이터!$C:$AS,41,0),"")</f>
        <v/>
      </c>
      <c r="S126" s="115" t="str">
        <f>IFERROR(VLOOKUP($D126,의치한약수데이터!$C:$AS,43,0),"")</f>
        <v/>
      </c>
    </row>
    <row r="127" spans="3:19" x14ac:dyDescent="0.3">
      <c r="C127" s="18">
        <v>95</v>
      </c>
      <c r="D127" s="77" t="str">
        <f>IFERROR(VLOOKUP($C127,의치한약수데이터!$B:$C,2,0),"")</f>
        <v/>
      </c>
      <c r="E127" s="79" t="str">
        <f>IFERROR(VLOOKUP($D127,의치한약수데이터!$C:$AS,3,0),"")</f>
        <v/>
      </c>
      <c r="F127" s="77" t="str">
        <f>IFERROR(VLOOKUP($D127,의치한약수데이터!$C:$AS,5,0),"")</f>
        <v/>
      </c>
      <c r="G127" s="77" t="str">
        <f>IFERROR(VLOOKUP($D127,의치한약수데이터!$C:$AS,6,0),"")</f>
        <v/>
      </c>
      <c r="H127" s="77" t="str">
        <f>IFERROR(VLOOKUP($D127,의치한약수데이터!$C:$AS,8,0),"")</f>
        <v/>
      </c>
      <c r="I127" s="77" t="str">
        <f>IFERROR(VLOOKUP($D127,의치한약수데이터!$C:$AS,12,0),"")</f>
        <v/>
      </c>
      <c r="J127" s="77" t="str">
        <f>IFERROR(VLOOKUP($D127,의치한약수데이터!$C:$AS,13,0),"")</f>
        <v/>
      </c>
      <c r="K127" s="77" t="str">
        <f>IFERROR(VLOOKUP($D127,의치한약수데이터!$C:$AS,14,0),"")</f>
        <v/>
      </c>
      <c r="L127" s="77" t="str">
        <f>IFERROR(VLOOKUP($D127,의치한약수데이터!$C:$AS,16,0),"")</f>
        <v/>
      </c>
      <c r="M127" s="80" t="str">
        <f>IFERROR(VLOOKUP($D127,의치한약수데이터!$C:$AS,17,0),"")</f>
        <v/>
      </c>
      <c r="N127" s="77" t="str">
        <f>IFERROR(VLOOKUP($D127,의치한약수데이터!$C:$AS,18,0),"")</f>
        <v/>
      </c>
      <c r="O127" s="81" t="str">
        <f>IFERROR(VLOOKUP($D127,의치한약수데이터!$C:$AS,20,0),"")</f>
        <v/>
      </c>
      <c r="P127" s="77" t="str">
        <f>IFERROR(VLOOKUP($D127,의치한약수데이터!$C:$AS,21,0),"")</f>
        <v/>
      </c>
      <c r="Q127" s="77" t="str">
        <f>IFERROR(VLOOKUP($D127,의치한약수데이터!$C:$AS,39,0),"")</f>
        <v/>
      </c>
      <c r="R127" s="82" t="str">
        <f>IFERROR(VLOOKUP($D127,의치한약수데이터!$C:$AS,41,0),"")</f>
        <v/>
      </c>
      <c r="S127" s="115" t="str">
        <f>IFERROR(VLOOKUP($D127,의치한약수데이터!$C:$AS,43,0),"")</f>
        <v/>
      </c>
    </row>
    <row r="128" spans="3:19" x14ac:dyDescent="0.3">
      <c r="C128" s="18">
        <v>96</v>
      </c>
      <c r="D128" s="77" t="str">
        <f>IFERROR(VLOOKUP($C128,의치한약수데이터!$B:$C,2,0),"")</f>
        <v/>
      </c>
      <c r="E128" s="79" t="str">
        <f>IFERROR(VLOOKUP($D128,의치한약수데이터!$C:$AS,3,0),"")</f>
        <v/>
      </c>
      <c r="F128" s="77" t="str">
        <f>IFERROR(VLOOKUP($D128,의치한약수데이터!$C:$AS,5,0),"")</f>
        <v/>
      </c>
      <c r="G128" s="77" t="str">
        <f>IFERROR(VLOOKUP($D128,의치한약수데이터!$C:$AS,6,0),"")</f>
        <v/>
      </c>
      <c r="H128" s="77" t="str">
        <f>IFERROR(VLOOKUP($D128,의치한약수데이터!$C:$AS,8,0),"")</f>
        <v/>
      </c>
      <c r="I128" s="77" t="str">
        <f>IFERROR(VLOOKUP($D128,의치한약수데이터!$C:$AS,12,0),"")</f>
        <v/>
      </c>
      <c r="J128" s="77" t="str">
        <f>IFERROR(VLOOKUP($D128,의치한약수데이터!$C:$AS,13,0),"")</f>
        <v/>
      </c>
      <c r="K128" s="77" t="str">
        <f>IFERROR(VLOOKUP($D128,의치한약수데이터!$C:$AS,14,0),"")</f>
        <v/>
      </c>
      <c r="L128" s="77" t="str">
        <f>IFERROR(VLOOKUP($D128,의치한약수데이터!$C:$AS,16,0),"")</f>
        <v/>
      </c>
      <c r="M128" s="80" t="str">
        <f>IFERROR(VLOOKUP($D128,의치한약수데이터!$C:$AS,17,0),"")</f>
        <v/>
      </c>
      <c r="N128" s="77" t="str">
        <f>IFERROR(VLOOKUP($D128,의치한약수데이터!$C:$AS,18,0),"")</f>
        <v/>
      </c>
      <c r="O128" s="81" t="str">
        <f>IFERROR(VLOOKUP($D128,의치한약수데이터!$C:$AS,20,0),"")</f>
        <v/>
      </c>
      <c r="P128" s="77" t="str">
        <f>IFERROR(VLOOKUP($D128,의치한약수데이터!$C:$AS,21,0),"")</f>
        <v/>
      </c>
      <c r="Q128" s="77" t="str">
        <f>IFERROR(VLOOKUP($D128,의치한약수데이터!$C:$AS,39,0),"")</f>
        <v/>
      </c>
      <c r="R128" s="82" t="str">
        <f>IFERROR(VLOOKUP($D128,의치한약수데이터!$C:$AS,41,0),"")</f>
        <v/>
      </c>
      <c r="S128" s="115" t="str">
        <f>IFERROR(VLOOKUP($D128,의치한약수데이터!$C:$AS,43,0),"")</f>
        <v/>
      </c>
    </row>
    <row r="129" spans="3:19" x14ac:dyDescent="0.3">
      <c r="C129" s="18">
        <v>97</v>
      </c>
      <c r="D129" s="77" t="str">
        <f>IFERROR(VLOOKUP($C129,의치한약수데이터!$B:$C,2,0),"")</f>
        <v/>
      </c>
      <c r="E129" s="79" t="str">
        <f>IFERROR(VLOOKUP($D129,의치한약수데이터!$C:$AS,3,0),"")</f>
        <v/>
      </c>
      <c r="F129" s="77" t="str">
        <f>IFERROR(VLOOKUP($D129,의치한약수데이터!$C:$AS,5,0),"")</f>
        <v/>
      </c>
      <c r="G129" s="77" t="str">
        <f>IFERROR(VLOOKUP($D129,의치한약수데이터!$C:$AS,6,0),"")</f>
        <v/>
      </c>
      <c r="H129" s="77" t="str">
        <f>IFERROR(VLOOKUP($D129,의치한약수데이터!$C:$AS,8,0),"")</f>
        <v/>
      </c>
      <c r="I129" s="77" t="str">
        <f>IFERROR(VLOOKUP($D129,의치한약수데이터!$C:$AS,12,0),"")</f>
        <v/>
      </c>
      <c r="J129" s="77" t="str">
        <f>IFERROR(VLOOKUP($D129,의치한약수데이터!$C:$AS,13,0),"")</f>
        <v/>
      </c>
      <c r="K129" s="77" t="str">
        <f>IFERROR(VLOOKUP($D129,의치한약수데이터!$C:$AS,14,0),"")</f>
        <v/>
      </c>
      <c r="L129" s="77" t="str">
        <f>IFERROR(VLOOKUP($D129,의치한약수데이터!$C:$AS,16,0),"")</f>
        <v/>
      </c>
      <c r="M129" s="80" t="str">
        <f>IFERROR(VLOOKUP($D129,의치한약수데이터!$C:$AS,17,0),"")</f>
        <v/>
      </c>
      <c r="N129" s="77" t="str">
        <f>IFERROR(VLOOKUP($D129,의치한약수데이터!$C:$AS,18,0),"")</f>
        <v/>
      </c>
      <c r="O129" s="81" t="str">
        <f>IFERROR(VLOOKUP($D129,의치한약수데이터!$C:$AS,20,0),"")</f>
        <v/>
      </c>
      <c r="P129" s="77" t="str">
        <f>IFERROR(VLOOKUP($D129,의치한약수데이터!$C:$AS,21,0),"")</f>
        <v/>
      </c>
      <c r="Q129" s="77" t="str">
        <f>IFERROR(VLOOKUP($D129,의치한약수데이터!$C:$AS,39,0),"")</f>
        <v/>
      </c>
      <c r="R129" s="82" t="str">
        <f>IFERROR(VLOOKUP($D129,의치한약수데이터!$C:$AS,41,0),"")</f>
        <v/>
      </c>
      <c r="S129" s="115" t="str">
        <f>IFERROR(VLOOKUP($D129,의치한약수데이터!$C:$AS,43,0),"")</f>
        <v/>
      </c>
    </row>
    <row r="130" spans="3:19" x14ac:dyDescent="0.3">
      <c r="C130" s="18">
        <v>98</v>
      </c>
      <c r="D130" s="77" t="str">
        <f>IFERROR(VLOOKUP($C130,의치한약수데이터!$B:$C,2,0),"")</f>
        <v/>
      </c>
      <c r="E130" s="79" t="str">
        <f>IFERROR(VLOOKUP($D130,의치한약수데이터!$C:$AS,3,0),"")</f>
        <v/>
      </c>
      <c r="F130" s="77" t="str">
        <f>IFERROR(VLOOKUP($D130,의치한약수데이터!$C:$AS,5,0),"")</f>
        <v/>
      </c>
      <c r="G130" s="77" t="str">
        <f>IFERROR(VLOOKUP($D130,의치한약수데이터!$C:$AS,6,0),"")</f>
        <v/>
      </c>
      <c r="H130" s="77" t="str">
        <f>IFERROR(VLOOKUP($D130,의치한약수데이터!$C:$AS,8,0),"")</f>
        <v/>
      </c>
      <c r="I130" s="77" t="str">
        <f>IFERROR(VLOOKUP($D130,의치한약수데이터!$C:$AS,12,0),"")</f>
        <v/>
      </c>
      <c r="J130" s="77" t="str">
        <f>IFERROR(VLOOKUP($D130,의치한약수데이터!$C:$AS,13,0),"")</f>
        <v/>
      </c>
      <c r="K130" s="77" t="str">
        <f>IFERROR(VLOOKUP($D130,의치한약수데이터!$C:$AS,14,0),"")</f>
        <v/>
      </c>
      <c r="L130" s="77" t="str">
        <f>IFERROR(VLOOKUP($D130,의치한약수데이터!$C:$AS,16,0),"")</f>
        <v/>
      </c>
      <c r="M130" s="80" t="str">
        <f>IFERROR(VLOOKUP($D130,의치한약수데이터!$C:$AS,17,0),"")</f>
        <v/>
      </c>
      <c r="N130" s="77" t="str">
        <f>IFERROR(VLOOKUP($D130,의치한약수데이터!$C:$AS,18,0),"")</f>
        <v/>
      </c>
      <c r="O130" s="81" t="str">
        <f>IFERROR(VLOOKUP($D130,의치한약수데이터!$C:$AS,20,0),"")</f>
        <v/>
      </c>
      <c r="P130" s="77" t="str">
        <f>IFERROR(VLOOKUP($D130,의치한약수데이터!$C:$AS,21,0),"")</f>
        <v/>
      </c>
      <c r="Q130" s="77" t="str">
        <f>IFERROR(VLOOKUP($D130,의치한약수데이터!$C:$AS,39,0),"")</f>
        <v/>
      </c>
      <c r="R130" s="82" t="str">
        <f>IFERROR(VLOOKUP($D130,의치한약수데이터!$C:$AS,41,0),"")</f>
        <v/>
      </c>
      <c r="S130" s="115" t="str">
        <f>IFERROR(VLOOKUP($D130,의치한약수데이터!$C:$AS,43,0),"")</f>
        <v/>
      </c>
    </row>
    <row r="131" spans="3:19" x14ac:dyDescent="0.3">
      <c r="C131" s="18">
        <v>99</v>
      </c>
      <c r="D131" s="77" t="str">
        <f>IFERROR(VLOOKUP($C131,의치한약수데이터!$B:$C,2,0),"")</f>
        <v/>
      </c>
      <c r="E131" s="79" t="str">
        <f>IFERROR(VLOOKUP($D131,의치한약수데이터!$C:$AS,3,0),"")</f>
        <v/>
      </c>
      <c r="F131" s="77" t="str">
        <f>IFERROR(VLOOKUP($D131,의치한약수데이터!$C:$AS,5,0),"")</f>
        <v/>
      </c>
      <c r="G131" s="77" t="str">
        <f>IFERROR(VLOOKUP($D131,의치한약수데이터!$C:$AS,6,0),"")</f>
        <v/>
      </c>
      <c r="H131" s="77" t="str">
        <f>IFERROR(VLOOKUP($D131,의치한약수데이터!$C:$AS,8,0),"")</f>
        <v/>
      </c>
      <c r="I131" s="77" t="str">
        <f>IFERROR(VLOOKUP($D131,의치한약수데이터!$C:$AS,12,0),"")</f>
        <v/>
      </c>
      <c r="J131" s="77" t="str">
        <f>IFERROR(VLOOKUP($D131,의치한약수데이터!$C:$AS,13,0),"")</f>
        <v/>
      </c>
      <c r="K131" s="77" t="str">
        <f>IFERROR(VLOOKUP($D131,의치한약수데이터!$C:$AS,14,0),"")</f>
        <v/>
      </c>
      <c r="L131" s="77" t="str">
        <f>IFERROR(VLOOKUP($D131,의치한약수데이터!$C:$AS,16,0),"")</f>
        <v/>
      </c>
      <c r="M131" s="80" t="str">
        <f>IFERROR(VLOOKUP($D131,의치한약수데이터!$C:$AS,17,0),"")</f>
        <v/>
      </c>
      <c r="N131" s="77" t="str">
        <f>IFERROR(VLOOKUP($D131,의치한약수데이터!$C:$AS,18,0),"")</f>
        <v/>
      </c>
      <c r="O131" s="81" t="str">
        <f>IFERROR(VLOOKUP($D131,의치한약수데이터!$C:$AS,20,0),"")</f>
        <v/>
      </c>
      <c r="P131" s="77" t="str">
        <f>IFERROR(VLOOKUP($D131,의치한약수데이터!$C:$AS,21,0),"")</f>
        <v/>
      </c>
      <c r="Q131" s="77" t="str">
        <f>IFERROR(VLOOKUP($D131,의치한약수데이터!$C:$AS,39,0),"")</f>
        <v/>
      </c>
      <c r="R131" s="82" t="str">
        <f>IFERROR(VLOOKUP($D131,의치한약수데이터!$C:$AS,41,0),"")</f>
        <v/>
      </c>
      <c r="S131" s="115" t="str">
        <f>IFERROR(VLOOKUP($D131,의치한약수데이터!$C:$AS,43,0),"")</f>
        <v/>
      </c>
    </row>
    <row r="132" spans="3:19" x14ac:dyDescent="0.3">
      <c r="C132" s="18">
        <v>100</v>
      </c>
      <c r="D132" s="77" t="str">
        <f>IFERROR(VLOOKUP($C132,의치한약수데이터!$B:$C,2,0),"")</f>
        <v/>
      </c>
      <c r="E132" s="79" t="str">
        <f>IFERROR(VLOOKUP($D132,의치한약수데이터!$C:$AS,3,0),"")</f>
        <v/>
      </c>
      <c r="F132" s="77" t="str">
        <f>IFERROR(VLOOKUP($D132,의치한약수데이터!$C:$AS,5,0),"")</f>
        <v/>
      </c>
      <c r="G132" s="77" t="str">
        <f>IFERROR(VLOOKUP($D132,의치한약수데이터!$C:$AS,6,0),"")</f>
        <v/>
      </c>
      <c r="H132" s="77" t="str">
        <f>IFERROR(VLOOKUP($D132,의치한약수데이터!$C:$AS,8,0),"")</f>
        <v/>
      </c>
      <c r="I132" s="77" t="str">
        <f>IFERROR(VLOOKUP($D132,의치한약수데이터!$C:$AS,12,0),"")</f>
        <v/>
      </c>
      <c r="J132" s="77" t="str">
        <f>IFERROR(VLOOKUP($D132,의치한약수데이터!$C:$AS,13,0),"")</f>
        <v/>
      </c>
      <c r="K132" s="77" t="str">
        <f>IFERROR(VLOOKUP($D132,의치한약수데이터!$C:$AS,14,0),"")</f>
        <v/>
      </c>
      <c r="L132" s="77" t="str">
        <f>IFERROR(VLOOKUP($D132,의치한약수데이터!$C:$AS,16,0),"")</f>
        <v/>
      </c>
      <c r="M132" s="80" t="str">
        <f>IFERROR(VLOOKUP($D132,의치한약수데이터!$C:$AS,17,0),"")</f>
        <v/>
      </c>
      <c r="N132" s="77" t="str">
        <f>IFERROR(VLOOKUP($D132,의치한약수데이터!$C:$AS,18,0),"")</f>
        <v/>
      </c>
      <c r="O132" s="81" t="str">
        <f>IFERROR(VLOOKUP($D132,의치한약수데이터!$C:$AS,20,0),"")</f>
        <v/>
      </c>
      <c r="P132" s="77" t="str">
        <f>IFERROR(VLOOKUP($D132,의치한약수데이터!$C:$AS,21,0),"")</f>
        <v/>
      </c>
      <c r="Q132" s="77" t="str">
        <f>IFERROR(VLOOKUP($D132,의치한약수데이터!$C:$AS,39,0),"")</f>
        <v/>
      </c>
      <c r="R132" s="82" t="str">
        <f>IFERROR(VLOOKUP($D132,의치한약수데이터!$C:$AS,41,0),"")</f>
        <v/>
      </c>
      <c r="S132" s="115" t="str">
        <f>IFERROR(VLOOKUP($D132,의치한약수데이터!$C:$AS,43,0),"")</f>
        <v/>
      </c>
    </row>
    <row r="133" spans="3:19" x14ac:dyDescent="0.3">
      <c r="C133" s="18">
        <v>101</v>
      </c>
      <c r="D133" s="77" t="str">
        <f>IFERROR(VLOOKUP($C133,의치한약수데이터!$B:$C,2,0),"")</f>
        <v/>
      </c>
      <c r="E133" s="79" t="str">
        <f>IFERROR(VLOOKUP($D133,의치한약수데이터!$C:$AS,3,0),"")</f>
        <v/>
      </c>
      <c r="F133" s="77" t="str">
        <f>IFERROR(VLOOKUP($D133,의치한약수데이터!$C:$AS,5,0),"")</f>
        <v/>
      </c>
      <c r="G133" s="77" t="str">
        <f>IFERROR(VLOOKUP($D133,의치한약수데이터!$C:$AS,6,0),"")</f>
        <v/>
      </c>
      <c r="H133" s="77" t="str">
        <f>IFERROR(VLOOKUP($D133,의치한약수데이터!$C:$AS,8,0),"")</f>
        <v/>
      </c>
      <c r="I133" s="77" t="str">
        <f>IFERROR(VLOOKUP($D133,의치한약수데이터!$C:$AS,12,0),"")</f>
        <v/>
      </c>
      <c r="J133" s="77" t="str">
        <f>IFERROR(VLOOKUP($D133,의치한약수데이터!$C:$AS,13,0),"")</f>
        <v/>
      </c>
      <c r="K133" s="77" t="str">
        <f>IFERROR(VLOOKUP($D133,의치한약수데이터!$C:$AS,14,0),"")</f>
        <v/>
      </c>
      <c r="L133" s="77" t="str">
        <f>IFERROR(VLOOKUP($D133,의치한약수데이터!$C:$AS,16,0),"")</f>
        <v/>
      </c>
      <c r="M133" s="80" t="str">
        <f>IFERROR(VLOOKUP($D133,의치한약수데이터!$C:$AS,17,0),"")</f>
        <v/>
      </c>
      <c r="N133" s="77" t="str">
        <f>IFERROR(VLOOKUP($D133,의치한약수데이터!$C:$AS,18,0),"")</f>
        <v/>
      </c>
      <c r="O133" s="81" t="str">
        <f>IFERROR(VLOOKUP($D133,의치한약수데이터!$C:$AS,20,0),"")</f>
        <v/>
      </c>
      <c r="P133" s="77" t="str">
        <f>IFERROR(VLOOKUP($D133,의치한약수데이터!$C:$AS,21,0),"")</f>
        <v/>
      </c>
      <c r="Q133" s="77" t="str">
        <f>IFERROR(VLOOKUP($D133,의치한약수데이터!$C:$AS,39,0),"")</f>
        <v/>
      </c>
      <c r="R133" s="82" t="str">
        <f>IFERROR(VLOOKUP($D133,의치한약수데이터!$C:$AS,41,0),"")</f>
        <v/>
      </c>
      <c r="S133" s="115" t="str">
        <f>IFERROR(VLOOKUP($D133,의치한약수데이터!$C:$AS,43,0),"")</f>
        <v/>
      </c>
    </row>
    <row r="134" spans="3:19" x14ac:dyDescent="0.3">
      <c r="C134" s="18">
        <v>102</v>
      </c>
      <c r="D134" s="77" t="str">
        <f>IFERROR(VLOOKUP($C134,의치한약수데이터!$B:$C,2,0),"")</f>
        <v/>
      </c>
      <c r="E134" s="79" t="str">
        <f>IFERROR(VLOOKUP($D134,의치한약수데이터!$C:$AS,3,0),"")</f>
        <v/>
      </c>
      <c r="F134" s="77" t="str">
        <f>IFERROR(VLOOKUP($D134,의치한약수데이터!$C:$AS,5,0),"")</f>
        <v/>
      </c>
      <c r="G134" s="77" t="str">
        <f>IFERROR(VLOOKUP($D134,의치한약수데이터!$C:$AS,6,0),"")</f>
        <v/>
      </c>
      <c r="H134" s="77" t="str">
        <f>IFERROR(VLOOKUP($D134,의치한약수데이터!$C:$AS,8,0),"")</f>
        <v/>
      </c>
      <c r="I134" s="77" t="str">
        <f>IFERROR(VLOOKUP($D134,의치한약수데이터!$C:$AS,12,0),"")</f>
        <v/>
      </c>
      <c r="J134" s="77" t="str">
        <f>IFERROR(VLOOKUP($D134,의치한약수데이터!$C:$AS,13,0),"")</f>
        <v/>
      </c>
      <c r="K134" s="77" t="str">
        <f>IFERROR(VLOOKUP($D134,의치한약수데이터!$C:$AS,14,0),"")</f>
        <v/>
      </c>
      <c r="L134" s="77" t="str">
        <f>IFERROR(VLOOKUP($D134,의치한약수데이터!$C:$AS,16,0),"")</f>
        <v/>
      </c>
      <c r="M134" s="80" t="str">
        <f>IFERROR(VLOOKUP($D134,의치한약수데이터!$C:$AS,17,0),"")</f>
        <v/>
      </c>
      <c r="N134" s="77" t="str">
        <f>IFERROR(VLOOKUP($D134,의치한약수데이터!$C:$AS,18,0),"")</f>
        <v/>
      </c>
      <c r="O134" s="81" t="str">
        <f>IFERROR(VLOOKUP($D134,의치한약수데이터!$C:$AS,20,0),"")</f>
        <v/>
      </c>
      <c r="P134" s="77" t="str">
        <f>IFERROR(VLOOKUP($D134,의치한약수데이터!$C:$AS,21,0),"")</f>
        <v/>
      </c>
      <c r="Q134" s="77" t="str">
        <f>IFERROR(VLOOKUP($D134,의치한약수데이터!$C:$AS,39,0),"")</f>
        <v/>
      </c>
      <c r="R134" s="82" t="str">
        <f>IFERROR(VLOOKUP($D134,의치한약수데이터!$C:$AS,41,0),"")</f>
        <v/>
      </c>
      <c r="S134" s="115" t="str">
        <f>IFERROR(VLOOKUP($D134,의치한약수데이터!$C:$AS,43,0),"")</f>
        <v/>
      </c>
    </row>
    <row r="135" spans="3:19" x14ac:dyDescent="0.3">
      <c r="C135" s="18">
        <v>103</v>
      </c>
      <c r="D135" s="77" t="str">
        <f>IFERROR(VLOOKUP($C135,의치한약수데이터!$B:$C,2,0),"")</f>
        <v/>
      </c>
      <c r="E135" s="79" t="str">
        <f>IFERROR(VLOOKUP($D135,의치한약수데이터!$C:$AS,3,0),"")</f>
        <v/>
      </c>
      <c r="F135" s="77" t="str">
        <f>IFERROR(VLOOKUP($D135,의치한약수데이터!$C:$AS,5,0),"")</f>
        <v/>
      </c>
      <c r="G135" s="77" t="str">
        <f>IFERROR(VLOOKUP($D135,의치한약수데이터!$C:$AS,6,0),"")</f>
        <v/>
      </c>
      <c r="H135" s="77" t="str">
        <f>IFERROR(VLOOKUP($D135,의치한약수데이터!$C:$AS,8,0),"")</f>
        <v/>
      </c>
      <c r="I135" s="77" t="str">
        <f>IFERROR(VLOOKUP($D135,의치한약수데이터!$C:$AS,12,0),"")</f>
        <v/>
      </c>
      <c r="J135" s="77" t="str">
        <f>IFERROR(VLOOKUP($D135,의치한약수데이터!$C:$AS,13,0),"")</f>
        <v/>
      </c>
      <c r="K135" s="77" t="str">
        <f>IFERROR(VLOOKUP($D135,의치한약수데이터!$C:$AS,14,0),"")</f>
        <v/>
      </c>
      <c r="L135" s="77" t="str">
        <f>IFERROR(VLOOKUP($D135,의치한약수데이터!$C:$AS,16,0),"")</f>
        <v/>
      </c>
      <c r="M135" s="80" t="str">
        <f>IFERROR(VLOOKUP($D135,의치한약수데이터!$C:$AS,17,0),"")</f>
        <v/>
      </c>
      <c r="N135" s="77" t="str">
        <f>IFERROR(VLOOKUP($D135,의치한약수데이터!$C:$AS,18,0),"")</f>
        <v/>
      </c>
      <c r="O135" s="81" t="str">
        <f>IFERROR(VLOOKUP($D135,의치한약수데이터!$C:$AS,20,0),"")</f>
        <v/>
      </c>
      <c r="P135" s="77" t="str">
        <f>IFERROR(VLOOKUP($D135,의치한약수데이터!$C:$AS,21,0),"")</f>
        <v/>
      </c>
      <c r="Q135" s="77" t="str">
        <f>IFERROR(VLOOKUP($D135,의치한약수데이터!$C:$AS,39,0),"")</f>
        <v/>
      </c>
      <c r="R135" s="82" t="str">
        <f>IFERROR(VLOOKUP($D135,의치한약수데이터!$C:$AS,41,0),"")</f>
        <v/>
      </c>
      <c r="S135" s="115" t="str">
        <f>IFERROR(VLOOKUP($D135,의치한약수데이터!$C:$AS,43,0),"")</f>
        <v/>
      </c>
    </row>
    <row r="136" spans="3:19" x14ac:dyDescent="0.3">
      <c r="C136" s="18">
        <v>104</v>
      </c>
      <c r="D136" s="77" t="str">
        <f>IFERROR(VLOOKUP($C136,의치한약수데이터!$B:$C,2,0),"")</f>
        <v/>
      </c>
      <c r="E136" s="79" t="str">
        <f>IFERROR(VLOOKUP($D136,의치한약수데이터!$C:$AS,3,0),"")</f>
        <v/>
      </c>
      <c r="F136" s="77" t="str">
        <f>IFERROR(VLOOKUP($D136,의치한약수데이터!$C:$AS,5,0),"")</f>
        <v/>
      </c>
      <c r="G136" s="77" t="str">
        <f>IFERROR(VLOOKUP($D136,의치한약수데이터!$C:$AS,6,0),"")</f>
        <v/>
      </c>
      <c r="H136" s="77" t="str">
        <f>IFERROR(VLOOKUP($D136,의치한약수데이터!$C:$AS,8,0),"")</f>
        <v/>
      </c>
      <c r="I136" s="77" t="str">
        <f>IFERROR(VLOOKUP($D136,의치한약수데이터!$C:$AS,12,0),"")</f>
        <v/>
      </c>
      <c r="J136" s="77" t="str">
        <f>IFERROR(VLOOKUP($D136,의치한약수데이터!$C:$AS,13,0),"")</f>
        <v/>
      </c>
      <c r="K136" s="77" t="str">
        <f>IFERROR(VLOOKUP($D136,의치한약수데이터!$C:$AS,14,0),"")</f>
        <v/>
      </c>
      <c r="L136" s="77" t="str">
        <f>IFERROR(VLOOKUP($D136,의치한약수데이터!$C:$AS,16,0),"")</f>
        <v/>
      </c>
      <c r="M136" s="80" t="str">
        <f>IFERROR(VLOOKUP($D136,의치한약수데이터!$C:$AS,17,0),"")</f>
        <v/>
      </c>
      <c r="N136" s="77" t="str">
        <f>IFERROR(VLOOKUP($D136,의치한약수데이터!$C:$AS,18,0),"")</f>
        <v/>
      </c>
      <c r="O136" s="81" t="str">
        <f>IFERROR(VLOOKUP($D136,의치한약수데이터!$C:$AS,20,0),"")</f>
        <v/>
      </c>
      <c r="P136" s="77" t="str">
        <f>IFERROR(VLOOKUP($D136,의치한약수데이터!$C:$AS,21,0),"")</f>
        <v/>
      </c>
      <c r="Q136" s="77" t="str">
        <f>IFERROR(VLOOKUP($D136,의치한약수데이터!$C:$AS,39,0),"")</f>
        <v/>
      </c>
      <c r="R136" s="82" t="str">
        <f>IFERROR(VLOOKUP($D136,의치한약수데이터!$C:$AS,41,0),"")</f>
        <v/>
      </c>
      <c r="S136" s="115" t="str">
        <f>IFERROR(VLOOKUP($D136,의치한약수데이터!$C:$AS,43,0),"")</f>
        <v/>
      </c>
    </row>
    <row r="137" spans="3:19" x14ac:dyDescent="0.3">
      <c r="C137" s="18">
        <v>105</v>
      </c>
      <c r="D137" s="77" t="str">
        <f>IFERROR(VLOOKUP($C137,의치한약수데이터!$B:$C,2,0),"")</f>
        <v/>
      </c>
      <c r="E137" s="79" t="str">
        <f>IFERROR(VLOOKUP($D137,의치한약수데이터!$C:$AS,3,0),"")</f>
        <v/>
      </c>
      <c r="F137" s="77" t="str">
        <f>IFERROR(VLOOKUP($D137,의치한약수데이터!$C:$AS,5,0),"")</f>
        <v/>
      </c>
      <c r="G137" s="77" t="str">
        <f>IFERROR(VLOOKUP($D137,의치한약수데이터!$C:$AS,6,0),"")</f>
        <v/>
      </c>
      <c r="H137" s="77" t="str">
        <f>IFERROR(VLOOKUP($D137,의치한약수데이터!$C:$AS,8,0),"")</f>
        <v/>
      </c>
      <c r="I137" s="77" t="str">
        <f>IFERROR(VLOOKUP($D137,의치한약수데이터!$C:$AS,12,0),"")</f>
        <v/>
      </c>
      <c r="J137" s="77" t="str">
        <f>IFERROR(VLOOKUP($D137,의치한약수데이터!$C:$AS,13,0),"")</f>
        <v/>
      </c>
      <c r="K137" s="77" t="str">
        <f>IFERROR(VLOOKUP($D137,의치한약수데이터!$C:$AS,14,0),"")</f>
        <v/>
      </c>
      <c r="L137" s="77" t="str">
        <f>IFERROR(VLOOKUP($D137,의치한약수데이터!$C:$AS,16,0),"")</f>
        <v/>
      </c>
      <c r="M137" s="80" t="str">
        <f>IFERROR(VLOOKUP($D137,의치한약수데이터!$C:$AS,17,0),"")</f>
        <v/>
      </c>
      <c r="N137" s="77" t="str">
        <f>IFERROR(VLOOKUP($D137,의치한약수데이터!$C:$AS,18,0),"")</f>
        <v/>
      </c>
      <c r="O137" s="81" t="str">
        <f>IFERROR(VLOOKUP($D137,의치한약수데이터!$C:$AS,20,0),"")</f>
        <v/>
      </c>
      <c r="P137" s="77" t="str">
        <f>IFERROR(VLOOKUP($D137,의치한약수데이터!$C:$AS,21,0),"")</f>
        <v/>
      </c>
      <c r="Q137" s="77" t="str">
        <f>IFERROR(VLOOKUP($D137,의치한약수데이터!$C:$AS,39,0),"")</f>
        <v/>
      </c>
      <c r="R137" s="82" t="str">
        <f>IFERROR(VLOOKUP($D137,의치한약수데이터!$C:$AS,41,0),"")</f>
        <v/>
      </c>
      <c r="S137" s="115" t="str">
        <f>IFERROR(VLOOKUP($D137,의치한약수데이터!$C:$AS,43,0),"")</f>
        <v/>
      </c>
    </row>
    <row r="138" spans="3:19" x14ac:dyDescent="0.3">
      <c r="C138" s="18">
        <v>106</v>
      </c>
      <c r="D138" s="77" t="str">
        <f>IFERROR(VLOOKUP($C138,의치한약수데이터!$B:$C,2,0),"")</f>
        <v/>
      </c>
      <c r="E138" s="79" t="str">
        <f>IFERROR(VLOOKUP($D138,의치한약수데이터!$C:$AS,3,0),"")</f>
        <v/>
      </c>
      <c r="F138" s="77" t="str">
        <f>IFERROR(VLOOKUP($D138,의치한약수데이터!$C:$AS,5,0),"")</f>
        <v/>
      </c>
      <c r="G138" s="77" t="str">
        <f>IFERROR(VLOOKUP($D138,의치한약수데이터!$C:$AS,6,0),"")</f>
        <v/>
      </c>
      <c r="H138" s="77" t="str">
        <f>IFERROR(VLOOKUP($D138,의치한약수데이터!$C:$AS,8,0),"")</f>
        <v/>
      </c>
      <c r="I138" s="77" t="str">
        <f>IFERROR(VLOOKUP($D138,의치한약수데이터!$C:$AS,12,0),"")</f>
        <v/>
      </c>
      <c r="J138" s="77" t="str">
        <f>IFERROR(VLOOKUP($D138,의치한약수데이터!$C:$AS,13,0),"")</f>
        <v/>
      </c>
      <c r="K138" s="77" t="str">
        <f>IFERROR(VLOOKUP($D138,의치한약수데이터!$C:$AS,14,0),"")</f>
        <v/>
      </c>
      <c r="L138" s="77" t="str">
        <f>IFERROR(VLOOKUP($D138,의치한약수데이터!$C:$AS,16,0),"")</f>
        <v/>
      </c>
      <c r="M138" s="80" t="str">
        <f>IFERROR(VLOOKUP($D138,의치한약수데이터!$C:$AS,17,0),"")</f>
        <v/>
      </c>
      <c r="N138" s="77" t="str">
        <f>IFERROR(VLOOKUP($D138,의치한약수데이터!$C:$AS,18,0),"")</f>
        <v/>
      </c>
      <c r="O138" s="81" t="str">
        <f>IFERROR(VLOOKUP($D138,의치한약수데이터!$C:$AS,20,0),"")</f>
        <v/>
      </c>
      <c r="P138" s="77" t="str">
        <f>IFERROR(VLOOKUP($D138,의치한약수데이터!$C:$AS,21,0),"")</f>
        <v/>
      </c>
      <c r="Q138" s="77" t="str">
        <f>IFERROR(VLOOKUP($D138,의치한약수데이터!$C:$AS,39,0),"")</f>
        <v/>
      </c>
      <c r="R138" s="82" t="str">
        <f>IFERROR(VLOOKUP($D138,의치한약수데이터!$C:$AS,41,0),"")</f>
        <v/>
      </c>
      <c r="S138" s="115" t="str">
        <f>IFERROR(VLOOKUP($D138,의치한약수데이터!$C:$AS,43,0),"")</f>
        <v/>
      </c>
    </row>
    <row r="139" spans="3:19" x14ac:dyDescent="0.3">
      <c r="C139" s="18">
        <v>107</v>
      </c>
      <c r="D139" s="77" t="str">
        <f>IFERROR(VLOOKUP($C139,의치한약수데이터!$B:$C,2,0),"")</f>
        <v/>
      </c>
      <c r="E139" s="79" t="str">
        <f>IFERROR(VLOOKUP($D139,의치한약수데이터!$C:$AS,3,0),"")</f>
        <v/>
      </c>
      <c r="F139" s="77" t="str">
        <f>IFERROR(VLOOKUP($D139,의치한약수데이터!$C:$AS,5,0),"")</f>
        <v/>
      </c>
      <c r="G139" s="77" t="str">
        <f>IFERROR(VLOOKUP($D139,의치한약수데이터!$C:$AS,6,0),"")</f>
        <v/>
      </c>
      <c r="H139" s="77" t="str">
        <f>IFERROR(VLOOKUP($D139,의치한약수데이터!$C:$AS,8,0),"")</f>
        <v/>
      </c>
      <c r="I139" s="77" t="str">
        <f>IFERROR(VLOOKUP($D139,의치한약수데이터!$C:$AS,12,0),"")</f>
        <v/>
      </c>
      <c r="J139" s="77" t="str">
        <f>IFERROR(VLOOKUP($D139,의치한약수데이터!$C:$AS,13,0),"")</f>
        <v/>
      </c>
      <c r="K139" s="77" t="str">
        <f>IFERROR(VLOOKUP($D139,의치한약수데이터!$C:$AS,14,0),"")</f>
        <v/>
      </c>
      <c r="L139" s="77" t="str">
        <f>IFERROR(VLOOKUP($D139,의치한약수데이터!$C:$AS,16,0),"")</f>
        <v/>
      </c>
      <c r="M139" s="80" t="str">
        <f>IFERROR(VLOOKUP($D139,의치한약수데이터!$C:$AS,17,0),"")</f>
        <v/>
      </c>
      <c r="N139" s="77" t="str">
        <f>IFERROR(VLOOKUP($D139,의치한약수데이터!$C:$AS,18,0),"")</f>
        <v/>
      </c>
      <c r="O139" s="81" t="str">
        <f>IFERROR(VLOOKUP($D139,의치한약수데이터!$C:$AS,20,0),"")</f>
        <v/>
      </c>
      <c r="P139" s="77" t="str">
        <f>IFERROR(VLOOKUP($D139,의치한약수데이터!$C:$AS,21,0),"")</f>
        <v/>
      </c>
      <c r="Q139" s="77" t="str">
        <f>IFERROR(VLOOKUP($D139,의치한약수데이터!$C:$AS,39,0),"")</f>
        <v/>
      </c>
      <c r="R139" s="82" t="str">
        <f>IFERROR(VLOOKUP($D139,의치한약수데이터!$C:$AS,41,0),"")</f>
        <v/>
      </c>
      <c r="S139" s="115" t="str">
        <f>IFERROR(VLOOKUP($D139,의치한약수데이터!$C:$AS,43,0),"")</f>
        <v/>
      </c>
    </row>
    <row r="140" spans="3:19" x14ac:dyDescent="0.3">
      <c r="C140" s="18">
        <v>108</v>
      </c>
      <c r="D140" s="77" t="str">
        <f>IFERROR(VLOOKUP($C140,의치한약수데이터!$B:$C,2,0),"")</f>
        <v/>
      </c>
      <c r="E140" s="79" t="str">
        <f>IFERROR(VLOOKUP($D140,의치한약수데이터!$C:$AS,3,0),"")</f>
        <v/>
      </c>
      <c r="F140" s="77" t="str">
        <f>IFERROR(VLOOKUP($D140,의치한약수데이터!$C:$AS,5,0),"")</f>
        <v/>
      </c>
      <c r="G140" s="77" t="str">
        <f>IFERROR(VLOOKUP($D140,의치한약수데이터!$C:$AS,6,0),"")</f>
        <v/>
      </c>
      <c r="H140" s="77" t="str">
        <f>IFERROR(VLOOKUP($D140,의치한약수데이터!$C:$AS,8,0),"")</f>
        <v/>
      </c>
      <c r="I140" s="77" t="str">
        <f>IFERROR(VLOOKUP($D140,의치한약수데이터!$C:$AS,12,0),"")</f>
        <v/>
      </c>
      <c r="J140" s="77" t="str">
        <f>IFERROR(VLOOKUP($D140,의치한약수데이터!$C:$AS,13,0),"")</f>
        <v/>
      </c>
      <c r="K140" s="77" t="str">
        <f>IFERROR(VLOOKUP($D140,의치한약수데이터!$C:$AS,14,0),"")</f>
        <v/>
      </c>
      <c r="L140" s="77" t="str">
        <f>IFERROR(VLOOKUP($D140,의치한약수데이터!$C:$AS,16,0),"")</f>
        <v/>
      </c>
      <c r="M140" s="80" t="str">
        <f>IFERROR(VLOOKUP($D140,의치한약수데이터!$C:$AS,17,0),"")</f>
        <v/>
      </c>
      <c r="N140" s="77" t="str">
        <f>IFERROR(VLOOKUP($D140,의치한약수데이터!$C:$AS,18,0),"")</f>
        <v/>
      </c>
      <c r="O140" s="81" t="str">
        <f>IFERROR(VLOOKUP($D140,의치한약수데이터!$C:$AS,20,0),"")</f>
        <v/>
      </c>
      <c r="P140" s="77" t="str">
        <f>IFERROR(VLOOKUP($D140,의치한약수데이터!$C:$AS,21,0),"")</f>
        <v/>
      </c>
      <c r="Q140" s="77" t="str">
        <f>IFERROR(VLOOKUP($D140,의치한약수데이터!$C:$AS,39,0),"")</f>
        <v/>
      </c>
      <c r="R140" s="82" t="str">
        <f>IFERROR(VLOOKUP($D140,의치한약수데이터!$C:$AS,41,0),"")</f>
        <v/>
      </c>
      <c r="S140" s="115" t="str">
        <f>IFERROR(VLOOKUP($D140,의치한약수데이터!$C:$AS,43,0),"")</f>
        <v/>
      </c>
    </row>
    <row r="141" spans="3:19" x14ac:dyDescent="0.3">
      <c r="C141" s="18">
        <v>109</v>
      </c>
      <c r="D141" s="77" t="str">
        <f>IFERROR(VLOOKUP($C141,의치한약수데이터!$B:$C,2,0),"")</f>
        <v/>
      </c>
      <c r="E141" s="79" t="str">
        <f>IFERROR(VLOOKUP($D141,의치한약수데이터!$C:$AS,3,0),"")</f>
        <v/>
      </c>
      <c r="F141" s="77" t="str">
        <f>IFERROR(VLOOKUP($D141,의치한약수데이터!$C:$AS,5,0),"")</f>
        <v/>
      </c>
      <c r="G141" s="77" t="str">
        <f>IFERROR(VLOOKUP($D141,의치한약수데이터!$C:$AS,6,0),"")</f>
        <v/>
      </c>
      <c r="H141" s="77" t="str">
        <f>IFERROR(VLOOKUP($D141,의치한약수데이터!$C:$AS,8,0),"")</f>
        <v/>
      </c>
      <c r="I141" s="77" t="str">
        <f>IFERROR(VLOOKUP($D141,의치한약수데이터!$C:$AS,12,0),"")</f>
        <v/>
      </c>
      <c r="J141" s="77" t="str">
        <f>IFERROR(VLOOKUP($D141,의치한약수데이터!$C:$AS,13,0),"")</f>
        <v/>
      </c>
      <c r="K141" s="77" t="str">
        <f>IFERROR(VLOOKUP($D141,의치한약수데이터!$C:$AS,14,0),"")</f>
        <v/>
      </c>
      <c r="L141" s="77" t="str">
        <f>IFERROR(VLOOKUP($D141,의치한약수데이터!$C:$AS,16,0),"")</f>
        <v/>
      </c>
      <c r="M141" s="80" t="str">
        <f>IFERROR(VLOOKUP($D141,의치한약수데이터!$C:$AS,17,0),"")</f>
        <v/>
      </c>
      <c r="N141" s="77" t="str">
        <f>IFERROR(VLOOKUP($D141,의치한약수데이터!$C:$AS,18,0),"")</f>
        <v/>
      </c>
      <c r="O141" s="81" t="str">
        <f>IFERROR(VLOOKUP($D141,의치한약수데이터!$C:$AS,20,0),"")</f>
        <v/>
      </c>
      <c r="P141" s="77" t="str">
        <f>IFERROR(VLOOKUP($D141,의치한약수데이터!$C:$AS,21,0),"")</f>
        <v/>
      </c>
      <c r="Q141" s="77" t="str">
        <f>IFERROR(VLOOKUP($D141,의치한약수데이터!$C:$AS,39,0),"")</f>
        <v/>
      </c>
      <c r="R141" s="82" t="str">
        <f>IFERROR(VLOOKUP($D141,의치한약수데이터!$C:$AS,41,0),"")</f>
        <v/>
      </c>
      <c r="S141" s="115" t="str">
        <f>IFERROR(VLOOKUP($D141,의치한약수데이터!$C:$AS,43,0),"")</f>
        <v/>
      </c>
    </row>
    <row r="142" spans="3:19" x14ac:dyDescent="0.3">
      <c r="C142" s="18">
        <v>110</v>
      </c>
      <c r="D142" s="77" t="str">
        <f>IFERROR(VLOOKUP($C142,의치한약수데이터!$B:$C,2,0),"")</f>
        <v/>
      </c>
      <c r="E142" s="79" t="str">
        <f>IFERROR(VLOOKUP($D142,의치한약수데이터!$C:$AS,3,0),"")</f>
        <v/>
      </c>
      <c r="F142" s="77" t="str">
        <f>IFERROR(VLOOKUP($D142,의치한약수데이터!$C:$AS,5,0),"")</f>
        <v/>
      </c>
      <c r="G142" s="77" t="str">
        <f>IFERROR(VLOOKUP($D142,의치한약수데이터!$C:$AS,6,0),"")</f>
        <v/>
      </c>
      <c r="H142" s="77" t="str">
        <f>IFERROR(VLOOKUP($D142,의치한약수데이터!$C:$AS,8,0),"")</f>
        <v/>
      </c>
      <c r="I142" s="77" t="str">
        <f>IFERROR(VLOOKUP($D142,의치한약수데이터!$C:$AS,12,0),"")</f>
        <v/>
      </c>
      <c r="J142" s="77" t="str">
        <f>IFERROR(VLOOKUP($D142,의치한약수데이터!$C:$AS,13,0),"")</f>
        <v/>
      </c>
      <c r="K142" s="77" t="str">
        <f>IFERROR(VLOOKUP($D142,의치한약수데이터!$C:$AS,14,0),"")</f>
        <v/>
      </c>
      <c r="L142" s="77" t="str">
        <f>IFERROR(VLOOKUP($D142,의치한약수데이터!$C:$AS,16,0),"")</f>
        <v/>
      </c>
      <c r="M142" s="80" t="str">
        <f>IFERROR(VLOOKUP($D142,의치한약수데이터!$C:$AS,17,0),"")</f>
        <v/>
      </c>
      <c r="N142" s="77" t="str">
        <f>IFERROR(VLOOKUP($D142,의치한약수데이터!$C:$AS,18,0),"")</f>
        <v/>
      </c>
      <c r="O142" s="81" t="str">
        <f>IFERROR(VLOOKUP($D142,의치한약수데이터!$C:$AS,20,0),"")</f>
        <v/>
      </c>
      <c r="P142" s="77" t="str">
        <f>IFERROR(VLOOKUP($D142,의치한약수데이터!$C:$AS,21,0),"")</f>
        <v/>
      </c>
      <c r="Q142" s="77" t="str">
        <f>IFERROR(VLOOKUP($D142,의치한약수데이터!$C:$AS,39,0),"")</f>
        <v/>
      </c>
      <c r="R142" s="82" t="str">
        <f>IFERROR(VLOOKUP($D142,의치한약수데이터!$C:$AS,41,0),"")</f>
        <v/>
      </c>
      <c r="S142" s="115" t="str">
        <f>IFERROR(VLOOKUP($D142,의치한약수데이터!$C:$AS,43,0),"")</f>
        <v/>
      </c>
    </row>
    <row r="143" spans="3:19" x14ac:dyDescent="0.3">
      <c r="C143" s="18">
        <v>111</v>
      </c>
      <c r="D143" s="77" t="str">
        <f>IFERROR(VLOOKUP($C143,의치한약수데이터!$B:$C,2,0),"")</f>
        <v/>
      </c>
      <c r="E143" s="79" t="str">
        <f>IFERROR(VLOOKUP($D143,의치한약수데이터!$C:$AS,3,0),"")</f>
        <v/>
      </c>
      <c r="F143" s="77" t="str">
        <f>IFERROR(VLOOKUP($D143,의치한약수데이터!$C:$AS,5,0),"")</f>
        <v/>
      </c>
      <c r="G143" s="77" t="str">
        <f>IFERROR(VLOOKUP($D143,의치한약수데이터!$C:$AS,6,0),"")</f>
        <v/>
      </c>
      <c r="H143" s="77" t="str">
        <f>IFERROR(VLOOKUP($D143,의치한약수데이터!$C:$AS,8,0),"")</f>
        <v/>
      </c>
      <c r="I143" s="77" t="str">
        <f>IFERROR(VLOOKUP($D143,의치한약수데이터!$C:$AS,12,0),"")</f>
        <v/>
      </c>
      <c r="J143" s="77" t="str">
        <f>IFERROR(VLOOKUP($D143,의치한약수데이터!$C:$AS,13,0),"")</f>
        <v/>
      </c>
      <c r="K143" s="77" t="str">
        <f>IFERROR(VLOOKUP($D143,의치한약수데이터!$C:$AS,14,0),"")</f>
        <v/>
      </c>
      <c r="L143" s="77" t="str">
        <f>IFERROR(VLOOKUP($D143,의치한약수데이터!$C:$AS,16,0),"")</f>
        <v/>
      </c>
      <c r="M143" s="80" t="str">
        <f>IFERROR(VLOOKUP($D143,의치한약수데이터!$C:$AS,17,0),"")</f>
        <v/>
      </c>
      <c r="N143" s="77" t="str">
        <f>IFERROR(VLOOKUP($D143,의치한약수데이터!$C:$AS,18,0),"")</f>
        <v/>
      </c>
      <c r="O143" s="81" t="str">
        <f>IFERROR(VLOOKUP($D143,의치한약수데이터!$C:$AS,20,0),"")</f>
        <v/>
      </c>
      <c r="P143" s="77" t="str">
        <f>IFERROR(VLOOKUP($D143,의치한약수데이터!$C:$AS,21,0),"")</f>
        <v/>
      </c>
      <c r="Q143" s="77" t="str">
        <f>IFERROR(VLOOKUP($D143,의치한약수데이터!$C:$AS,39,0),"")</f>
        <v/>
      </c>
      <c r="R143" s="82" t="str">
        <f>IFERROR(VLOOKUP($D143,의치한약수데이터!$C:$AS,41,0),"")</f>
        <v/>
      </c>
      <c r="S143" s="115" t="str">
        <f>IFERROR(VLOOKUP($D143,의치한약수데이터!$C:$AS,43,0),"")</f>
        <v/>
      </c>
    </row>
    <row r="144" spans="3:19" x14ac:dyDescent="0.3">
      <c r="C144" s="18">
        <v>112</v>
      </c>
      <c r="D144" s="77" t="str">
        <f>IFERROR(VLOOKUP($C144,의치한약수데이터!$B:$C,2,0),"")</f>
        <v/>
      </c>
      <c r="E144" s="79" t="str">
        <f>IFERROR(VLOOKUP($D144,의치한약수데이터!$C:$AS,3,0),"")</f>
        <v/>
      </c>
      <c r="F144" s="77" t="str">
        <f>IFERROR(VLOOKUP($D144,의치한약수데이터!$C:$AS,5,0),"")</f>
        <v/>
      </c>
      <c r="G144" s="77" t="str">
        <f>IFERROR(VLOOKUP($D144,의치한약수데이터!$C:$AS,6,0),"")</f>
        <v/>
      </c>
      <c r="H144" s="77" t="str">
        <f>IFERROR(VLOOKUP($D144,의치한약수데이터!$C:$AS,8,0),"")</f>
        <v/>
      </c>
      <c r="I144" s="77" t="str">
        <f>IFERROR(VLOOKUP($D144,의치한약수데이터!$C:$AS,12,0),"")</f>
        <v/>
      </c>
      <c r="J144" s="77" t="str">
        <f>IFERROR(VLOOKUP($D144,의치한약수데이터!$C:$AS,13,0),"")</f>
        <v/>
      </c>
      <c r="K144" s="77" t="str">
        <f>IFERROR(VLOOKUP($D144,의치한약수데이터!$C:$AS,14,0),"")</f>
        <v/>
      </c>
      <c r="L144" s="77" t="str">
        <f>IFERROR(VLOOKUP($D144,의치한약수데이터!$C:$AS,16,0),"")</f>
        <v/>
      </c>
      <c r="M144" s="80" t="str">
        <f>IFERROR(VLOOKUP($D144,의치한약수데이터!$C:$AS,17,0),"")</f>
        <v/>
      </c>
      <c r="N144" s="77" t="str">
        <f>IFERROR(VLOOKUP($D144,의치한약수데이터!$C:$AS,18,0),"")</f>
        <v/>
      </c>
      <c r="O144" s="81" t="str">
        <f>IFERROR(VLOOKUP($D144,의치한약수데이터!$C:$AS,20,0),"")</f>
        <v/>
      </c>
      <c r="P144" s="77" t="str">
        <f>IFERROR(VLOOKUP($D144,의치한약수데이터!$C:$AS,21,0),"")</f>
        <v/>
      </c>
      <c r="Q144" s="77" t="str">
        <f>IFERROR(VLOOKUP($D144,의치한약수데이터!$C:$AS,39,0),"")</f>
        <v/>
      </c>
      <c r="R144" s="82" t="str">
        <f>IFERROR(VLOOKUP($D144,의치한약수데이터!$C:$AS,41,0),"")</f>
        <v/>
      </c>
      <c r="S144" s="115" t="str">
        <f>IFERROR(VLOOKUP($D144,의치한약수데이터!$C:$AS,43,0),"")</f>
        <v/>
      </c>
    </row>
    <row r="145" spans="3:19" x14ac:dyDescent="0.3">
      <c r="C145" s="18">
        <v>113</v>
      </c>
      <c r="D145" s="77" t="str">
        <f>IFERROR(VLOOKUP($C145,의치한약수데이터!$B:$C,2,0),"")</f>
        <v/>
      </c>
      <c r="E145" s="79" t="str">
        <f>IFERROR(VLOOKUP($D145,의치한약수데이터!$C:$AS,3,0),"")</f>
        <v/>
      </c>
      <c r="F145" s="77" t="str">
        <f>IFERROR(VLOOKUP($D145,의치한약수데이터!$C:$AS,5,0),"")</f>
        <v/>
      </c>
      <c r="G145" s="77" t="str">
        <f>IFERROR(VLOOKUP($D145,의치한약수데이터!$C:$AS,6,0),"")</f>
        <v/>
      </c>
      <c r="H145" s="77" t="str">
        <f>IFERROR(VLOOKUP($D145,의치한약수데이터!$C:$AS,8,0),"")</f>
        <v/>
      </c>
      <c r="I145" s="77" t="str">
        <f>IFERROR(VLOOKUP($D145,의치한약수데이터!$C:$AS,12,0),"")</f>
        <v/>
      </c>
      <c r="J145" s="77" t="str">
        <f>IFERROR(VLOOKUP($D145,의치한약수데이터!$C:$AS,13,0),"")</f>
        <v/>
      </c>
      <c r="K145" s="77" t="str">
        <f>IFERROR(VLOOKUP($D145,의치한약수데이터!$C:$AS,14,0),"")</f>
        <v/>
      </c>
      <c r="L145" s="77" t="str">
        <f>IFERROR(VLOOKUP($D145,의치한약수데이터!$C:$AS,16,0),"")</f>
        <v/>
      </c>
      <c r="M145" s="80" t="str">
        <f>IFERROR(VLOOKUP($D145,의치한약수데이터!$C:$AS,17,0),"")</f>
        <v/>
      </c>
      <c r="N145" s="77" t="str">
        <f>IFERROR(VLOOKUP($D145,의치한약수데이터!$C:$AS,18,0),"")</f>
        <v/>
      </c>
      <c r="O145" s="81" t="str">
        <f>IFERROR(VLOOKUP($D145,의치한약수데이터!$C:$AS,20,0),"")</f>
        <v/>
      </c>
      <c r="P145" s="77" t="str">
        <f>IFERROR(VLOOKUP($D145,의치한약수데이터!$C:$AS,21,0),"")</f>
        <v/>
      </c>
      <c r="Q145" s="77" t="str">
        <f>IFERROR(VLOOKUP($D145,의치한약수데이터!$C:$AS,39,0),"")</f>
        <v/>
      </c>
      <c r="R145" s="82" t="str">
        <f>IFERROR(VLOOKUP($D145,의치한약수데이터!$C:$AS,41,0),"")</f>
        <v/>
      </c>
      <c r="S145" s="115" t="str">
        <f>IFERROR(VLOOKUP($D145,의치한약수데이터!$C:$AS,43,0),"")</f>
        <v/>
      </c>
    </row>
    <row r="146" spans="3:19" x14ac:dyDescent="0.3">
      <c r="C146" s="18">
        <v>114</v>
      </c>
      <c r="D146" s="77" t="str">
        <f>IFERROR(VLOOKUP($C146,의치한약수데이터!$B:$C,2,0),"")</f>
        <v/>
      </c>
      <c r="E146" s="79" t="str">
        <f>IFERROR(VLOOKUP($D146,의치한약수데이터!$C:$AS,3,0),"")</f>
        <v/>
      </c>
      <c r="F146" s="77" t="str">
        <f>IFERROR(VLOOKUP($D146,의치한약수데이터!$C:$AS,5,0),"")</f>
        <v/>
      </c>
      <c r="G146" s="77" t="str">
        <f>IFERROR(VLOOKUP($D146,의치한약수데이터!$C:$AS,6,0),"")</f>
        <v/>
      </c>
      <c r="H146" s="77" t="str">
        <f>IFERROR(VLOOKUP($D146,의치한약수데이터!$C:$AS,8,0),"")</f>
        <v/>
      </c>
      <c r="I146" s="77" t="str">
        <f>IFERROR(VLOOKUP($D146,의치한약수데이터!$C:$AS,12,0),"")</f>
        <v/>
      </c>
      <c r="J146" s="77" t="str">
        <f>IFERROR(VLOOKUP($D146,의치한약수데이터!$C:$AS,13,0),"")</f>
        <v/>
      </c>
      <c r="K146" s="77" t="str">
        <f>IFERROR(VLOOKUP($D146,의치한약수데이터!$C:$AS,14,0),"")</f>
        <v/>
      </c>
      <c r="L146" s="77" t="str">
        <f>IFERROR(VLOOKUP($D146,의치한약수데이터!$C:$AS,16,0),"")</f>
        <v/>
      </c>
      <c r="M146" s="80" t="str">
        <f>IFERROR(VLOOKUP($D146,의치한약수데이터!$C:$AS,17,0),"")</f>
        <v/>
      </c>
      <c r="N146" s="77" t="str">
        <f>IFERROR(VLOOKUP($D146,의치한약수데이터!$C:$AS,18,0),"")</f>
        <v/>
      </c>
      <c r="O146" s="81" t="str">
        <f>IFERROR(VLOOKUP($D146,의치한약수데이터!$C:$AS,20,0),"")</f>
        <v/>
      </c>
      <c r="P146" s="77" t="str">
        <f>IFERROR(VLOOKUP($D146,의치한약수데이터!$C:$AS,21,0),"")</f>
        <v/>
      </c>
      <c r="Q146" s="77" t="str">
        <f>IFERROR(VLOOKUP($D146,의치한약수데이터!$C:$AS,39,0),"")</f>
        <v/>
      </c>
      <c r="R146" s="82" t="str">
        <f>IFERROR(VLOOKUP($D146,의치한약수데이터!$C:$AS,41,0),"")</f>
        <v/>
      </c>
      <c r="S146" s="115" t="str">
        <f>IFERROR(VLOOKUP($D146,의치한약수데이터!$C:$AS,43,0),"")</f>
        <v/>
      </c>
    </row>
    <row r="147" spans="3:19" x14ac:dyDescent="0.3">
      <c r="C147" s="18">
        <v>115</v>
      </c>
      <c r="D147" s="77" t="str">
        <f>IFERROR(VLOOKUP($C147,의치한약수데이터!$B:$C,2,0),"")</f>
        <v/>
      </c>
      <c r="E147" s="79" t="str">
        <f>IFERROR(VLOOKUP($D147,의치한약수데이터!$C:$AS,3,0),"")</f>
        <v/>
      </c>
      <c r="F147" s="77" t="str">
        <f>IFERROR(VLOOKUP($D147,의치한약수데이터!$C:$AS,5,0),"")</f>
        <v/>
      </c>
      <c r="G147" s="77" t="str">
        <f>IFERROR(VLOOKUP($D147,의치한약수데이터!$C:$AS,6,0),"")</f>
        <v/>
      </c>
      <c r="H147" s="77" t="str">
        <f>IFERROR(VLOOKUP($D147,의치한약수데이터!$C:$AS,8,0),"")</f>
        <v/>
      </c>
      <c r="I147" s="77" t="str">
        <f>IFERROR(VLOOKUP($D147,의치한약수데이터!$C:$AS,12,0),"")</f>
        <v/>
      </c>
      <c r="J147" s="77" t="str">
        <f>IFERROR(VLOOKUP($D147,의치한약수데이터!$C:$AS,13,0),"")</f>
        <v/>
      </c>
      <c r="K147" s="77" t="str">
        <f>IFERROR(VLOOKUP($D147,의치한약수데이터!$C:$AS,14,0),"")</f>
        <v/>
      </c>
      <c r="L147" s="77" t="str">
        <f>IFERROR(VLOOKUP($D147,의치한약수데이터!$C:$AS,16,0),"")</f>
        <v/>
      </c>
      <c r="M147" s="80" t="str">
        <f>IFERROR(VLOOKUP($D147,의치한약수데이터!$C:$AS,17,0),"")</f>
        <v/>
      </c>
      <c r="N147" s="77" t="str">
        <f>IFERROR(VLOOKUP($D147,의치한약수데이터!$C:$AS,18,0),"")</f>
        <v/>
      </c>
      <c r="O147" s="81" t="str">
        <f>IFERROR(VLOOKUP($D147,의치한약수데이터!$C:$AS,20,0),"")</f>
        <v/>
      </c>
      <c r="P147" s="77" t="str">
        <f>IFERROR(VLOOKUP($D147,의치한약수데이터!$C:$AS,21,0),"")</f>
        <v/>
      </c>
      <c r="Q147" s="77" t="str">
        <f>IFERROR(VLOOKUP($D147,의치한약수데이터!$C:$AS,39,0),"")</f>
        <v/>
      </c>
      <c r="R147" s="82" t="str">
        <f>IFERROR(VLOOKUP($D147,의치한약수데이터!$C:$AS,41,0),"")</f>
        <v/>
      </c>
      <c r="S147" s="115" t="str">
        <f>IFERROR(VLOOKUP($D147,의치한약수데이터!$C:$AS,43,0),"")</f>
        <v/>
      </c>
    </row>
    <row r="148" spans="3:19" x14ac:dyDescent="0.3">
      <c r="C148" s="18">
        <v>116</v>
      </c>
      <c r="D148" s="77" t="str">
        <f>IFERROR(VLOOKUP($C148,의치한약수데이터!$B:$C,2,0),"")</f>
        <v/>
      </c>
      <c r="E148" s="79" t="str">
        <f>IFERROR(VLOOKUP($D148,의치한약수데이터!$C:$AS,3,0),"")</f>
        <v/>
      </c>
      <c r="F148" s="77" t="str">
        <f>IFERROR(VLOOKUP($D148,의치한약수데이터!$C:$AS,5,0),"")</f>
        <v/>
      </c>
      <c r="G148" s="77" t="str">
        <f>IFERROR(VLOOKUP($D148,의치한약수데이터!$C:$AS,6,0),"")</f>
        <v/>
      </c>
      <c r="H148" s="77" t="str">
        <f>IFERROR(VLOOKUP($D148,의치한약수데이터!$C:$AS,8,0),"")</f>
        <v/>
      </c>
      <c r="I148" s="77" t="str">
        <f>IFERROR(VLOOKUP($D148,의치한약수데이터!$C:$AS,12,0),"")</f>
        <v/>
      </c>
      <c r="J148" s="77" t="str">
        <f>IFERROR(VLOOKUP($D148,의치한약수데이터!$C:$AS,13,0),"")</f>
        <v/>
      </c>
      <c r="K148" s="77" t="str">
        <f>IFERROR(VLOOKUP($D148,의치한약수데이터!$C:$AS,14,0),"")</f>
        <v/>
      </c>
      <c r="L148" s="77" t="str">
        <f>IFERROR(VLOOKUP($D148,의치한약수데이터!$C:$AS,16,0),"")</f>
        <v/>
      </c>
      <c r="M148" s="80" t="str">
        <f>IFERROR(VLOOKUP($D148,의치한약수데이터!$C:$AS,17,0),"")</f>
        <v/>
      </c>
      <c r="N148" s="77" t="str">
        <f>IFERROR(VLOOKUP($D148,의치한약수데이터!$C:$AS,18,0),"")</f>
        <v/>
      </c>
      <c r="O148" s="81" t="str">
        <f>IFERROR(VLOOKUP($D148,의치한약수데이터!$C:$AS,20,0),"")</f>
        <v/>
      </c>
      <c r="P148" s="77" t="str">
        <f>IFERROR(VLOOKUP($D148,의치한약수데이터!$C:$AS,21,0),"")</f>
        <v/>
      </c>
      <c r="Q148" s="77" t="str">
        <f>IFERROR(VLOOKUP($D148,의치한약수데이터!$C:$AS,39,0),"")</f>
        <v/>
      </c>
      <c r="R148" s="82" t="str">
        <f>IFERROR(VLOOKUP($D148,의치한약수데이터!$C:$AS,41,0),"")</f>
        <v/>
      </c>
      <c r="S148" s="115" t="str">
        <f>IFERROR(VLOOKUP($D148,의치한약수데이터!$C:$AS,43,0),"")</f>
        <v/>
      </c>
    </row>
    <row r="149" spans="3:19" x14ac:dyDescent="0.3">
      <c r="C149" s="18">
        <v>117</v>
      </c>
      <c r="D149" s="77" t="str">
        <f>IFERROR(VLOOKUP($C149,의치한약수데이터!$B:$C,2,0),"")</f>
        <v/>
      </c>
      <c r="E149" s="79" t="str">
        <f>IFERROR(VLOOKUP($D149,의치한약수데이터!$C:$AS,3,0),"")</f>
        <v/>
      </c>
      <c r="F149" s="77" t="str">
        <f>IFERROR(VLOOKUP($D149,의치한약수데이터!$C:$AS,5,0),"")</f>
        <v/>
      </c>
      <c r="G149" s="77" t="str">
        <f>IFERROR(VLOOKUP($D149,의치한약수데이터!$C:$AS,6,0),"")</f>
        <v/>
      </c>
      <c r="H149" s="77" t="str">
        <f>IFERROR(VLOOKUP($D149,의치한약수데이터!$C:$AS,8,0),"")</f>
        <v/>
      </c>
      <c r="I149" s="77" t="str">
        <f>IFERROR(VLOOKUP($D149,의치한약수데이터!$C:$AS,12,0),"")</f>
        <v/>
      </c>
      <c r="J149" s="77" t="str">
        <f>IFERROR(VLOOKUP($D149,의치한약수데이터!$C:$AS,13,0),"")</f>
        <v/>
      </c>
      <c r="K149" s="77" t="str">
        <f>IFERROR(VLOOKUP($D149,의치한약수데이터!$C:$AS,14,0),"")</f>
        <v/>
      </c>
      <c r="L149" s="77" t="str">
        <f>IFERROR(VLOOKUP($D149,의치한약수데이터!$C:$AS,16,0),"")</f>
        <v/>
      </c>
      <c r="M149" s="80" t="str">
        <f>IFERROR(VLOOKUP($D149,의치한약수데이터!$C:$AS,17,0),"")</f>
        <v/>
      </c>
      <c r="N149" s="77" t="str">
        <f>IFERROR(VLOOKUP($D149,의치한약수데이터!$C:$AS,18,0),"")</f>
        <v/>
      </c>
      <c r="O149" s="81" t="str">
        <f>IFERROR(VLOOKUP($D149,의치한약수데이터!$C:$AS,20,0),"")</f>
        <v/>
      </c>
      <c r="P149" s="77" t="str">
        <f>IFERROR(VLOOKUP($D149,의치한약수데이터!$C:$AS,21,0),"")</f>
        <v/>
      </c>
      <c r="Q149" s="77" t="str">
        <f>IFERROR(VLOOKUP($D149,의치한약수데이터!$C:$AS,39,0),"")</f>
        <v/>
      </c>
      <c r="R149" s="82" t="str">
        <f>IFERROR(VLOOKUP($D149,의치한약수데이터!$C:$AS,41,0),"")</f>
        <v/>
      </c>
      <c r="S149" s="115" t="str">
        <f>IFERROR(VLOOKUP($D149,의치한약수데이터!$C:$AS,43,0),"")</f>
        <v/>
      </c>
    </row>
    <row r="150" spans="3:19" x14ac:dyDescent="0.3">
      <c r="C150" s="18">
        <v>118</v>
      </c>
      <c r="D150" s="77" t="str">
        <f>IFERROR(VLOOKUP($C150,의치한약수데이터!$B:$C,2,0),"")</f>
        <v/>
      </c>
      <c r="E150" s="79" t="str">
        <f>IFERROR(VLOOKUP($D150,의치한약수데이터!$C:$AS,3,0),"")</f>
        <v/>
      </c>
      <c r="F150" s="77" t="str">
        <f>IFERROR(VLOOKUP($D150,의치한약수데이터!$C:$AS,5,0),"")</f>
        <v/>
      </c>
      <c r="G150" s="77" t="str">
        <f>IFERROR(VLOOKUP($D150,의치한약수데이터!$C:$AS,6,0),"")</f>
        <v/>
      </c>
      <c r="H150" s="77" t="str">
        <f>IFERROR(VLOOKUP($D150,의치한약수데이터!$C:$AS,8,0),"")</f>
        <v/>
      </c>
      <c r="I150" s="77" t="str">
        <f>IFERROR(VLOOKUP($D150,의치한약수데이터!$C:$AS,12,0),"")</f>
        <v/>
      </c>
      <c r="J150" s="77" t="str">
        <f>IFERROR(VLOOKUP($D150,의치한약수데이터!$C:$AS,13,0),"")</f>
        <v/>
      </c>
      <c r="K150" s="77" t="str">
        <f>IFERROR(VLOOKUP($D150,의치한약수데이터!$C:$AS,14,0),"")</f>
        <v/>
      </c>
      <c r="L150" s="77" t="str">
        <f>IFERROR(VLOOKUP($D150,의치한약수데이터!$C:$AS,16,0),"")</f>
        <v/>
      </c>
      <c r="M150" s="80" t="str">
        <f>IFERROR(VLOOKUP($D150,의치한약수데이터!$C:$AS,17,0),"")</f>
        <v/>
      </c>
      <c r="N150" s="77" t="str">
        <f>IFERROR(VLOOKUP($D150,의치한약수데이터!$C:$AS,18,0),"")</f>
        <v/>
      </c>
      <c r="O150" s="81" t="str">
        <f>IFERROR(VLOOKUP($D150,의치한약수데이터!$C:$AS,20,0),"")</f>
        <v/>
      </c>
      <c r="P150" s="77" t="str">
        <f>IFERROR(VLOOKUP($D150,의치한약수데이터!$C:$AS,21,0),"")</f>
        <v/>
      </c>
      <c r="Q150" s="77" t="str">
        <f>IFERROR(VLOOKUP($D150,의치한약수데이터!$C:$AS,39,0),"")</f>
        <v/>
      </c>
      <c r="R150" s="82" t="str">
        <f>IFERROR(VLOOKUP($D150,의치한약수데이터!$C:$AS,41,0),"")</f>
        <v/>
      </c>
      <c r="S150" s="115" t="str">
        <f>IFERROR(VLOOKUP($D150,의치한약수데이터!$C:$AS,43,0),"")</f>
        <v/>
      </c>
    </row>
    <row r="151" spans="3:19" x14ac:dyDescent="0.3">
      <c r="C151" s="18">
        <v>119</v>
      </c>
      <c r="D151" s="77" t="str">
        <f>IFERROR(VLOOKUP($C151,의치한약수데이터!$B:$C,2,0),"")</f>
        <v/>
      </c>
      <c r="E151" s="79" t="str">
        <f>IFERROR(VLOOKUP($D151,의치한약수데이터!$C:$AS,3,0),"")</f>
        <v/>
      </c>
      <c r="F151" s="77" t="str">
        <f>IFERROR(VLOOKUP($D151,의치한약수데이터!$C:$AS,5,0),"")</f>
        <v/>
      </c>
      <c r="G151" s="77" t="str">
        <f>IFERROR(VLOOKUP($D151,의치한약수데이터!$C:$AS,6,0),"")</f>
        <v/>
      </c>
      <c r="H151" s="77" t="str">
        <f>IFERROR(VLOOKUP($D151,의치한약수데이터!$C:$AS,8,0),"")</f>
        <v/>
      </c>
      <c r="I151" s="77" t="str">
        <f>IFERROR(VLOOKUP($D151,의치한약수데이터!$C:$AS,12,0),"")</f>
        <v/>
      </c>
      <c r="J151" s="77" t="str">
        <f>IFERROR(VLOOKUP($D151,의치한약수데이터!$C:$AS,13,0),"")</f>
        <v/>
      </c>
      <c r="K151" s="77" t="str">
        <f>IFERROR(VLOOKUP($D151,의치한약수데이터!$C:$AS,14,0),"")</f>
        <v/>
      </c>
      <c r="L151" s="77" t="str">
        <f>IFERROR(VLOOKUP($D151,의치한약수데이터!$C:$AS,16,0),"")</f>
        <v/>
      </c>
      <c r="M151" s="80" t="str">
        <f>IFERROR(VLOOKUP($D151,의치한약수데이터!$C:$AS,17,0),"")</f>
        <v/>
      </c>
      <c r="N151" s="77" t="str">
        <f>IFERROR(VLOOKUP($D151,의치한약수데이터!$C:$AS,18,0),"")</f>
        <v/>
      </c>
      <c r="O151" s="81" t="str">
        <f>IFERROR(VLOOKUP($D151,의치한약수데이터!$C:$AS,20,0),"")</f>
        <v/>
      </c>
      <c r="P151" s="77" t="str">
        <f>IFERROR(VLOOKUP($D151,의치한약수데이터!$C:$AS,21,0),"")</f>
        <v/>
      </c>
      <c r="Q151" s="77" t="str">
        <f>IFERROR(VLOOKUP($D151,의치한약수데이터!$C:$AS,39,0),"")</f>
        <v/>
      </c>
      <c r="R151" s="82" t="str">
        <f>IFERROR(VLOOKUP($D151,의치한약수데이터!$C:$AS,41,0),"")</f>
        <v/>
      </c>
      <c r="S151" s="115" t="str">
        <f>IFERROR(VLOOKUP($D151,의치한약수데이터!$C:$AS,43,0),"")</f>
        <v/>
      </c>
    </row>
    <row r="152" spans="3:19" x14ac:dyDescent="0.3">
      <c r="C152" s="18">
        <v>120</v>
      </c>
      <c r="D152" s="77" t="str">
        <f>IFERROR(VLOOKUP($C152,의치한약수데이터!$B:$C,2,0),"")</f>
        <v/>
      </c>
      <c r="E152" s="79" t="str">
        <f>IFERROR(VLOOKUP($D152,의치한약수데이터!$C:$AS,3,0),"")</f>
        <v/>
      </c>
      <c r="F152" s="77" t="str">
        <f>IFERROR(VLOOKUP($D152,의치한약수데이터!$C:$AS,5,0),"")</f>
        <v/>
      </c>
      <c r="G152" s="77" t="str">
        <f>IFERROR(VLOOKUP($D152,의치한약수데이터!$C:$AS,6,0),"")</f>
        <v/>
      </c>
      <c r="H152" s="77" t="str">
        <f>IFERROR(VLOOKUP($D152,의치한약수데이터!$C:$AS,8,0),"")</f>
        <v/>
      </c>
      <c r="I152" s="77" t="str">
        <f>IFERROR(VLOOKUP($D152,의치한약수데이터!$C:$AS,12,0),"")</f>
        <v/>
      </c>
      <c r="J152" s="77" t="str">
        <f>IFERROR(VLOOKUP($D152,의치한약수데이터!$C:$AS,13,0),"")</f>
        <v/>
      </c>
      <c r="K152" s="77" t="str">
        <f>IFERROR(VLOOKUP($D152,의치한약수데이터!$C:$AS,14,0),"")</f>
        <v/>
      </c>
      <c r="L152" s="77" t="str">
        <f>IFERROR(VLOOKUP($D152,의치한약수데이터!$C:$AS,16,0),"")</f>
        <v/>
      </c>
      <c r="M152" s="80" t="str">
        <f>IFERROR(VLOOKUP($D152,의치한약수데이터!$C:$AS,17,0),"")</f>
        <v/>
      </c>
      <c r="N152" s="77" t="str">
        <f>IFERROR(VLOOKUP($D152,의치한약수데이터!$C:$AS,18,0),"")</f>
        <v/>
      </c>
      <c r="O152" s="81" t="str">
        <f>IFERROR(VLOOKUP($D152,의치한약수데이터!$C:$AS,20,0),"")</f>
        <v/>
      </c>
      <c r="P152" s="77" t="str">
        <f>IFERROR(VLOOKUP($D152,의치한약수데이터!$C:$AS,21,0),"")</f>
        <v/>
      </c>
      <c r="Q152" s="77" t="str">
        <f>IFERROR(VLOOKUP($D152,의치한약수데이터!$C:$AS,39,0),"")</f>
        <v/>
      </c>
      <c r="R152" s="82" t="str">
        <f>IFERROR(VLOOKUP($D152,의치한약수데이터!$C:$AS,41,0),"")</f>
        <v/>
      </c>
      <c r="S152" s="115" t="str">
        <f>IFERROR(VLOOKUP($D152,의치한약수데이터!$C:$AS,43,0),"")</f>
        <v/>
      </c>
    </row>
    <row r="153" spans="3:19" x14ac:dyDescent="0.3">
      <c r="C153" s="18">
        <v>121</v>
      </c>
      <c r="D153" s="77" t="str">
        <f>IFERROR(VLOOKUP($C153,의치한약수데이터!$B:$C,2,0),"")</f>
        <v/>
      </c>
      <c r="E153" s="79" t="str">
        <f>IFERROR(VLOOKUP($D153,의치한약수데이터!$C:$AS,3,0),"")</f>
        <v/>
      </c>
      <c r="F153" s="77" t="str">
        <f>IFERROR(VLOOKUP($D153,의치한약수데이터!$C:$AS,5,0),"")</f>
        <v/>
      </c>
      <c r="G153" s="77" t="str">
        <f>IFERROR(VLOOKUP($D153,의치한약수데이터!$C:$AS,6,0),"")</f>
        <v/>
      </c>
      <c r="H153" s="77" t="str">
        <f>IFERROR(VLOOKUP($D153,의치한약수데이터!$C:$AS,8,0),"")</f>
        <v/>
      </c>
      <c r="I153" s="77" t="str">
        <f>IFERROR(VLOOKUP($D153,의치한약수데이터!$C:$AS,12,0),"")</f>
        <v/>
      </c>
      <c r="J153" s="77" t="str">
        <f>IFERROR(VLOOKUP($D153,의치한약수데이터!$C:$AS,13,0),"")</f>
        <v/>
      </c>
      <c r="K153" s="77" t="str">
        <f>IFERROR(VLOOKUP($D153,의치한약수데이터!$C:$AS,14,0),"")</f>
        <v/>
      </c>
      <c r="L153" s="77" t="str">
        <f>IFERROR(VLOOKUP($D153,의치한약수데이터!$C:$AS,16,0),"")</f>
        <v/>
      </c>
      <c r="M153" s="80" t="str">
        <f>IFERROR(VLOOKUP($D153,의치한약수데이터!$C:$AS,17,0),"")</f>
        <v/>
      </c>
      <c r="N153" s="77" t="str">
        <f>IFERROR(VLOOKUP($D153,의치한약수데이터!$C:$AS,18,0),"")</f>
        <v/>
      </c>
      <c r="O153" s="81" t="str">
        <f>IFERROR(VLOOKUP($D153,의치한약수데이터!$C:$AS,20,0),"")</f>
        <v/>
      </c>
      <c r="P153" s="77" t="str">
        <f>IFERROR(VLOOKUP($D153,의치한약수데이터!$C:$AS,21,0),"")</f>
        <v/>
      </c>
      <c r="Q153" s="77" t="str">
        <f>IFERROR(VLOOKUP($D153,의치한약수데이터!$C:$AS,39,0),"")</f>
        <v/>
      </c>
      <c r="R153" s="82" t="str">
        <f>IFERROR(VLOOKUP($D153,의치한약수데이터!$C:$AS,41,0),"")</f>
        <v/>
      </c>
      <c r="S153" s="115" t="str">
        <f>IFERROR(VLOOKUP($D153,의치한약수데이터!$C:$AS,43,0),"")</f>
        <v/>
      </c>
    </row>
    <row r="154" spans="3:19" x14ac:dyDescent="0.3">
      <c r="C154" s="18">
        <v>122</v>
      </c>
      <c r="D154" s="77" t="str">
        <f>IFERROR(VLOOKUP($C154,의치한약수데이터!$B:$C,2,0),"")</f>
        <v/>
      </c>
      <c r="E154" s="79" t="str">
        <f>IFERROR(VLOOKUP($D154,의치한약수데이터!$C:$AS,3,0),"")</f>
        <v/>
      </c>
      <c r="F154" s="77" t="str">
        <f>IFERROR(VLOOKUP($D154,의치한약수데이터!$C:$AS,5,0),"")</f>
        <v/>
      </c>
      <c r="G154" s="77" t="str">
        <f>IFERROR(VLOOKUP($D154,의치한약수데이터!$C:$AS,6,0),"")</f>
        <v/>
      </c>
      <c r="H154" s="77" t="str">
        <f>IFERROR(VLOOKUP($D154,의치한약수데이터!$C:$AS,8,0),"")</f>
        <v/>
      </c>
      <c r="I154" s="77" t="str">
        <f>IFERROR(VLOOKUP($D154,의치한약수데이터!$C:$AS,12,0),"")</f>
        <v/>
      </c>
      <c r="J154" s="77" t="str">
        <f>IFERROR(VLOOKUP($D154,의치한약수데이터!$C:$AS,13,0),"")</f>
        <v/>
      </c>
      <c r="K154" s="77" t="str">
        <f>IFERROR(VLOOKUP($D154,의치한약수데이터!$C:$AS,14,0),"")</f>
        <v/>
      </c>
      <c r="L154" s="77" t="str">
        <f>IFERROR(VLOOKUP($D154,의치한약수데이터!$C:$AS,16,0),"")</f>
        <v/>
      </c>
      <c r="M154" s="80" t="str">
        <f>IFERROR(VLOOKUP($D154,의치한약수데이터!$C:$AS,17,0),"")</f>
        <v/>
      </c>
      <c r="N154" s="77" t="str">
        <f>IFERROR(VLOOKUP($D154,의치한약수데이터!$C:$AS,18,0),"")</f>
        <v/>
      </c>
      <c r="O154" s="81" t="str">
        <f>IFERROR(VLOOKUP($D154,의치한약수데이터!$C:$AS,20,0),"")</f>
        <v/>
      </c>
      <c r="P154" s="77" t="str">
        <f>IFERROR(VLOOKUP($D154,의치한약수데이터!$C:$AS,21,0),"")</f>
        <v/>
      </c>
      <c r="Q154" s="77" t="str">
        <f>IFERROR(VLOOKUP($D154,의치한약수데이터!$C:$AS,39,0),"")</f>
        <v/>
      </c>
      <c r="R154" s="82" t="str">
        <f>IFERROR(VLOOKUP($D154,의치한약수데이터!$C:$AS,41,0),"")</f>
        <v/>
      </c>
      <c r="S154" s="115" t="str">
        <f>IFERROR(VLOOKUP($D154,의치한약수데이터!$C:$AS,43,0),"")</f>
        <v/>
      </c>
    </row>
    <row r="155" spans="3:19" x14ac:dyDescent="0.3">
      <c r="C155" s="18">
        <v>123</v>
      </c>
      <c r="D155" s="77" t="str">
        <f>IFERROR(VLOOKUP($C155,의치한약수데이터!$B:$C,2,0),"")</f>
        <v/>
      </c>
      <c r="E155" s="79" t="str">
        <f>IFERROR(VLOOKUP($D155,의치한약수데이터!$C:$AS,3,0),"")</f>
        <v/>
      </c>
      <c r="F155" s="77" t="str">
        <f>IFERROR(VLOOKUP($D155,의치한약수데이터!$C:$AS,5,0),"")</f>
        <v/>
      </c>
      <c r="G155" s="77" t="str">
        <f>IFERROR(VLOOKUP($D155,의치한약수데이터!$C:$AS,6,0),"")</f>
        <v/>
      </c>
      <c r="H155" s="77" t="str">
        <f>IFERROR(VLOOKUP($D155,의치한약수데이터!$C:$AS,8,0),"")</f>
        <v/>
      </c>
      <c r="I155" s="77" t="str">
        <f>IFERROR(VLOOKUP($D155,의치한약수데이터!$C:$AS,12,0),"")</f>
        <v/>
      </c>
      <c r="J155" s="77" t="str">
        <f>IFERROR(VLOOKUP($D155,의치한약수데이터!$C:$AS,13,0),"")</f>
        <v/>
      </c>
      <c r="K155" s="77" t="str">
        <f>IFERROR(VLOOKUP($D155,의치한약수데이터!$C:$AS,14,0),"")</f>
        <v/>
      </c>
      <c r="L155" s="77" t="str">
        <f>IFERROR(VLOOKUP($D155,의치한약수데이터!$C:$AS,16,0),"")</f>
        <v/>
      </c>
      <c r="M155" s="80" t="str">
        <f>IFERROR(VLOOKUP($D155,의치한약수데이터!$C:$AS,17,0),"")</f>
        <v/>
      </c>
      <c r="N155" s="77" t="str">
        <f>IFERROR(VLOOKUP($D155,의치한약수데이터!$C:$AS,18,0),"")</f>
        <v/>
      </c>
      <c r="O155" s="81" t="str">
        <f>IFERROR(VLOOKUP($D155,의치한약수데이터!$C:$AS,20,0),"")</f>
        <v/>
      </c>
      <c r="P155" s="77" t="str">
        <f>IFERROR(VLOOKUP($D155,의치한약수데이터!$C:$AS,21,0),"")</f>
        <v/>
      </c>
      <c r="Q155" s="77" t="str">
        <f>IFERROR(VLOOKUP($D155,의치한약수데이터!$C:$AS,39,0),"")</f>
        <v/>
      </c>
      <c r="R155" s="82" t="str">
        <f>IFERROR(VLOOKUP($D155,의치한약수데이터!$C:$AS,41,0),"")</f>
        <v/>
      </c>
      <c r="S155" s="115" t="str">
        <f>IFERROR(VLOOKUP($D155,의치한약수데이터!$C:$AS,43,0),"")</f>
        <v/>
      </c>
    </row>
    <row r="156" spans="3:19" x14ac:dyDescent="0.3">
      <c r="C156" s="18">
        <v>124</v>
      </c>
      <c r="D156" s="77" t="str">
        <f>IFERROR(VLOOKUP($C156,의치한약수데이터!$B:$C,2,0),"")</f>
        <v/>
      </c>
      <c r="E156" s="79" t="str">
        <f>IFERROR(VLOOKUP($D156,의치한약수데이터!$C:$AS,3,0),"")</f>
        <v/>
      </c>
      <c r="F156" s="77" t="str">
        <f>IFERROR(VLOOKUP($D156,의치한약수데이터!$C:$AS,5,0),"")</f>
        <v/>
      </c>
      <c r="G156" s="77" t="str">
        <f>IFERROR(VLOOKUP($D156,의치한약수데이터!$C:$AS,6,0),"")</f>
        <v/>
      </c>
      <c r="H156" s="77" t="str">
        <f>IFERROR(VLOOKUP($D156,의치한약수데이터!$C:$AS,8,0),"")</f>
        <v/>
      </c>
      <c r="I156" s="77" t="str">
        <f>IFERROR(VLOOKUP($D156,의치한약수데이터!$C:$AS,12,0),"")</f>
        <v/>
      </c>
      <c r="J156" s="77" t="str">
        <f>IFERROR(VLOOKUP($D156,의치한약수데이터!$C:$AS,13,0),"")</f>
        <v/>
      </c>
      <c r="K156" s="77" t="str">
        <f>IFERROR(VLOOKUP($D156,의치한약수데이터!$C:$AS,14,0),"")</f>
        <v/>
      </c>
      <c r="L156" s="77" t="str">
        <f>IFERROR(VLOOKUP($D156,의치한약수데이터!$C:$AS,16,0),"")</f>
        <v/>
      </c>
      <c r="M156" s="80" t="str">
        <f>IFERROR(VLOOKUP($D156,의치한약수데이터!$C:$AS,17,0),"")</f>
        <v/>
      </c>
      <c r="N156" s="77" t="str">
        <f>IFERROR(VLOOKUP($D156,의치한약수데이터!$C:$AS,18,0),"")</f>
        <v/>
      </c>
      <c r="O156" s="81" t="str">
        <f>IFERROR(VLOOKUP($D156,의치한약수데이터!$C:$AS,20,0),"")</f>
        <v/>
      </c>
      <c r="P156" s="77" t="str">
        <f>IFERROR(VLOOKUP($D156,의치한약수데이터!$C:$AS,21,0),"")</f>
        <v/>
      </c>
      <c r="Q156" s="77" t="str">
        <f>IFERROR(VLOOKUP($D156,의치한약수데이터!$C:$AS,39,0),"")</f>
        <v/>
      </c>
      <c r="R156" s="82" t="str">
        <f>IFERROR(VLOOKUP($D156,의치한약수데이터!$C:$AS,41,0),"")</f>
        <v/>
      </c>
      <c r="S156" s="115" t="str">
        <f>IFERROR(VLOOKUP($D156,의치한약수데이터!$C:$AS,43,0),"")</f>
        <v/>
      </c>
    </row>
    <row r="157" spans="3:19" x14ac:dyDescent="0.3">
      <c r="C157" s="18">
        <v>125</v>
      </c>
      <c r="D157" s="77" t="str">
        <f>IFERROR(VLOOKUP($C157,의치한약수데이터!$B:$C,2,0),"")</f>
        <v/>
      </c>
      <c r="E157" s="79" t="str">
        <f>IFERROR(VLOOKUP($D157,의치한약수데이터!$C:$AS,3,0),"")</f>
        <v/>
      </c>
      <c r="F157" s="77" t="str">
        <f>IFERROR(VLOOKUP($D157,의치한약수데이터!$C:$AS,5,0),"")</f>
        <v/>
      </c>
      <c r="G157" s="77" t="str">
        <f>IFERROR(VLOOKUP($D157,의치한약수데이터!$C:$AS,6,0),"")</f>
        <v/>
      </c>
      <c r="H157" s="77" t="str">
        <f>IFERROR(VLOOKUP($D157,의치한약수데이터!$C:$AS,8,0),"")</f>
        <v/>
      </c>
      <c r="I157" s="77" t="str">
        <f>IFERROR(VLOOKUP($D157,의치한약수데이터!$C:$AS,12,0),"")</f>
        <v/>
      </c>
      <c r="J157" s="77" t="str">
        <f>IFERROR(VLOOKUP($D157,의치한약수데이터!$C:$AS,13,0),"")</f>
        <v/>
      </c>
      <c r="K157" s="77" t="str">
        <f>IFERROR(VLOOKUP($D157,의치한약수데이터!$C:$AS,14,0),"")</f>
        <v/>
      </c>
      <c r="L157" s="77" t="str">
        <f>IFERROR(VLOOKUP($D157,의치한약수데이터!$C:$AS,16,0),"")</f>
        <v/>
      </c>
      <c r="M157" s="80" t="str">
        <f>IFERROR(VLOOKUP($D157,의치한약수데이터!$C:$AS,17,0),"")</f>
        <v/>
      </c>
      <c r="N157" s="77" t="str">
        <f>IFERROR(VLOOKUP($D157,의치한약수데이터!$C:$AS,18,0),"")</f>
        <v/>
      </c>
      <c r="O157" s="81" t="str">
        <f>IFERROR(VLOOKUP($D157,의치한약수데이터!$C:$AS,20,0),"")</f>
        <v/>
      </c>
      <c r="P157" s="77" t="str">
        <f>IFERROR(VLOOKUP($D157,의치한약수데이터!$C:$AS,21,0),"")</f>
        <v/>
      </c>
      <c r="Q157" s="77" t="str">
        <f>IFERROR(VLOOKUP($D157,의치한약수데이터!$C:$AS,39,0),"")</f>
        <v/>
      </c>
      <c r="R157" s="82" t="str">
        <f>IFERROR(VLOOKUP($D157,의치한약수데이터!$C:$AS,41,0),"")</f>
        <v/>
      </c>
      <c r="S157" s="115" t="str">
        <f>IFERROR(VLOOKUP($D157,의치한약수데이터!$C:$AS,43,0),"")</f>
        <v/>
      </c>
    </row>
    <row r="158" spans="3:19" x14ac:dyDescent="0.3">
      <c r="C158" s="18">
        <v>126</v>
      </c>
      <c r="D158" s="77" t="str">
        <f>IFERROR(VLOOKUP($C158,의치한약수데이터!$B:$C,2,0),"")</f>
        <v/>
      </c>
      <c r="E158" s="79" t="str">
        <f>IFERROR(VLOOKUP($D158,의치한약수데이터!$C:$AS,3,0),"")</f>
        <v/>
      </c>
      <c r="F158" s="77" t="str">
        <f>IFERROR(VLOOKUP($D158,의치한약수데이터!$C:$AS,5,0),"")</f>
        <v/>
      </c>
      <c r="G158" s="77" t="str">
        <f>IFERROR(VLOOKUP($D158,의치한약수데이터!$C:$AS,6,0),"")</f>
        <v/>
      </c>
      <c r="H158" s="77" t="str">
        <f>IFERROR(VLOOKUP($D158,의치한약수데이터!$C:$AS,8,0),"")</f>
        <v/>
      </c>
      <c r="I158" s="77" t="str">
        <f>IFERROR(VLOOKUP($D158,의치한약수데이터!$C:$AS,12,0),"")</f>
        <v/>
      </c>
      <c r="J158" s="77" t="str">
        <f>IFERROR(VLOOKUP($D158,의치한약수데이터!$C:$AS,13,0),"")</f>
        <v/>
      </c>
      <c r="K158" s="77" t="str">
        <f>IFERROR(VLOOKUP($D158,의치한약수데이터!$C:$AS,14,0),"")</f>
        <v/>
      </c>
      <c r="L158" s="77" t="str">
        <f>IFERROR(VLOOKUP($D158,의치한약수데이터!$C:$AS,16,0),"")</f>
        <v/>
      </c>
      <c r="M158" s="80" t="str">
        <f>IFERROR(VLOOKUP($D158,의치한약수데이터!$C:$AS,17,0),"")</f>
        <v/>
      </c>
      <c r="N158" s="77" t="str">
        <f>IFERROR(VLOOKUP($D158,의치한약수데이터!$C:$AS,18,0),"")</f>
        <v/>
      </c>
      <c r="O158" s="81" t="str">
        <f>IFERROR(VLOOKUP($D158,의치한약수데이터!$C:$AS,20,0),"")</f>
        <v/>
      </c>
      <c r="P158" s="77" t="str">
        <f>IFERROR(VLOOKUP($D158,의치한약수데이터!$C:$AS,21,0),"")</f>
        <v/>
      </c>
      <c r="Q158" s="77" t="str">
        <f>IFERROR(VLOOKUP($D158,의치한약수데이터!$C:$AS,39,0),"")</f>
        <v/>
      </c>
      <c r="R158" s="82" t="str">
        <f>IFERROR(VLOOKUP($D158,의치한약수데이터!$C:$AS,41,0),"")</f>
        <v/>
      </c>
      <c r="S158" s="115" t="str">
        <f>IFERROR(VLOOKUP($D158,의치한약수데이터!$C:$AS,43,0),"")</f>
        <v/>
      </c>
    </row>
    <row r="159" spans="3:19" x14ac:dyDescent="0.3">
      <c r="C159" s="18">
        <v>127</v>
      </c>
      <c r="D159" s="77" t="str">
        <f>IFERROR(VLOOKUP($C159,의치한약수데이터!$B:$C,2,0),"")</f>
        <v/>
      </c>
      <c r="E159" s="79" t="str">
        <f>IFERROR(VLOOKUP($D159,의치한약수데이터!$C:$AS,3,0),"")</f>
        <v/>
      </c>
      <c r="F159" s="77" t="str">
        <f>IFERROR(VLOOKUP($D159,의치한약수데이터!$C:$AS,5,0),"")</f>
        <v/>
      </c>
      <c r="G159" s="77" t="str">
        <f>IFERROR(VLOOKUP($D159,의치한약수데이터!$C:$AS,6,0),"")</f>
        <v/>
      </c>
      <c r="H159" s="77" t="str">
        <f>IFERROR(VLOOKUP($D159,의치한약수데이터!$C:$AS,8,0),"")</f>
        <v/>
      </c>
      <c r="I159" s="77" t="str">
        <f>IFERROR(VLOOKUP($D159,의치한약수데이터!$C:$AS,12,0),"")</f>
        <v/>
      </c>
      <c r="J159" s="77" t="str">
        <f>IFERROR(VLOOKUP($D159,의치한약수데이터!$C:$AS,13,0),"")</f>
        <v/>
      </c>
      <c r="K159" s="77" t="str">
        <f>IFERROR(VLOOKUP($D159,의치한약수데이터!$C:$AS,14,0),"")</f>
        <v/>
      </c>
      <c r="L159" s="77" t="str">
        <f>IFERROR(VLOOKUP($D159,의치한약수데이터!$C:$AS,16,0),"")</f>
        <v/>
      </c>
      <c r="M159" s="80" t="str">
        <f>IFERROR(VLOOKUP($D159,의치한약수데이터!$C:$AS,17,0),"")</f>
        <v/>
      </c>
      <c r="N159" s="77" t="str">
        <f>IFERROR(VLOOKUP($D159,의치한약수데이터!$C:$AS,18,0),"")</f>
        <v/>
      </c>
      <c r="O159" s="81" t="str">
        <f>IFERROR(VLOOKUP($D159,의치한약수데이터!$C:$AS,20,0),"")</f>
        <v/>
      </c>
      <c r="P159" s="77" t="str">
        <f>IFERROR(VLOOKUP($D159,의치한약수데이터!$C:$AS,21,0),"")</f>
        <v/>
      </c>
      <c r="Q159" s="77" t="str">
        <f>IFERROR(VLOOKUP($D159,의치한약수데이터!$C:$AS,39,0),"")</f>
        <v/>
      </c>
      <c r="R159" s="82" t="str">
        <f>IFERROR(VLOOKUP($D159,의치한약수데이터!$C:$AS,41,0),"")</f>
        <v/>
      </c>
      <c r="S159" s="115" t="str">
        <f>IFERROR(VLOOKUP($D159,의치한약수데이터!$C:$AS,43,0),"")</f>
        <v/>
      </c>
    </row>
    <row r="160" spans="3:19" x14ac:dyDescent="0.3">
      <c r="C160" s="18">
        <v>128</v>
      </c>
      <c r="D160" s="77" t="str">
        <f>IFERROR(VLOOKUP($C160,의치한약수데이터!$B:$C,2,0),"")</f>
        <v/>
      </c>
      <c r="E160" s="79" t="str">
        <f>IFERROR(VLOOKUP($D160,의치한약수데이터!$C:$AS,3,0),"")</f>
        <v/>
      </c>
      <c r="F160" s="77" t="str">
        <f>IFERROR(VLOOKUP($D160,의치한약수데이터!$C:$AS,5,0),"")</f>
        <v/>
      </c>
      <c r="G160" s="77" t="str">
        <f>IFERROR(VLOOKUP($D160,의치한약수데이터!$C:$AS,6,0),"")</f>
        <v/>
      </c>
      <c r="H160" s="77" t="str">
        <f>IFERROR(VLOOKUP($D160,의치한약수데이터!$C:$AS,8,0),"")</f>
        <v/>
      </c>
      <c r="I160" s="77" t="str">
        <f>IFERROR(VLOOKUP($D160,의치한약수데이터!$C:$AS,12,0),"")</f>
        <v/>
      </c>
      <c r="J160" s="77" t="str">
        <f>IFERROR(VLOOKUP($D160,의치한약수데이터!$C:$AS,13,0),"")</f>
        <v/>
      </c>
      <c r="K160" s="77" t="str">
        <f>IFERROR(VLOOKUP($D160,의치한약수데이터!$C:$AS,14,0),"")</f>
        <v/>
      </c>
      <c r="L160" s="77" t="str">
        <f>IFERROR(VLOOKUP($D160,의치한약수데이터!$C:$AS,16,0),"")</f>
        <v/>
      </c>
      <c r="M160" s="80" t="str">
        <f>IFERROR(VLOOKUP($D160,의치한약수데이터!$C:$AS,17,0),"")</f>
        <v/>
      </c>
      <c r="N160" s="77" t="str">
        <f>IFERROR(VLOOKUP($D160,의치한약수데이터!$C:$AS,18,0),"")</f>
        <v/>
      </c>
      <c r="O160" s="81" t="str">
        <f>IFERROR(VLOOKUP($D160,의치한약수데이터!$C:$AS,20,0),"")</f>
        <v/>
      </c>
      <c r="P160" s="77" t="str">
        <f>IFERROR(VLOOKUP($D160,의치한약수데이터!$C:$AS,21,0),"")</f>
        <v/>
      </c>
      <c r="Q160" s="77" t="str">
        <f>IFERROR(VLOOKUP($D160,의치한약수데이터!$C:$AS,39,0),"")</f>
        <v/>
      </c>
      <c r="R160" s="82" t="str">
        <f>IFERROR(VLOOKUP($D160,의치한약수데이터!$C:$AS,41,0),"")</f>
        <v/>
      </c>
      <c r="S160" s="115" t="str">
        <f>IFERROR(VLOOKUP($D160,의치한약수데이터!$C:$AS,43,0),"")</f>
        <v/>
      </c>
    </row>
    <row r="161" spans="3:19" x14ac:dyDescent="0.3">
      <c r="C161" s="18">
        <v>129</v>
      </c>
      <c r="D161" s="77" t="str">
        <f>IFERROR(VLOOKUP($C161,의치한약수데이터!$B:$C,2,0),"")</f>
        <v/>
      </c>
      <c r="E161" s="79" t="str">
        <f>IFERROR(VLOOKUP($D161,의치한약수데이터!$C:$AS,3,0),"")</f>
        <v/>
      </c>
      <c r="F161" s="77" t="str">
        <f>IFERROR(VLOOKUP($D161,의치한약수데이터!$C:$AS,5,0),"")</f>
        <v/>
      </c>
      <c r="G161" s="77" t="str">
        <f>IFERROR(VLOOKUP($D161,의치한약수데이터!$C:$AS,6,0),"")</f>
        <v/>
      </c>
      <c r="H161" s="77" t="str">
        <f>IFERROR(VLOOKUP($D161,의치한약수데이터!$C:$AS,8,0),"")</f>
        <v/>
      </c>
      <c r="I161" s="77" t="str">
        <f>IFERROR(VLOOKUP($D161,의치한약수데이터!$C:$AS,12,0),"")</f>
        <v/>
      </c>
      <c r="J161" s="77" t="str">
        <f>IFERROR(VLOOKUP($D161,의치한약수데이터!$C:$AS,13,0),"")</f>
        <v/>
      </c>
      <c r="K161" s="77" t="str">
        <f>IFERROR(VLOOKUP($D161,의치한약수데이터!$C:$AS,14,0),"")</f>
        <v/>
      </c>
      <c r="L161" s="77" t="str">
        <f>IFERROR(VLOOKUP($D161,의치한약수데이터!$C:$AS,16,0),"")</f>
        <v/>
      </c>
      <c r="M161" s="80" t="str">
        <f>IFERROR(VLOOKUP($D161,의치한약수데이터!$C:$AS,17,0),"")</f>
        <v/>
      </c>
      <c r="N161" s="77" t="str">
        <f>IFERROR(VLOOKUP($D161,의치한약수데이터!$C:$AS,18,0),"")</f>
        <v/>
      </c>
      <c r="O161" s="81" t="str">
        <f>IFERROR(VLOOKUP($D161,의치한약수데이터!$C:$AS,20,0),"")</f>
        <v/>
      </c>
      <c r="P161" s="77" t="str">
        <f>IFERROR(VLOOKUP($D161,의치한약수데이터!$C:$AS,21,0),"")</f>
        <v/>
      </c>
      <c r="Q161" s="77" t="str">
        <f>IFERROR(VLOOKUP($D161,의치한약수데이터!$C:$AS,39,0),"")</f>
        <v/>
      </c>
      <c r="R161" s="82" t="str">
        <f>IFERROR(VLOOKUP($D161,의치한약수데이터!$C:$AS,41,0),"")</f>
        <v/>
      </c>
      <c r="S161" s="115" t="str">
        <f>IFERROR(VLOOKUP($D161,의치한약수데이터!$C:$AS,43,0),"")</f>
        <v/>
      </c>
    </row>
    <row r="162" spans="3:19" x14ac:dyDescent="0.3">
      <c r="C162" s="18">
        <v>130</v>
      </c>
      <c r="D162" s="77" t="str">
        <f>IFERROR(VLOOKUP($C162,의치한약수데이터!$B:$C,2,0),"")</f>
        <v/>
      </c>
      <c r="E162" s="79" t="str">
        <f>IFERROR(VLOOKUP($D162,의치한약수데이터!$C:$AS,3,0),"")</f>
        <v/>
      </c>
      <c r="F162" s="77" t="str">
        <f>IFERROR(VLOOKUP($D162,의치한약수데이터!$C:$AS,5,0),"")</f>
        <v/>
      </c>
      <c r="G162" s="77" t="str">
        <f>IFERROR(VLOOKUP($D162,의치한약수데이터!$C:$AS,6,0),"")</f>
        <v/>
      </c>
      <c r="H162" s="77" t="str">
        <f>IFERROR(VLOOKUP($D162,의치한약수데이터!$C:$AS,8,0),"")</f>
        <v/>
      </c>
      <c r="I162" s="77" t="str">
        <f>IFERROR(VLOOKUP($D162,의치한약수데이터!$C:$AS,12,0),"")</f>
        <v/>
      </c>
      <c r="J162" s="77" t="str">
        <f>IFERROR(VLOOKUP($D162,의치한약수데이터!$C:$AS,13,0),"")</f>
        <v/>
      </c>
      <c r="K162" s="77" t="str">
        <f>IFERROR(VLOOKUP($D162,의치한약수데이터!$C:$AS,14,0),"")</f>
        <v/>
      </c>
      <c r="L162" s="77" t="str">
        <f>IFERROR(VLOOKUP($D162,의치한약수데이터!$C:$AS,16,0),"")</f>
        <v/>
      </c>
      <c r="M162" s="80" t="str">
        <f>IFERROR(VLOOKUP($D162,의치한약수데이터!$C:$AS,17,0),"")</f>
        <v/>
      </c>
      <c r="N162" s="77" t="str">
        <f>IFERROR(VLOOKUP($D162,의치한약수데이터!$C:$AS,18,0),"")</f>
        <v/>
      </c>
      <c r="O162" s="81" t="str">
        <f>IFERROR(VLOOKUP($D162,의치한약수데이터!$C:$AS,20,0),"")</f>
        <v/>
      </c>
      <c r="P162" s="77" t="str">
        <f>IFERROR(VLOOKUP($D162,의치한약수데이터!$C:$AS,21,0),"")</f>
        <v/>
      </c>
      <c r="Q162" s="77" t="str">
        <f>IFERROR(VLOOKUP($D162,의치한약수데이터!$C:$AS,39,0),"")</f>
        <v/>
      </c>
      <c r="R162" s="82" t="str">
        <f>IFERROR(VLOOKUP($D162,의치한약수데이터!$C:$AS,41,0),"")</f>
        <v/>
      </c>
      <c r="S162" s="115" t="str">
        <f>IFERROR(VLOOKUP($D162,의치한약수데이터!$C:$AS,43,0),"")</f>
        <v/>
      </c>
    </row>
    <row r="163" spans="3:19" x14ac:dyDescent="0.3">
      <c r="C163" s="18">
        <v>131</v>
      </c>
      <c r="D163" s="77" t="str">
        <f>IFERROR(VLOOKUP($C163,의치한약수데이터!$B:$C,2,0),"")</f>
        <v/>
      </c>
      <c r="E163" s="79" t="str">
        <f>IFERROR(VLOOKUP($D163,의치한약수데이터!$C:$AS,3,0),"")</f>
        <v/>
      </c>
      <c r="F163" s="77" t="str">
        <f>IFERROR(VLOOKUP($D163,의치한약수데이터!$C:$AS,5,0),"")</f>
        <v/>
      </c>
      <c r="G163" s="77" t="str">
        <f>IFERROR(VLOOKUP($D163,의치한약수데이터!$C:$AS,6,0),"")</f>
        <v/>
      </c>
      <c r="H163" s="77" t="str">
        <f>IFERROR(VLOOKUP($D163,의치한약수데이터!$C:$AS,8,0),"")</f>
        <v/>
      </c>
      <c r="I163" s="77" t="str">
        <f>IFERROR(VLOOKUP($D163,의치한약수데이터!$C:$AS,12,0),"")</f>
        <v/>
      </c>
      <c r="J163" s="77" t="str">
        <f>IFERROR(VLOOKUP($D163,의치한약수데이터!$C:$AS,13,0),"")</f>
        <v/>
      </c>
      <c r="K163" s="77" t="str">
        <f>IFERROR(VLOOKUP($D163,의치한약수데이터!$C:$AS,14,0),"")</f>
        <v/>
      </c>
      <c r="L163" s="77" t="str">
        <f>IFERROR(VLOOKUP($D163,의치한약수데이터!$C:$AS,16,0),"")</f>
        <v/>
      </c>
      <c r="M163" s="80" t="str">
        <f>IFERROR(VLOOKUP($D163,의치한약수데이터!$C:$AS,17,0),"")</f>
        <v/>
      </c>
      <c r="N163" s="77" t="str">
        <f>IFERROR(VLOOKUP($D163,의치한약수데이터!$C:$AS,18,0),"")</f>
        <v/>
      </c>
      <c r="O163" s="81" t="str">
        <f>IFERROR(VLOOKUP($D163,의치한약수데이터!$C:$AS,20,0),"")</f>
        <v/>
      </c>
      <c r="P163" s="77" t="str">
        <f>IFERROR(VLOOKUP($D163,의치한약수데이터!$C:$AS,21,0),"")</f>
        <v/>
      </c>
      <c r="Q163" s="77" t="str">
        <f>IFERROR(VLOOKUP($D163,의치한약수데이터!$C:$AS,39,0),"")</f>
        <v/>
      </c>
      <c r="R163" s="82" t="str">
        <f>IFERROR(VLOOKUP($D163,의치한약수데이터!$C:$AS,41,0),"")</f>
        <v/>
      </c>
      <c r="S163" s="115" t="str">
        <f>IFERROR(VLOOKUP($D163,의치한약수데이터!$C:$AS,43,0),"")</f>
        <v/>
      </c>
    </row>
    <row r="164" spans="3:19" x14ac:dyDescent="0.3">
      <c r="C164" s="18">
        <v>132</v>
      </c>
      <c r="D164" s="77" t="str">
        <f>IFERROR(VLOOKUP($C164,의치한약수데이터!$B:$C,2,0),"")</f>
        <v/>
      </c>
      <c r="E164" s="79" t="str">
        <f>IFERROR(VLOOKUP($D164,의치한약수데이터!$C:$AS,3,0),"")</f>
        <v/>
      </c>
      <c r="F164" s="77" t="str">
        <f>IFERROR(VLOOKUP($D164,의치한약수데이터!$C:$AS,5,0),"")</f>
        <v/>
      </c>
      <c r="G164" s="77" t="str">
        <f>IFERROR(VLOOKUP($D164,의치한약수데이터!$C:$AS,6,0),"")</f>
        <v/>
      </c>
      <c r="H164" s="77" t="str">
        <f>IFERROR(VLOOKUP($D164,의치한약수데이터!$C:$AS,8,0),"")</f>
        <v/>
      </c>
      <c r="I164" s="77" t="str">
        <f>IFERROR(VLOOKUP($D164,의치한약수데이터!$C:$AS,12,0),"")</f>
        <v/>
      </c>
      <c r="J164" s="77" t="str">
        <f>IFERROR(VLOOKUP($D164,의치한약수데이터!$C:$AS,13,0),"")</f>
        <v/>
      </c>
      <c r="K164" s="77" t="str">
        <f>IFERROR(VLOOKUP($D164,의치한약수데이터!$C:$AS,14,0),"")</f>
        <v/>
      </c>
      <c r="L164" s="77" t="str">
        <f>IFERROR(VLOOKUP($D164,의치한약수데이터!$C:$AS,16,0),"")</f>
        <v/>
      </c>
      <c r="M164" s="80" t="str">
        <f>IFERROR(VLOOKUP($D164,의치한약수데이터!$C:$AS,17,0),"")</f>
        <v/>
      </c>
      <c r="N164" s="77" t="str">
        <f>IFERROR(VLOOKUP($D164,의치한약수데이터!$C:$AS,18,0),"")</f>
        <v/>
      </c>
      <c r="O164" s="81" t="str">
        <f>IFERROR(VLOOKUP($D164,의치한약수데이터!$C:$AS,20,0),"")</f>
        <v/>
      </c>
      <c r="P164" s="77" t="str">
        <f>IFERROR(VLOOKUP($D164,의치한약수데이터!$C:$AS,21,0),"")</f>
        <v/>
      </c>
      <c r="Q164" s="77" t="str">
        <f>IFERROR(VLOOKUP($D164,의치한약수데이터!$C:$AS,39,0),"")</f>
        <v/>
      </c>
      <c r="R164" s="82" t="str">
        <f>IFERROR(VLOOKUP($D164,의치한약수데이터!$C:$AS,41,0),"")</f>
        <v/>
      </c>
      <c r="S164" s="115" t="str">
        <f>IFERROR(VLOOKUP($D164,의치한약수데이터!$C:$AS,43,0),"")</f>
        <v/>
      </c>
    </row>
    <row r="165" spans="3:19" x14ac:dyDescent="0.3">
      <c r="C165" s="18">
        <v>133</v>
      </c>
      <c r="D165" s="77" t="str">
        <f>IFERROR(VLOOKUP($C165,의치한약수데이터!$B:$C,2,0),"")</f>
        <v/>
      </c>
      <c r="E165" s="79" t="str">
        <f>IFERROR(VLOOKUP($D165,의치한약수데이터!$C:$AS,3,0),"")</f>
        <v/>
      </c>
      <c r="F165" s="77" t="str">
        <f>IFERROR(VLOOKUP($D165,의치한약수데이터!$C:$AS,5,0),"")</f>
        <v/>
      </c>
      <c r="G165" s="77" t="str">
        <f>IFERROR(VLOOKUP($D165,의치한약수데이터!$C:$AS,6,0),"")</f>
        <v/>
      </c>
      <c r="H165" s="77" t="str">
        <f>IFERROR(VLOOKUP($D165,의치한약수데이터!$C:$AS,8,0),"")</f>
        <v/>
      </c>
      <c r="I165" s="77" t="str">
        <f>IFERROR(VLOOKUP($D165,의치한약수데이터!$C:$AS,12,0),"")</f>
        <v/>
      </c>
      <c r="J165" s="77" t="str">
        <f>IFERROR(VLOOKUP($D165,의치한약수데이터!$C:$AS,13,0),"")</f>
        <v/>
      </c>
      <c r="K165" s="77" t="str">
        <f>IFERROR(VLOOKUP($D165,의치한약수데이터!$C:$AS,14,0),"")</f>
        <v/>
      </c>
      <c r="L165" s="77" t="str">
        <f>IFERROR(VLOOKUP($D165,의치한약수데이터!$C:$AS,16,0),"")</f>
        <v/>
      </c>
      <c r="M165" s="80" t="str">
        <f>IFERROR(VLOOKUP($D165,의치한약수데이터!$C:$AS,17,0),"")</f>
        <v/>
      </c>
      <c r="N165" s="77" t="str">
        <f>IFERROR(VLOOKUP($D165,의치한약수데이터!$C:$AS,18,0),"")</f>
        <v/>
      </c>
      <c r="O165" s="81" t="str">
        <f>IFERROR(VLOOKUP($D165,의치한약수데이터!$C:$AS,20,0),"")</f>
        <v/>
      </c>
      <c r="P165" s="77" t="str">
        <f>IFERROR(VLOOKUP($D165,의치한약수데이터!$C:$AS,21,0),"")</f>
        <v/>
      </c>
      <c r="Q165" s="77" t="str">
        <f>IFERROR(VLOOKUP($D165,의치한약수데이터!$C:$AS,39,0),"")</f>
        <v/>
      </c>
      <c r="R165" s="82" t="str">
        <f>IFERROR(VLOOKUP($D165,의치한약수데이터!$C:$AS,41,0),"")</f>
        <v/>
      </c>
      <c r="S165" s="115" t="str">
        <f>IFERROR(VLOOKUP($D165,의치한약수데이터!$C:$AS,43,0),"")</f>
        <v/>
      </c>
    </row>
    <row r="166" spans="3:19" x14ac:dyDescent="0.3">
      <c r="C166" s="18">
        <v>134</v>
      </c>
      <c r="D166" s="77" t="str">
        <f>IFERROR(VLOOKUP($C166,의치한약수데이터!$B:$C,2,0),"")</f>
        <v/>
      </c>
      <c r="E166" s="79" t="str">
        <f>IFERROR(VLOOKUP($D166,의치한약수데이터!$C:$AS,3,0),"")</f>
        <v/>
      </c>
      <c r="F166" s="77" t="str">
        <f>IFERROR(VLOOKUP($D166,의치한약수데이터!$C:$AS,5,0),"")</f>
        <v/>
      </c>
      <c r="G166" s="77" t="str">
        <f>IFERROR(VLOOKUP($D166,의치한약수데이터!$C:$AS,6,0),"")</f>
        <v/>
      </c>
      <c r="H166" s="77" t="str">
        <f>IFERROR(VLOOKUP($D166,의치한약수데이터!$C:$AS,8,0),"")</f>
        <v/>
      </c>
      <c r="I166" s="77" t="str">
        <f>IFERROR(VLOOKUP($D166,의치한약수데이터!$C:$AS,12,0),"")</f>
        <v/>
      </c>
      <c r="J166" s="77" t="str">
        <f>IFERROR(VLOOKUP($D166,의치한약수데이터!$C:$AS,13,0),"")</f>
        <v/>
      </c>
      <c r="K166" s="77" t="str">
        <f>IFERROR(VLOOKUP($D166,의치한약수데이터!$C:$AS,14,0),"")</f>
        <v/>
      </c>
      <c r="L166" s="77" t="str">
        <f>IFERROR(VLOOKUP($D166,의치한약수데이터!$C:$AS,16,0),"")</f>
        <v/>
      </c>
      <c r="M166" s="80" t="str">
        <f>IFERROR(VLOOKUP($D166,의치한약수데이터!$C:$AS,17,0),"")</f>
        <v/>
      </c>
      <c r="N166" s="77" t="str">
        <f>IFERROR(VLOOKUP($D166,의치한약수데이터!$C:$AS,18,0),"")</f>
        <v/>
      </c>
      <c r="O166" s="81" t="str">
        <f>IFERROR(VLOOKUP($D166,의치한약수데이터!$C:$AS,20,0),"")</f>
        <v/>
      </c>
      <c r="P166" s="77" t="str">
        <f>IFERROR(VLOOKUP($D166,의치한약수데이터!$C:$AS,21,0),"")</f>
        <v/>
      </c>
      <c r="Q166" s="77" t="str">
        <f>IFERROR(VLOOKUP($D166,의치한약수데이터!$C:$AS,39,0),"")</f>
        <v/>
      </c>
      <c r="R166" s="82" t="str">
        <f>IFERROR(VLOOKUP($D166,의치한약수데이터!$C:$AS,41,0),"")</f>
        <v/>
      </c>
      <c r="S166" s="115" t="str">
        <f>IFERROR(VLOOKUP($D166,의치한약수데이터!$C:$AS,43,0),"")</f>
        <v/>
      </c>
    </row>
    <row r="167" spans="3:19" x14ac:dyDescent="0.3">
      <c r="C167" s="18">
        <v>135</v>
      </c>
      <c r="D167" s="77" t="str">
        <f>IFERROR(VLOOKUP($C167,의치한약수데이터!$B:$C,2,0),"")</f>
        <v/>
      </c>
      <c r="E167" s="79" t="str">
        <f>IFERROR(VLOOKUP($D167,의치한약수데이터!$C:$AS,3,0),"")</f>
        <v/>
      </c>
      <c r="F167" s="77" t="str">
        <f>IFERROR(VLOOKUP($D167,의치한약수데이터!$C:$AS,5,0),"")</f>
        <v/>
      </c>
      <c r="G167" s="77" t="str">
        <f>IFERROR(VLOOKUP($D167,의치한약수데이터!$C:$AS,6,0),"")</f>
        <v/>
      </c>
      <c r="H167" s="77" t="str">
        <f>IFERROR(VLOOKUP($D167,의치한약수데이터!$C:$AS,8,0),"")</f>
        <v/>
      </c>
      <c r="I167" s="77" t="str">
        <f>IFERROR(VLOOKUP($D167,의치한약수데이터!$C:$AS,12,0),"")</f>
        <v/>
      </c>
      <c r="J167" s="77" t="str">
        <f>IFERROR(VLOOKUP($D167,의치한약수데이터!$C:$AS,13,0),"")</f>
        <v/>
      </c>
      <c r="K167" s="77" t="str">
        <f>IFERROR(VLOOKUP($D167,의치한약수데이터!$C:$AS,14,0),"")</f>
        <v/>
      </c>
      <c r="L167" s="77" t="str">
        <f>IFERROR(VLOOKUP($D167,의치한약수데이터!$C:$AS,16,0),"")</f>
        <v/>
      </c>
      <c r="M167" s="80" t="str">
        <f>IFERROR(VLOOKUP($D167,의치한약수데이터!$C:$AS,17,0),"")</f>
        <v/>
      </c>
      <c r="N167" s="77" t="str">
        <f>IFERROR(VLOOKUP($D167,의치한약수데이터!$C:$AS,18,0),"")</f>
        <v/>
      </c>
      <c r="O167" s="81" t="str">
        <f>IFERROR(VLOOKUP($D167,의치한약수데이터!$C:$AS,20,0),"")</f>
        <v/>
      </c>
      <c r="P167" s="77" t="str">
        <f>IFERROR(VLOOKUP($D167,의치한약수데이터!$C:$AS,21,0),"")</f>
        <v/>
      </c>
      <c r="Q167" s="77" t="str">
        <f>IFERROR(VLOOKUP($D167,의치한약수데이터!$C:$AS,39,0),"")</f>
        <v/>
      </c>
      <c r="R167" s="82" t="str">
        <f>IFERROR(VLOOKUP($D167,의치한약수데이터!$C:$AS,41,0),"")</f>
        <v/>
      </c>
      <c r="S167" s="115" t="str">
        <f>IFERROR(VLOOKUP($D167,의치한약수데이터!$C:$AS,43,0),"")</f>
        <v/>
      </c>
    </row>
    <row r="168" spans="3:19" x14ac:dyDescent="0.3">
      <c r="C168" s="18">
        <v>136</v>
      </c>
      <c r="D168" s="77" t="str">
        <f>IFERROR(VLOOKUP($C168,의치한약수데이터!$B:$C,2,0),"")</f>
        <v/>
      </c>
      <c r="E168" s="79" t="str">
        <f>IFERROR(VLOOKUP($D168,의치한약수데이터!$C:$AS,3,0),"")</f>
        <v/>
      </c>
      <c r="F168" s="77" t="str">
        <f>IFERROR(VLOOKUP($D168,의치한약수데이터!$C:$AS,5,0),"")</f>
        <v/>
      </c>
      <c r="G168" s="77" t="str">
        <f>IFERROR(VLOOKUP($D168,의치한약수데이터!$C:$AS,6,0),"")</f>
        <v/>
      </c>
      <c r="H168" s="77" t="str">
        <f>IFERROR(VLOOKUP($D168,의치한약수데이터!$C:$AS,8,0),"")</f>
        <v/>
      </c>
      <c r="I168" s="77" t="str">
        <f>IFERROR(VLOOKUP($D168,의치한약수데이터!$C:$AS,12,0),"")</f>
        <v/>
      </c>
      <c r="J168" s="77" t="str">
        <f>IFERROR(VLOOKUP($D168,의치한약수데이터!$C:$AS,13,0),"")</f>
        <v/>
      </c>
      <c r="K168" s="77" t="str">
        <f>IFERROR(VLOOKUP($D168,의치한약수데이터!$C:$AS,14,0),"")</f>
        <v/>
      </c>
      <c r="L168" s="77" t="str">
        <f>IFERROR(VLOOKUP($D168,의치한약수데이터!$C:$AS,16,0),"")</f>
        <v/>
      </c>
      <c r="M168" s="80" t="str">
        <f>IFERROR(VLOOKUP($D168,의치한약수데이터!$C:$AS,17,0),"")</f>
        <v/>
      </c>
      <c r="N168" s="77" t="str">
        <f>IFERROR(VLOOKUP($D168,의치한약수데이터!$C:$AS,18,0),"")</f>
        <v/>
      </c>
      <c r="O168" s="81" t="str">
        <f>IFERROR(VLOOKUP($D168,의치한약수데이터!$C:$AS,20,0),"")</f>
        <v/>
      </c>
      <c r="P168" s="77" t="str">
        <f>IFERROR(VLOOKUP($D168,의치한약수데이터!$C:$AS,21,0),"")</f>
        <v/>
      </c>
      <c r="Q168" s="77" t="str">
        <f>IFERROR(VLOOKUP($D168,의치한약수데이터!$C:$AS,39,0),"")</f>
        <v/>
      </c>
      <c r="R168" s="82" t="str">
        <f>IFERROR(VLOOKUP($D168,의치한약수데이터!$C:$AS,41,0),"")</f>
        <v/>
      </c>
      <c r="S168" s="115" t="str">
        <f>IFERROR(VLOOKUP($D168,의치한약수데이터!$C:$AS,43,0),"")</f>
        <v/>
      </c>
    </row>
    <row r="169" spans="3:19" x14ac:dyDescent="0.3">
      <c r="C169" s="18">
        <v>137</v>
      </c>
      <c r="D169" s="77" t="str">
        <f>IFERROR(VLOOKUP($C169,의치한약수데이터!$B:$C,2,0),"")</f>
        <v/>
      </c>
      <c r="E169" s="79" t="str">
        <f>IFERROR(VLOOKUP($D169,의치한약수데이터!$C:$AS,3,0),"")</f>
        <v/>
      </c>
      <c r="F169" s="77" t="str">
        <f>IFERROR(VLOOKUP($D169,의치한약수데이터!$C:$AS,5,0),"")</f>
        <v/>
      </c>
      <c r="G169" s="77" t="str">
        <f>IFERROR(VLOOKUP($D169,의치한약수데이터!$C:$AS,6,0),"")</f>
        <v/>
      </c>
      <c r="H169" s="77" t="str">
        <f>IFERROR(VLOOKUP($D169,의치한약수데이터!$C:$AS,8,0),"")</f>
        <v/>
      </c>
      <c r="I169" s="77" t="str">
        <f>IFERROR(VLOOKUP($D169,의치한약수데이터!$C:$AS,12,0),"")</f>
        <v/>
      </c>
      <c r="J169" s="77" t="str">
        <f>IFERROR(VLOOKUP($D169,의치한약수데이터!$C:$AS,13,0),"")</f>
        <v/>
      </c>
      <c r="K169" s="77" t="str">
        <f>IFERROR(VLOOKUP($D169,의치한약수데이터!$C:$AS,14,0),"")</f>
        <v/>
      </c>
      <c r="L169" s="77" t="str">
        <f>IFERROR(VLOOKUP($D169,의치한약수데이터!$C:$AS,16,0),"")</f>
        <v/>
      </c>
      <c r="M169" s="80" t="str">
        <f>IFERROR(VLOOKUP($D169,의치한약수데이터!$C:$AS,17,0),"")</f>
        <v/>
      </c>
      <c r="N169" s="77" t="str">
        <f>IFERROR(VLOOKUP($D169,의치한약수데이터!$C:$AS,18,0),"")</f>
        <v/>
      </c>
      <c r="O169" s="81" t="str">
        <f>IFERROR(VLOOKUP($D169,의치한약수데이터!$C:$AS,20,0),"")</f>
        <v/>
      </c>
      <c r="P169" s="77" t="str">
        <f>IFERROR(VLOOKUP($D169,의치한약수데이터!$C:$AS,21,0),"")</f>
        <v/>
      </c>
      <c r="Q169" s="77" t="str">
        <f>IFERROR(VLOOKUP($D169,의치한약수데이터!$C:$AS,39,0),"")</f>
        <v/>
      </c>
      <c r="R169" s="82" t="str">
        <f>IFERROR(VLOOKUP($D169,의치한약수데이터!$C:$AS,41,0),"")</f>
        <v/>
      </c>
      <c r="S169" s="115" t="str">
        <f>IFERROR(VLOOKUP($D169,의치한약수데이터!$C:$AS,43,0),"")</f>
        <v/>
      </c>
    </row>
    <row r="170" spans="3:19" x14ac:dyDescent="0.3">
      <c r="C170" s="18">
        <v>138</v>
      </c>
      <c r="D170" s="77" t="str">
        <f>IFERROR(VLOOKUP($C170,의치한약수데이터!$B:$C,2,0),"")</f>
        <v/>
      </c>
      <c r="E170" s="79" t="str">
        <f>IFERROR(VLOOKUP($D170,의치한약수데이터!$C:$AS,3,0),"")</f>
        <v/>
      </c>
      <c r="F170" s="77" t="str">
        <f>IFERROR(VLOOKUP($D170,의치한약수데이터!$C:$AS,5,0),"")</f>
        <v/>
      </c>
      <c r="G170" s="77" t="str">
        <f>IFERROR(VLOOKUP($D170,의치한약수데이터!$C:$AS,6,0),"")</f>
        <v/>
      </c>
      <c r="H170" s="77" t="str">
        <f>IFERROR(VLOOKUP($D170,의치한약수데이터!$C:$AS,8,0),"")</f>
        <v/>
      </c>
      <c r="I170" s="77" t="str">
        <f>IFERROR(VLOOKUP($D170,의치한약수데이터!$C:$AS,12,0),"")</f>
        <v/>
      </c>
      <c r="J170" s="77" t="str">
        <f>IFERROR(VLOOKUP($D170,의치한약수데이터!$C:$AS,13,0),"")</f>
        <v/>
      </c>
      <c r="K170" s="77" t="str">
        <f>IFERROR(VLOOKUP($D170,의치한약수데이터!$C:$AS,14,0),"")</f>
        <v/>
      </c>
      <c r="L170" s="77" t="str">
        <f>IFERROR(VLOOKUP($D170,의치한약수데이터!$C:$AS,16,0),"")</f>
        <v/>
      </c>
      <c r="M170" s="80" t="str">
        <f>IFERROR(VLOOKUP($D170,의치한약수데이터!$C:$AS,17,0),"")</f>
        <v/>
      </c>
      <c r="N170" s="77" t="str">
        <f>IFERROR(VLOOKUP($D170,의치한약수데이터!$C:$AS,18,0),"")</f>
        <v/>
      </c>
      <c r="O170" s="81" t="str">
        <f>IFERROR(VLOOKUP($D170,의치한약수데이터!$C:$AS,20,0),"")</f>
        <v/>
      </c>
      <c r="P170" s="77" t="str">
        <f>IFERROR(VLOOKUP($D170,의치한약수데이터!$C:$AS,21,0),"")</f>
        <v/>
      </c>
      <c r="Q170" s="77" t="str">
        <f>IFERROR(VLOOKUP($D170,의치한약수데이터!$C:$AS,39,0),"")</f>
        <v/>
      </c>
      <c r="R170" s="82" t="str">
        <f>IFERROR(VLOOKUP($D170,의치한약수데이터!$C:$AS,41,0),"")</f>
        <v/>
      </c>
      <c r="S170" s="115" t="str">
        <f>IFERROR(VLOOKUP($D170,의치한약수데이터!$C:$AS,43,0),"")</f>
        <v/>
      </c>
    </row>
    <row r="171" spans="3:19" x14ac:dyDescent="0.3">
      <c r="C171" s="18">
        <v>139</v>
      </c>
      <c r="D171" s="77" t="str">
        <f>IFERROR(VLOOKUP($C171,의치한약수데이터!$B:$C,2,0),"")</f>
        <v/>
      </c>
      <c r="E171" s="79" t="str">
        <f>IFERROR(VLOOKUP($D171,의치한약수데이터!$C:$AS,3,0),"")</f>
        <v/>
      </c>
      <c r="F171" s="77" t="str">
        <f>IFERROR(VLOOKUP($D171,의치한약수데이터!$C:$AS,5,0),"")</f>
        <v/>
      </c>
      <c r="G171" s="77" t="str">
        <f>IFERROR(VLOOKUP($D171,의치한약수데이터!$C:$AS,6,0),"")</f>
        <v/>
      </c>
      <c r="H171" s="77" t="str">
        <f>IFERROR(VLOOKUP($D171,의치한약수데이터!$C:$AS,8,0),"")</f>
        <v/>
      </c>
      <c r="I171" s="77" t="str">
        <f>IFERROR(VLOOKUP($D171,의치한약수데이터!$C:$AS,12,0),"")</f>
        <v/>
      </c>
      <c r="J171" s="77" t="str">
        <f>IFERROR(VLOOKUP($D171,의치한약수데이터!$C:$AS,13,0),"")</f>
        <v/>
      </c>
      <c r="K171" s="77" t="str">
        <f>IFERROR(VLOOKUP($D171,의치한약수데이터!$C:$AS,14,0),"")</f>
        <v/>
      </c>
      <c r="L171" s="77" t="str">
        <f>IFERROR(VLOOKUP($D171,의치한약수데이터!$C:$AS,16,0),"")</f>
        <v/>
      </c>
      <c r="M171" s="80" t="str">
        <f>IFERROR(VLOOKUP($D171,의치한약수데이터!$C:$AS,17,0),"")</f>
        <v/>
      </c>
      <c r="N171" s="77" t="str">
        <f>IFERROR(VLOOKUP($D171,의치한약수데이터!$C:$AS,18,0),"")</f>
        <v/>
      </c>
      <c r="O171" s="81" t="str">
        <f>IFERROR(VLOOKUP($D171,의치한약수데이터!$C:$AS,20,0),"")</f>
        <v/>
      </c>
      <c r="P171" s="77" t="str">
        <f>IFERROR(VLOOKUP($D171,의치한약수데이터!$C:$AS,21,0),"")</f>
        <v/>
      </c>
      <c r="Q171" s="77" t="str">
        <f>IFERROR(VLOOKUP($D171,의치한약수데이터!$C:$AS,39,0),"")</f>
        <v/>
      </c>
      <c r="R171" s="82" t="str">
        <f>IFERROR(VLOOKUP($D171,의치한약수데이터!$C:$AS,41,0),"")</f>
        <v/>
      </c>
      <c r="S171" s="115" t="str">
        <f>IFERROR(VLOOKUP($D171,의치한약수데이터!$C:$AS,43,0),"")</f>
        <v/>
      </c>
    </row>
    <row r="172" spans="3:19" x14ac:dyDescent="0.3">
      <c r="C172" s="18">
        <v>140</v>
      </c>
      <c r="D172" s="77" t="str">
        <f>IFERROR(VLOOKUP($C172,의치한약수데이터!$B:$C,2,0),"")</f>
        <v/>
      </c>
      <c r="E172" s="79" t="str">
        <f>IFERROR(VLOOKUP($D172,의치한약수데이터!$C:$AS,3,0),"")</f>
        <v/>
      </c>
      <c r="F172" s="77" t="str">
        <f>IFERROR(VLOOKUP($D172,의치한약수데이터!$C:$AS,5,0),"")</f>
        <v/>
      </c>
      <c r="G172" s="77" t="str">
        <f>IFERROR(VLOOKUP($D172,의치한약수데이터!$C:$AS,6,0),"")</f>
        <v/>
      </c>
      <c r="H172" s="77" t="str">
        <f>IFERROR(VLOOKUP($D172,의치한약수데이터!$C:$AS,8,0),"")</f>
        <v/>
      </c>
      <c r="I172" s="77" t="str">
        <f>IFERROR(VLOOKUP($D172,의치한약수데이터!$C:$AS,12,0),"")</f>
        <v/>
      </c>
      <c r="J172" s="77" t="str">
        <f>IFERROR(VLOOKUP($D172,의치한약수데이터!$C:$AS,13,0),"")</f>
        <v/>
      </c>
      <c r="K172" s="77" t="str">
        <f>IFERROR(VLOOKUP($D172,의치한약수데이터!$C:$AS,14,0),"")</f>
        <v/>
      </c>
      <c r="L172" s="77" t="str">
        <f>IFERROR(VLOOKUP($D172,의치한약수데이터!$C:$AS,16,0),"")</f>
        <v/>
      </c>
      <c r="M172" s="80" t="str">
        <f>IFERROR(VLOOKUP($D172,의치한약수데이터!$C:$AS,17,0),"")</f>
        <v/>
      </c>
      <c r="N172" s="77" t="str">
        <f>IFERROR(VLOOKUP($D172,의치한약수데이터!$C:$AS,18,0),"")</f>
        <v/>
      </c>
      <c r="O172" s="81" t="str">
        <f>IFERROR(VLOOKUP($D172,의치한약수데이터!$C:$AS,20,0),"")</f>
        <v/>
      </c>
      <c r="P172" s="77" t="str">
        <f>IFERROR(VLOOKUP($D172,의치한약수데이터!$C:$AS,21,0),"")</f>
        <v/>
      </c>
      <c r="Q172" s="77" t="str">
        <f>IFERROR(VLOOKUP($D172,의치한약수데이터!$C:$AS,39,0),"")</f>
        <v/>
      </c>
      <c r="R172" s="82" t="str">
        <f>IFERROR(VLOOKUP($D172,의치한약수데이터!$C:$AS,41,0),"")</f>
        <v/>
      </c>
      <c r="S172" s="115" t="str">
        <f>IFERROR(VLOOKUP($D172,의치한약수데이터!$C:$AS,43,0),"")</f>
        <v/>
      </c>
    </row>
    <row r="173" spans="3:19" x14ac:dyDescent="0.3">
      <c r="C173" s="18">
        <v>141</v>
      </c>
      <c r="D173" s="77" t="str">
        <f>IFERROR(VLOOKUP($C173,의치한약수데이터!$B:$C,2,0),"")</f>
        <v/>
      </c>
      <c r="E173" s="79" t="str">
        <f>IFERROR(VLOOKUP($D173,의치한약수데이터!$C:$AS,3,0),"")</f>
        <v/>
      </c>
      <c r="F173" s="77" t="str">
        <f>IFERROR(VLOOKUP($D173,의치한약수데이터!$C:$AS,5,0),"")</f>
        <v/>
      </c>
      <c r="G173" s="77" t="str">
        <f>IFERROR(VLOOKUP($D173,의치한약수데이터!$C:$AS,6,0),"")</f>
        <v/>
      </c>
      <c r="H173" s="77" t="str">
        <f>IFERROR(VLOOKUP($D173,의치한약수데이터!$C:$AS,8,0),"")</f>
        <v/>
      </c>
      <c r="I173" s="77" t="str">
        <f>IFERROR(VLOOKUP($D173,의치한약수데이터!$C:$AS,12,0),"")</f>
        <v/>
      </c>
      <c r="J173" s="77" t="str">
        <f>IFERROR(VLOOKUP($D173,의치한약수데이터!$C:$AS,13,0),"")</f>
        <v/>
      </c>
      <c r="K173" s="77" t="str">
        <f>IFERROR(VLOOKUP($D173,의치한약수데이터!$C:$AS,14,0),"")</f>
        <v/>
      </c>
      <c r="L173" s="77" t="str">
        <f>IFERROR(VLOOKUP($D173,의치한약수데이터!$C:$AS,16,0),"")</f>
        <v/>
      </c>
      <c r="M173" s="80" t="str">
        <f>IFERROR(VLOOKUP($D173,의치한약수데이터!$C:$AS,17,0),"")</f>
        <v/>
      </c>
      <c r="N173" s="77" t="str">
        <f>IFERROR(VLOOKUP($D173,의치한약수데이터!$C:$AS,18,0),"")</f>
        <v/>
      </c>
      <c r="O173" s="81" t="str">
        <f>IFERROR(VLOOKUP($D173,의치한약수데이터!$C:$AS,20,0),"")</f>
        <v/>
      </c>
      <c r="P173" s="77" t="str">
        <f>IFERROR(VLOOKUP($D173,의치한약수데이터!$C:$AS,21,0),"")</f>
        <v/>
      </c>
      <c r="Q173" s="77" t="str">
        <f>IFERROR(VLOOKUP($D173,의치한약수데이터!$C:$AS,39,0),"")</f>
        <v/>
      </c>
      <c r="R173" s="82" t="str">
        <f>IFERROR(VLOOKUP($D173,의치한약수데이터!$C:$AS,41,0),"")</f>
        <v/>
      </c>
      <c r="S173" s="115" t="str">
        <f>IFERROR(VLOOKUP($D173,의치한약수데이터!$C:$AS,43,0),"")</f>
        <v/>
      </c>
    </row>
    <row r="174" spans="3:19" x14ac:dyDescent="0.3">
      <c r="C174" s="18">
        <v>142</v>
      </c>
      <c r="D174" s="77" t="str">
        <f>IFERROR(VLOOKUP($C174,의치한약수데이터!$B:$C,2,0),"")</f>
        <v/>
      </c>
      <c r="E174" s="79" t="str">
        <f>IFERROR(VLOOKUP($D174,의치한약수데이터!$C:$AS,3,0),"")</f>
        <v/>
      </c>
      <c r="F174" s="77" t="str">
        <f>IFERROR(VLOOKUP($D174,의치한약수데이터!$C:$AS,5,0),"")</f>
        <v/>
      </c>
      <c r="G174" s="77" t="str">
        <f>IFERROR(VLOOKUP($D174,의치한약수데이터!$C:$AS,6,0),"")</f>
        <v/>
      </c>
      <c r="H174" s="77" t="str">
        <f>IFERROR(VLOOKUP($D174,의치한약수데이터!$C:$AS,8,0),"")</f>
        <v/>
      </c>
      <c r="I174" s="77" t="str">
        <f>IFERROR(VLOOKUP($D174,의치한약수데이터!$C:$AS,12,0),"")</f>
        <v/>
      </c>
      <c r="J174" s="77" t="str">
        <f>IFERROR(VLOOKUP($D174,의치한약수데이터!$C:$AS,13,0),"")</f>
        <v/>
      </c>
      <c r="K174" s="77" t="str">
        <f>IFERROR(VLOOKUP($D174,의치한약수데이터!$C:$AS,14,0),"")</f>
        <v/>
      </c>
      <c r="L174" s="77" t="str">
        <f>IFERROR(VLOOKUP($D174,의치한약수데이터!$C:$AS,16,0),"")</f>
        <v/>
      </c>
      <c r="M174" s="80" t="str">
        <f>IFERROR(VLOOKUP($D174,의치한약수데이터!$C:$AS,17,0),"")</f>
        <v/>
      </c>
      <c r="N174" s="77" t="str">
        <f>IFERROR(VLOOKUP($D174,의치한약수데이터!$C:$AS,18,0),"")</f>
        <v/>
      </c>
      <c r="O174" s="81" t="str">
        <f>IFERROR(VLOOKUP($D174,의치한약수데이터!$C:$AS,20,0),"")</f>
        <v/>
      </c>
      <c r="P174" s="77" t="str">
        <f>IFERROR(VLOOKUP($D174,의치한약수데이터!$C:$AS,21,0),"")</f>
        <v/>
      </c>
      <c r="Q174" s="77" t="str">
        <f>IFERROR(VLOOKUP($D174,의치한약수데이터!$C:$AS,39,0),"")</f>
        <v/>
      </c>
      <c r="R174" s="82" t="str">
        <f>IFERROR(VLOOKUP($D174,의치한약수데이터!$C:$AS,41,0),"")</f>
        <v/>
      </c>
      <c r="S174" s="115" t="str">
        <f>IFERROR(VLOOKUP($D174,의치한약수데이터!$C:$AS,43,0),"")</f>
        <v/>
      </c>
    </row>
    <row r="175" spans="3:19" x14ac:dyDescent="0.3">
      <c r="C175" s="18">
        <v>143</v>
      </c>
      <c r="D175" s="77" t="str">
        <f>IFERROR(VLOOKUP($C175,의치한약수데이터!$B:$C,2,0),"")</f>
        <v/>
      </c>
      <c r="E175" s="79" t="str">
        <f>IFERROR(VLOOKUP($D175,의치한약수데이터!$C:$AS,3,0),"")</f>
        <v/>
      </c>
      <c r="F175" s="77" t="str">
        <f>IFERROR(VLOOKUP($D175,의치한약수데이터!$C:$AS,5,0),"")</f>
        <v/>
      </c>
      <c r="G175" s="77" t="str">
        <f>IFERROR(VLOOKUP($D175,의치한약수데이터!$C:$AS,6,0),"")</f>
        <v/>
      </c>
      <c r="H175" s="77" t="str">
        <f>IFERROR(VLOOKUP($D175,의치한약수데이터!$C:$AS,8,0),"")</f>
        <v/>
      </c>
      <c r="I175" s="77" t="str">
        <f>IFERROR(VLOOKUP($D175,의치한약수데이터!$C:$AS,12,0),"")</f>
        <v/>
      </c>
      <c r="J175" s="77" t="str">
        <f>IFERROR(VLOOKUP($D175,의치한약수데이터!$C:$AS,13,0),"")</f>
        <v/>
      </c>
      <c r="K175" s="77" t="str">
        <f>IFERROR(VLOOKUP($D175,의치한약수데이터!$C:$AS,14,0),"")</f>
        <v/>
      </c>
      <c r="L175" s="77" t="str">
        <f>IFERROR(VLOOKUP($D175,의치한약수데이터!$C:$AS,16,0),"")</f>
        <v/>
      </c>
      <c r="M175" s="80" t="str">
        <f>IFERROR(VLOOKUP($D175,의치한약수데이터!$C:$AS,17,0),"")</f>
        <v/>
      </c>
      <c r="N175" s="77" t="str">
        <f>IFERROR(VLOOKUP($D175,의치한약수데이터!$C:$AS,18,0),"")</f>
        <v/>
      </c>
      <c r="O175" s="81" t="str">
        <f>IFERROR(VLOOKUP($D175,의치한약수데이터!$C:$AS,20,0),"")</f>
        <v/>
      </c>
      <c r="P175" s="77" t="str">
        <f>IFERROR(VLOOKUP($D175,의치한약수데이터!$C:$AS,21,0),"")</f>
        <v/>
      </c>
      <c r="Q175" s="77" t="str">
        <f>IFERROR(VLOOKUP($D175,의치한약수데이터!$C:$AS,39,0),"")</f>
        <v/>
      </c>
      <c r="R175" s="82" t="str">
        <f>IFERROR(VLOOKUP($D175,의치한약수데이터!$C:$AS,41,0),"")</f>
        <v/>
      </c>
      <c r="S175" s="115" t="str">
        <f>IFERROR(VLOOKUP($D175,의치한약수데이터!$C:$AS,43,0),"")</f>
        <v/>
      </c>
    </row>
    <row r="176" spans="3:19" x14ac:dyDescent="0.3">
      <c r="C176" s="18">
        <v>144</v>
      </c>
      <c r="D176" s="77" t="str">
        <f>IFERROR(VLOOKUP($C176,의치한약수데이터!$B:$C,2,0),"")</f>
        <v/>
      </c>
      <c r="E176" s="79" t="str">
        <f>IFERROR(VLOOKUP($D176,의치한약수데이터!$C:$AS,3,0),"")</f>
        <v/>
      </c>
      <c r="F176" s="77" t="str">
        <f>IFERROR(VLOOKUP($D176,의치한약수데이터!$C:$AS,5,0),"")</f>
        <v/>
      </c>
      <c r="G176" s="77" t="str">
        <f>IFERROR(VLOOKUP($D176,의치한약수데이터!$C:$AS,6,0),"")</f>
        <v/>
      </c>
      <c r="H176" s="77" t="str">
        <f>IFERROR(VLOOKUP($D176,의치한약수데이터!$C:$AS,8,0),"")</f>
        <v/>
      </c>
      <c r="I176" s="77" t="str">
        <f>IFERROR(VLOOKUP($D176,의치한약수데이터!$C:$AS,12,0),"")</f>
        <v/>
      </c>
      <c r="J176" s="77" t="str">
        <f>IFERROR(VLOOKUP($D176,의치한약수데이터!$C:$AS,13,0),"")</f>
        <v/>
      </c>
      <c r="K176" s="77" t="str">
        <f>IFERROR(VLOOKUP($D176,의치한약수데이터!$C:$AS,14,0),"")</f>
        <v/>
      </c>
      <c r="L176" s="77" t="str">
        <f>IFERROR(VLOOKUP($D176,의치한약수데이터!$C:$AS,16,0),"")</f>
        <v/>
      </c>
      <c r="M176" s="80" t="str">
        <f>IFERROR(VLOOKUP($D176,의치한약수데이터!$C:$AS,17,0),"")</f>
        <v/>
      </c>
      <c r="N176" s="77" t="str">
        <f>IFERROR(VLOOKUP($D176,의치한약수데이터!$C:$AS,18,0),"")</f>
        <v/>
      </c>
      <c r="O176" s="81" t="str">
        <f>IFERROR(VLOOKUP($D176,의치한약수데이터!$C:$AS,20,0),"")</f>
        <v/>
      </c>
      <c r="P176" s="77" t="str">
        <f>IFERROR(VLOOKUP($D176,의치한약수데이터!$C:$AS,21,0),"")</f>
        <v/>
      </c>
      <c r="Q176" s="77" t="str">
        <f>IFERROR(VLOOKUP($D176,의치한약수데이터!$C:$AS,39,0),"")</f>
        <v/>
      </c>
      <c r="R176" s="82" t="str">
        <f>IFERROR(VLOOKUP($D176,의치한약수데이터!$C:$AS,41,0),"")</f>
        <v/>
      </c>
      <c r="S176" s="115" t="str">
        <f>IFERROR(VLOOKUP($D176,의치한약수데이터!$C:$AS,43,0),"")</f>
        <v/>
      </c>
    </row>
    <row r="177" spans="3:19" x14ac:dyDescent="0.3">
      <c r="C177" s="18">
        <v>145</v>
      </c>
      <c r="D177" s="77" t="str">
        <f>IFERROR(VLOOKUP($C177,의치한약수데이터!$B:$C,2,0),"")</f>
        <v/>
      </c>
      <c r="E177" s="79" t="str">
        <f>IFERROR(VLOOKUP($D177,의치한약수데이터!$C:$AS,3,0),"")</f>
        <v/>
      </c>
      <c r="F177" s="77" t="str">
        <f>IFERROR(VLOOKUP($D177,의치한약수데이터!$C:$AS,5,0),"")</f>
        <v/>
      </c>
      <c r="G177" s="77" t="str">
        <f>IFERROR(VLOOKUP($D177,의치한약수데이터!$C:$AS,6,0),"")</f>
        <v/>
      </c>
      <c r="H177" s="77" t="str">
        <f>IFERROR(VLOOKUP($D177,의치한약수데이터!$C:$AS,8,0),"")</f>
        <v/>
      </c>
      <c r="I177" s="77" t="str">
        <f>IFERROR(VLOOKUP($D177,의치한약수데이터!$C:$AS,12,0),"")</f>
        <v/>
      </c>
      <c r="J177" s="77" t="str">
        <f>IFERROR(VLOOKUP($D177,의치한약수데이터!$C:$AS,13,0),"")</f>
        <v/>
      </c>
      <c r="K177" s="77" t="str">
        <f>IFERROR(VLOOKUP($D177,의치한약수데이터!$C:$AS,14,0),"")</f>
        <v/>
      </c>
      <c r="L177" s="77" t="str">
        <f>IFERROR(VLOOKUP($D177,의치한약수데이터!$C:$AS,16,0),"")</f>
        <v/>
      </c>
      <c r="M177" s="80" t="str">
        <f>IFERROR(VLOOKUP($D177,의치한약수데이터!$C:$AS,17,0),"")</f>
        <v/>
      </c>
      <c r="N177" s="77" t="str">
        <f>IFERROR(VLOOKUP($D177,의치한약수데이터!$C:$AS,18,0),"")</f>
        <v/>
      </c>
      <c r="O177" s="81" t="str">
        <f>IFERROR(VLOOKUP($D177,의치한약수데이터!$C:$AS,20,0),"")</f>
        <v/>
      </c>
      <c r="P177" s="77" t="str">
        <f>IFERROR(VLOOKUP($D177,의치한약수데이터!$C:$AS,21,0),"")</f>
        <v/>
      </c>
      <c r="Q177" s="77" t="str">
        <f>IFERROR(VLOOKUP($D177,의치한약수데이터!$C:$AS,39,0),"")</f>
        <v/>
      </c>
      <c r="R177" s="82" t="str">
        <f>IFERROR(VLOOKUP($D177,의치한약수데이터!$C:$AS,41,0),"")</f>
        <v/>
      </c>
      <c r="S177" s="115" t="str">
        <f>IFERROR(VLOOKUP($D177,의치한약수데이터!$C:$AS,43,0),"")</f>
        <v/>
      </c>
    </row>
    <row r="178" spans="3:19" x14ac:dyDescent="0.3">
      <c r="C178" s="18">
        <v>146</v>
      </c>
      <c r="D178" s="77" t="str">
        <f>IFERROR(VLOOKUP($C178,의치한약수데이터!$B:$C,2,0),"")</f>
        <v/>
      </c>
      <c r="E178" s="79" t="str">
        <f>IFERROR(VLOOKUP($D178,의치한약수데이터!$C:$AS,3,0),"")</f>
        <v/>
      </c>
      <c r="F178" s="77" t="str">
        <f>IFERROR(VLOOKUP($D178,의치한약수데이터!$C:$AS,5,0),"")</f>
        <v/>
      </c>
      <c r="G178" s="77" t="str">
        <f>IFERROR(VLOOKUP($D178,의치한약수데이터!$C:$AS,6,0),"")</f>
        <v/>
      </c>
      <c r="H178" s="77" t="str">
        <f>IFERROR(VLOOKUP($D178,의치한약수데이터!$C:$AS,8,0),"")</f>
        <v/>
      </c>
      <c r="I178" s="77" t="str">
        <f>IFERROR(VLOOKUP($D178,의치한약수데이터!$C:$AS,12,0),"")</f>
        <v/>
      </c>
      <c r="J178" s="77" t="str">
        <f>IFERROR(VLOOKUP($D178,의치한약수데이터!$C:$AS,13,0),"")</f>
        <v/>
      </c>
      <c r="K178" s="77" t="str">
        <f>IFERROR(VLOOKUP($D178,의치한약수데이터!$C:$AS,14,0),"")</f>
        <v/>
      </c>
      <c r="L178" s="77" t="str">
        <f>IFERROR(VLOOKUP($D178,의치한약수데이터!$C:$AS,16,0),"")</f>
        <v/>
      </c>
      <c r="M178" s="80" t="str">
        <f>IFERROR(VLOOKUP($D178,의치한약수데이터!$C:$AS,17,0),"")</f>
        <v/>
      </c>
      <c r="N178" s="77" t="str">
        <f>IFERROR(VLOOKUP($D178,의치한약수데이터!$C:$AS,18,0),"")</f>
        <v/>
      </c>
      <c r="O178" s="81" t="str">
        <f>IFERROR(VLOOKUP($D178,의치한약수데이터!$C:$AS,20,0),"")</f>
        <v/>
      </c>
      <c r="P178" s="77" t="str">
        <f>IFERROR(VLOOKUP($D178,의치한약수데이터!$C:$AS,21,0),"")</f>
        <v/>
      </c>
      <c r="Q178" s="77" t="str">
        <f>IFERROR(VLOOKUP($D178,의치한약수데이터!$C:$AS,39,0),"")</f>
        <v/>
      </c>
      <c r="R178" s="82" t="str">
        <f>IFERROR(VLOOKUP($D178,의치한약수데이터!$C:$AS,41,0),"")</f>
        <v/>
      </c>
      <c r="S178" s="115" t="str">
        <f>IFERROR(VLOOKUP($D178,의치한약수데이터!$C:$AS,43,0),"")</f>
        <v/>
      </c>
    </row>
    <row r="179" spans="3:19" x14ac:dyDescent="0.3">
      <c r="C179" s="18">
        <v>147</v>
      </c>
      <c r="D179" s="77" t="str">
        <f>IFERROR(VLOOKUP($C179,의치한약수데이터!$B:$C,2,0),"")</f>
        <v/>
      </c>
      <c r="E179" s="79" t="str">
        <f>IFERROR(VLOOKUP($D179,의치한약수데이터!$C:$AS,3,0),"")</f>
        <v/>
      </c>
      <c r="F179" s="77" t="str">
        <f>IFERROR(VLOOKUP($D179,의치한약수데이터!$C:$AS,5,0),"")</f>
        <v/>
      </c>
      <c r="G179" s="77" t="str">
        <f>IFERROR(VLOOKUP($D179,의치한약수데이터!$C:$AS,6,0),"")</f>
        <v/>
      </c>
      <c r="H179" s="77" t="str">
        <f>IFERROR(VLOOKUP($D179,의치한약수데이터!$C:$AS,8,0),"")</f>
        <v/>
      </c>
      <c r="I179" s="77" t="str">
        <f>IFERROR(VLOOKUP($D179,의치한약수데이터!$C:$AS,12,0),"")</f>
        <v/>
      </c>
      <c r="J179" s="77" t="str">
        <f>IFERROR(VLOOKUP($D179,의치한약수데이터!$C:$AS,13,0),"")</f>
        <v/>
      </c>
      <c r="K179" s="77" t="str">
        <f>IFERROR(VLOOKUP($D179,의치한약수데이터!$C:$AS,14,0),"")</f>
        <v/>
      </c>
      <c r="L179" s="77" t="str">
        <f>IFERROR(VLOOKUP($D179,의치한약수데이터!$C:$AS,16,0),"")</f>
        <v/>
      </c>
      <c r="M179" s="80" t="str">
        <f>IFERROR(VLOOKUP($D179,의치한약수데이터!$C:$AS,17,0),"")</f>
        <v/>
      </c>
      <c r="N179" s="77" t="str">
        <f>IFERROR(VLOOKUP($D179,의치한약수데이터!$C:$AS,18,0),"")</f>
        <v/>
      </c>
      <c r="O179" s="81" t="str">
        <f>IFERROR(VLOOKUP($D179,의치한약수데이터!$C:$AS,20,0),"")</f>
        <v/>
      </c>
      <c r="P179" s="77" t="str">
        <f>IFERROR(VLOOKUP($D179,의치한약수데이터!$C:$AS,21,0),"")</f>
        <v/>
      </c>
      <c r="Q179" s="77" t="str">
        <f>IFERROR(VLOOKUP($D179,의치한약수데이터!$C:$AS,39,0),"")</f>
        <v/>
      </c>
      <c r="R179" s="82" t="str">
        <f>IFERROR(VLOOKUP($D179,의치한약수데이터!$C:$AS,41,0),"")</f>
        <v/>
      </c>
      <c r="S179" s="115" t="str">
        <f>IFERROR(VLOOKUP($D179,의치한약수데이터!$C:$AS,43,0),"")</f>
        <v/>
      </c>
    </row>
    <row r="180" spans="3:19" x14ac:dyDescent="0.3">
      <c r="C180" s="18">
        <v>148</v>
      </c>
      <c r="D180" s="77" t="str">
        <f>IFERROR(VLOOKUP($C180,의치한약수데이터!$B:$C,2,0),"")</f>
        <v/>
      </c>
      <c r="E180" s="79" t="str">
        <f>IFERROR(VLOOKUP($D180,의치한약수데이터!$C:$AS,3,0),"")</f>
        <v/>
      </c>
      <c r="F180" s="77" t="str">
        <f>IFERROR(VLOOKUP($D180,의치한약수데이터!$C:$AS,5,0),"")</f>
        <v/>
      </c>
      <c r="G180" s="77" t="str">
        <f>IFERROR(VLOOKUP($D180,의치한약수데이터!$C:$AS,6,0),"")</f>
        <v/>
      </c>
      <c r="H180" s="77" t="str">
        <f>IFERROR(VLOOKUP($D180,의치한약수데이터!$C:$AS,8,0),"")</f>
        <v/>
      </c>
      <c r="I180" s="77" t="str">
        <f>IFERROR(VLOOKUP($D180,의치한약수데이터!$C:$AS,12,0),"")</f>
        <v/>
      </c>
      <c r="J180" s="77" t="str">
        <f>IFERROR(VLOOKUP($D180,의치한약수데이터!$C:$AS,13,0),"")</f>
        <v/>
      </c>
      <c r="K180" s="77" t="str">
        <f>IFERROR(VLOOKUP($D180,의치한약수데이터!$C:$AS,14,0),"")</f>
        <v/>
      </c>
      <c r="L180" s="77" t="str">
        <f>IFERROR(VLOOKUP($D180,의치한약수데이터!$C:$AS,16,0),"")</f>
        <v/>
      </c>
      <c r="M180" s="80" t="str">
        <f>IFERROR(VLOOKUP($D180,의치한약수데이터!$C:$AS,17,0),"")</f>
        <v/>
      </c>
      <c r="N180" s="77" t="str">
        <f>IFERROR(VLOOKUP($D180,의치한약수데이터!$C:$AS,18,0),"")</f>
        <v/>
      </c>
      <c r="O180" s="81" t="str">
        <f>IFERROR(VLOOKUP($D180,의치한약수데이터!$C:$AS,20,0),"")</f>
        <v/>
      </c>
      <c r="P180" s="77" t="str">
        <f>IFERROR(VLOOKUP($D180,의치한약수데이터!$C:$AS,21,0),"")</f>
        <v/>
      </c>
      <c r="Q180" s="77" t="str">
        <f>IFERROR(VLOOKUP($D180,의치한약수데이터!$C:$AS,39,0),"")</f>
        <v/>
      </c>
      <c r="R180" s="82" t="str">
        <f>IFERROR(VLOOKUP($D180,의치한약수데이터!$C:$AS,41,0),"")</f>
        <v/>
      </c>
      <c r="S180" s="115" t="str">
        <f>IFERROR(VLOOKUP($D180,의치한약수데이터!$C:$AS,43,0),"")</f>
        <v/>
      </c>
    </row>
    <row r="181" spans="3:19" x14ac:dyDescent="0.3">
      <c r="C181" s="18">
        <v>149</v>
      </c>
      <c r="D181" s="77" t="str">
        <f>IFERROR(VLOOKUP($C181,의치한약수데이터!$B:$C,2,0),"")</f>
        <v/>
      </c>
      <c r="E181" s="79" t="str">
        <f>IFERROR(VLOOKUP($D181,의치한약수데이터!$C:$AS,3,0),"")</f>
        <v/>
      </c>
      <c r="F181" s="77" t="str">
        <f>IFERROR(VLOOKUP($D181,의치한약수데이터!$C:$AS,5,0),"")</f>
        <v/>
      </c>
      <c r="G181" s="77" t="str">
        <f>IFERROR(VLOOKUP($D181,의치한약수데이터!$C:$AS,6,0),"")</f>
        <v/>
      </c>
      <c r="H181" s="77" t="str">
        <f>IFERROR(VLOOKUP($D181,의치한약수데이터!$C:$AS,8,0),"")</f>
        <v/>
      </c>
      <c r="I181" s="77" t="str">
        <f>IFERROR(VLOOKUP($D181,의치한약수데이터!$C:$AS,12,0),"")</f>
        <v/>
      </c>
      <c r="J181" s="77" t="str">
        <f>IFERROR(VLOOKUP($D181,의치한약수데이터!$C:$AS,13,0),"")</f>
        <v/>
      </c>
      <c r="K181" s="77" t="str">
        <f>IFERROR(VLOOKUP($D181,의치한약수데이터!$C:$AS,14,0),"")</f>
        <v/>
      </c>
      <c r="L181" s="77" t="str">
        <f>IFERROR(VLOOKUP($D181,의치한약수데이터!$C:$AS,16,0),"")</f>
        <v/>
      </c>
      <c r="M181" s="80" t="str">
        <f>IFERROR(VLOOKUP($D181,의치한약수데이터!$C:$AS,17,0),"")</f>
        <v/>
      </c>
      <c r="N181" s="77" t="str">
        <f>IFERROR(VLOOKUP($D181,의치한약수데이터!$C:$AS,18,0),"")</f>
        <v/>
      </c>
      <c r="O181" s="81" t="str">
        <f>IFERROR(VLOOKUP($D181,의치한약수데이터!$C:$AS,20,0),"")</f>
        <v/>
      </c>
      <c r="P181" s="77" t="str">
        <f>IFERROR(VLOOKUP($D181,의치한약수데이터!$C:$AS,21,0),"")</f>
        <v/>
      </c>
      <c r="Q181" s="77" t="str">
        <f>IFERROR(VLOOKUP($D181,의치한약수데이터!$C:$AS,39,0),"")</f>
        <v/>
      </c>
      <c r="R181" s="82" t="str">
        <f>IFERROR(VLOOKUP($D181,의치한약수데이터!$C:$AS,41,0),"")</f>
        <v/>
      </c>
      <c r="S181" s="115" t="str">
        <f>IFERROR(VLOOKUP($D181,의치한약수데이터!$C:$AS,43,0),"")</f>
        <v/>
      </c>
    </row>
    <row r="182" spans="3:19" x14ac:dyDescent="0.3">
      <c r="C182" s="18">
        <v>150</v>
      </c>
      <c r="D182" s="77" t="str">
        <f>IFERROR(VLOOKUP($C182,의치한약수데이터!$B:$C,2,0),"")</f>
        <v/>
      </c>
      <c r="E182" s="79" t="str">
        <f>IFERROR(VLOOKUP($D182,의치한약수데이터!$C:$AS,3,0),"")</f>
        <v/>
      </c>
      <c r="F182" s="77" t="str">
        <f>IFERROR(VLOOKUP($D182,의치한약수데이터!$C:$AS,5,0),"")</f>
        <v/>
      </c>
      <c r="G182" s="77" t="str">
        <f>IFERROR(VLOOKUP($D182,의치한약수데이터!$C:$AS,6,0),"")</f>
        <v/>
      </c>
      <c r="H182" s="77" t="str">
        <f>IFERROR(VLOOKUP($D182,의치한약수데이터!$C:$AS,8,0),"")</f>
        <v/>
      </c>
      <c r="I182" s="77" t="str">
        <f>IFERROR(VLOOKUP($D182,의치한약수데이터!$C:$AS,12,0),"")</f>
        <v/>
      </c>
      <c r="J182" s="77" t="str">
        <f>IFERROR(VLOOKUP($D182,의치한약수데이터!$C:$AS,13,0),"")</f>
        <v/>
      </c>
      <c r="K182" s="77" t="str">
        <f>IFERROR(VLOOKUP($D182,의치한약수데이터!$C:$AS,14,0),"")</f>
        <v/>
      </c>
      <c r="L182" s="77" t="str">
        <f>IFERROR(VLOOKUP($D182,의치한약수데이터!$C:$AS,16,0),"")</f>
        <v/>
      </c>
      <c r="M182" s="80" t="str">
        <f>IFERROR(VLOOKUP($D182,의치한약수데이터!$C:$AS,17,0),"")</f>
        <v/>
      </c>
      <c r="N182" s="77" t="str">
        <f>IFERROR(VLOOKUP($D182,의치한약수데이터!$C:$AS,18,0),"")</f>
        <v/>
      </c>
      <c r="O182" s="81" t="str">
        <f>IFERROR(VLOOKUP($D182,의치한약수데이터!$C:$AS,20,0),"")</f>
        <v/>
      </c>
      <c r="P182" s="77" t="str">
        <f>IFERROR(VLOOKUP($D182,의치한약수데이터!$C:$AS,21,0),"")</f>
        <v/>
      </c>
      <c r="Q182" s="77" t="str">
        <f>IFERROR(VLOOKUP($D182,의치한약수데이터!$C:$AS,39,0),"")</f>
        <v/>
      </c>
      <c r="R182" s="82" t="str">
        <f>IFERROR(VLOOKUP($D182,의치한약수데이터!$C:$AS,41,0),"")</f>
        <v/>
      </c>
      <c r="S182" s="115" t="str">
        <f>IFERROR(VLOOKUP($D182,의치한약수데이터!$C:$AS,43,0),"")</f>
        <v/>
      </c>
    </row>
    <row r="183" spans="3:19" x14ac:dyDescent="0.3">
      <c r="C183" s="18">
        <v>151</v>
      </c>
      <c r="D183" s="77" t="str">
        <f>IFERROR(VLOOKUP($C183,의치한약수데이터!$B:$C,2,0),"")</f>
        <v/>
      </c>
      <c r="E183" s="79" t="str">
        <f>IFERROR(VLOOKUP($D183,의치한약수데이터!$C:$AS,3,0),"")</f>
        <v/>
      </c>
      <c r="F183" s="77" t="str">
        <f>IFERROR(VLOOKUP($D183,의치한약수데이터!$C:$AS,5,0),"")</f>
        <v/>
      </c>
      <c r="G183" s="77" t="str">
        <f>IFERROR(VLOOKUP($D183,의치한약수데이터!$C:$AS,6,0),"")</f>
        <v/>
      </c>
      <c r="H183" s="77" t="str">
        <f>IFERROR(VLOOKUP($D183,의치한약수데이터!$C:$AS,8,0),"")</f>
        <v/>
      </c>
      <c r="I183" s="77" t="str">
        <f>IFERROR(VLOOKUP($D183,의치한약수데이터!$C:$AS,12,0),"")</f>
        <v/>
      </c>
      <c r="J183" s="77" t="str">
        <f>IFERROR(VLOOKUP($D183,의치한약수데이터!$C:$AS,13,0),"")</f>
        <v/>
      </c>
      <c r="K183" s="77" t="str">
        <f>IFERROR(VLOOKUP($D183,의치한약수데이터!$C:$AS,14,0),"")</f>
        <v/>
      </c>
      <c r="L183" s="77" t="str">
        <f>IFERROR(VLOOKUP($D183,의치한약수데이터!$C:$AS,16,0),"")</f>
        <v/>
      </c>
      <c r="M183" s="80" t="str">
        <f>IFERROR(VLOOKUP($D183,의치한약수데이터!$C:$AS,17,0),"")</f>
        <v/>
      </c>
      <c r="N183" s="77" t="str">
        <f>IFERROR(VLOOKUP($D183,의치한약수데이터!$C:$AS,18,0),"")</f>
        <v/>
      </c>
      <c r="O183" s="81" t="str">
        <f>IFERROR(VLOOKUP($D183,의치한약수데이터!$C:$AS,20,0),"")</f>
        <v/>
      </c>
      <c r="P183" s="77" t="str">
        <f>IFERROR(VLOOKUP($D183,의치한약수데이터!$C:$AS,21,0),"")</f>
        <v/>
      </c>
      <c r="Q183" s="77" t="str">
        <f>IFERROR(VLOOKUP($D183,의치한약수데이터!$C:$AS,39,0),"")</f>
        <v/>
      </c>
      <c r="R183" s="82" t="str">
        <f>IFERROR(VLOOKUP($D183,의치한약수데이터!$C:$AS,41,0),"")</f>
        <v/>
      </c>
      <c r="S183" s="115" t="str">
        <f>IFERROR(VLOOKUP($D183,의치한약수데이터!$C:$AS,43,0),"")</f>
        <v/>
      </c>
    </row>
    <row r="184" spans="3:19" x14ac:dyDescent="0.3">
      <c r="C184" s="18">
        <v>152</v>
      </c>
      <c r="D184" s="77" t="str">
        <f>IFERROR(VLOOKUP($C184,의치한약수데이터!$B:$C,2,0),"")</f>
        <v/>
      </c>
      <c r="E184" s="79" t="str">
        <f>IFERROR(VLOOKUP($D184,의치한약수데이터!$C:$AS,3,0),"")</f>
        <v/>
      </c>
      <c r="F184" s="77" t="str">
        <f>IFERROR(VLOOKUP($D184,의치한약수데이터!$C:$AS,5,0),"")</f>
        <v/>
      </c>
      <c r="G184" s="77" t="str">
        <f>IFERROR(VLOOKUP($D184,의치한약수데이터!$C:$AS,6,0),"")</f>
        <v/>
      </c>
      <c r="H184" s="77" t="str">
        <f>IFERROR(VLOOKUP($D184,의치한약수데이터!$C:$AS,8,0),"")</f>
        <v/>
      </c>
      <c r="I184" s="77" t="str">
        <f>IFERROR(VLOOKUP($D184,의치한약수데이터!$C:$AS,12,0),"")</f>
        <v/>
      </c>
      <c r="J184" s="77" t="str">
        <f>IFERROR(VLOOKUP($D184,의치한약수데이터!$C:$AS,13,0),"")</f>
        <v/>
      </c>
      <c r="K184" s="77" t="str">
        <f>IFERROR(VLOOKUP($D184,의치한약수데이터!$C:$AS,14,0),"")</f>
        <v/>
      </c>
      <c r="L184" s="77" t="str">
        <f>IFERROR(VLOOKUP($D184,의치한약수데이터!$C:$AS,16,0),"")</f>
        <v/>
      </c>
      <c r="M184" s="80" t="str">
        <f>IFERROR(VLOOKUP($D184,의치한약수데이터!$C:$AS,17,0),"")</f>
        <v/>
      </c>
      <c r="N184" s="77" t="str">
        <f>IFERROR(VLOOKUP($D184,의치한약수데이터!$C:$AS,18,0),"")</f>
        <v/>
      </c>
      <c r="O184" s="81" t="str">
        <f>IFERROR(VLOOKUP($D184,의치한약수데이터!$C:$AS,20,0),"")</f>
        <v/>
      </c>
      <c r="P184" s="77" t="str">
        <f>IFERROR(VLOOKUP($D184,의치한약수데이터!$C:$AS,21,0),"")</f>
        <v/>
      </c>
      <c r="Q184" s="77" t="str">
        <f>IFERROR(VLOOKUP($D184,의치한약수데이터!$C:$AS,39,0),"")</f>
        <v/>
      </c>
      <c r="R184" s="82" t="str">
        <f>IFERROR(VLOOKUP($D184,의치한약수데이터!$C:$AS,41,0),"")</f>
        <v/>
      </c>
      <c r="S184" s="115" t="str">
        <f>IFERROR(VLOOKUP($D184,의치한약수데이터!$C:$AS,43,0),"")</f>
        <v/>
      </c>
    </row>
    <row r="185" spans="3:19" x14ac:dyDescent="0.3">
      <c r="C185" s="18">
        <v>153</v>
      </c>
      <c r="D185" s="77" t="str">
        <f>IFERROR(VLOOKUP($C185,의치한약수데이터!$B:$C,2,0),"")</f>
        <v/>
      </c>
      <c r="E185" s="79" t="str">
        <f>IFERROR(VLOOKUP($D185,의치한약수데이터!$C:$AS,3,0),"")</f>
        <v/>
      </c>
      <c r="F185" s="77" t="str">
        <f>IFERROR(VLOOKUP($D185,의치한약수데이터!$C:$AS,5,0),"")</f>
        <v/>
      </c>
      <c r="G185" s="77" t="str">
        <f>IFERROR(VLOOKUP($D185,의치한약수데이터!$C:$AS,6,0),"")</f>
        <v/>
      </c>
      <c r="H185" s="77" t="str">
        <f>IFERROR(VLOOKUP($D185,의치한약수데이터!$C:$AS,8,0),"")</f>
        <v/>
      </c>
      <c r="I185" s="77" t="str">
        <f>IFERROR(VLOOKUP($D185,의치한약수데이터!$C:$AS,12,0),"")</f>
        <v/>
      </c>
      <c r="J185" s="77" t="str">
        <f>IFERROR(VLOOKUP($D185,의치한약수데이터!$C:$AS,13,0),"")</f>
        <v/>
      </c>
      <c r="K185" s="77" t="str">
        <f>IFERROR(VLOOKUP($D185,의치한약수데이터!$C:$AS,14,0),"")</f>
        <v/>
      </c>
      <c r="L185" s="77" t="str">
        <f>IFERROR(VLOOKUP($D185,의치한약수데이터!$C:$AS,16,0),"")</f>
        <v/>
      </c>
      <c r="M185" s="80" t="str">
        <f>IFERROR(VLOOKUP($D185,의치한약수데이터!$C:$AS,17,0),"")</f>
        <v/>
      </c>
      <c r="N185" s="77" t="str">
        <f>IFERROR(VLOOKUP($D185,의치한약수데이터!$C:$AS,18,0),"")</f>
        <v/>
      </c>
      <c r="O185" s="81" t="str">
        <f>IFERROR(VLOOKUP($D185,의치한약수데이터!$C:$AS,20,0),"")</f>
        <v/>
      </c>
      <c r="P185" s="77" t="str">
        <f>IFERROR(VLOOKUP($D185,의치한약수데이터!$C:$AS,21,0),"")</f>
        <v/>
      </c>
      <c r="Q185" s="77" t="str">
        <f>IFERROR(VLOOKUP($D185,의치한약수데이터!$C:$AS,39,0),"")</f>
        <v/>
      </c>
      <c r="R185" s="82" t="str">
        <f>IFERROR(VLOOKUP($D185,의치한약수데이터!$C:$AS,41,0),"")</f>
        <v/>
      </c>
      <c r="S185" s="115" t="str">
        <f>IFERROR(VLOOKUP($D185,의치한약수데이터!$C:$AS,43,0),"")</f>
        <v/>
      </c>
    </row>
    <row r="186" spans="3:19" x14ac:dyDescent="0.3">
      <c r="C186" s="18">
        <v>154</v>
      </c>
      <c r="D186" s="77" t="str">
        <f>IFERROR(VLOOKUP($C186,의치한약수데이터!$B:$C,2,0),"")</f>
        <v/>
      </c>
      <c r="E186" s="79" t="str">
        <f>IFERROR(VLOOKUP($D186,의치한약수데이터!$C:$AS,3,0),"")</f>
        <v/>
      </c>
      <c r="F186" s="77" t="str">
        <f>IFERROR(VLOOKUP($D186,의치한약수데이터!$C:$AS,5,0),"")</f>
        <v/>
      </c>
      <c r="G186" s="77" t="str">
        <f>IFERROR(VLOOKUP($D186,의치한약수데이터!$C:$AS,6,0),"")</f>
        <v/>
      </c>
      <c r="H186" s="77" t="str">
        <f>IFERROR(VLOOKUP($D186,의치한약수데이터!$C:$AS,8,0),"")</f>
        <v/>
      </c>
      <c r="I186" s="77" t="str">
        <f>IFERROR(VLOOKUP($D186,의치한약수데이터!$C:$AS,12,0),"")</f>
        <v/>
      </c>
      <c r="J186" s="77" t="str">
        <f>IFERROR(VLOOKUP($D186,의치한약수데이터!$C:$AS,13,0),"")</f>
        <v/>
      </c>
      <c r="K186" s="77" t="str">
        <f>IFERROR(VLOOKUP($D186,의치한약수데이터!$C:$AS,14,0),"")</f>
        <v/>
      </c>
      <c r="L186" s="77" t="str">
        <f>IFERROR(VLOOKUP($D186,의치한약수데이터!$C:$AS,16,0),"")</f>
        <v/>
      </c>
      <c r="M186" s="80" t="str">
        <f>IFERROR(VLOOKUP($D186,의치한약수데이터!$C:$AS,17,0),"")</f>
        <v/>
      </c>
      <c r="N186" s="77" t="str">
        <f>IFERROR(VLOOKUP($D186,의치한약수데이터!$C:$AS,18,0),"")</f>
        <v/>
      </c>
      <c r="O186" s="81" t="str">
        <f>IFERROR(VLOOKUP($D186,의치한약수데이터!$C:$AS,20,0),"")</f>
        <v/>
      </c>
      <c r="P186" s="77" t="str">
        <f>IFERROR(VLOOKUP($D186,의치한약수데이터!$C:$AS,21,0),"")</f>
        <v/>
      </c>
      <c r="Q186" s="77" t="str">
        <f>IFERROR(VLOOKUP($D186,의치한약수데이터!$C:$AS,39,0),"")</f>
        <v/>
      </c>
      <c r="R186" s="82" t="str">
        <f>IFERROR(VLOOKUP($D186,의치한약수데이터!$C:$AS,41,0),"")</f>
        <v/>
      </c>
      <c r="S186" s="115" t="str">
        <f>IFERROR(VLOOKUP($D186,의치한약수데이터!$C:$AS,43,0),"")</f>
        <v/>
      </c>
    </row>
    <row r="187" spans="3:19" x14ac:dyDescent="0.3">
      <c r="C187" s="18">
        <v>155</v>
      </c>
      <c r="D187" s="77" t="str">
        <f>IFERROR(VLOOKUP($C187,의치한약수데이터!$B:$C,2,0),"")</f>
        <v/>
      </c>
      <c r="E187" s="79" t="str">
        <f>IFERROR(VLOOKUP($D187,의치한약수데이터!$C:$AS,3,0),"")</f>
        <v/>
      </c>
      <c r="F187" s="77" t="str">
        <f>IFERROR(VLOOKUP($D187,의치한약수데이터!$C:$AS,5,0),"")</f>
        <v/>
      </c>
      <c r="G187" s="77" t="str">
        <f>IFERROR(VLOOKUP($D187,의치한약수데이터!$C:$AS,6,0),"")</f>
        <v/>
      </c>
      <c r="H187" s="77" t="str">
        <f>IFERROR(VLOOKUP($D187,의치한약수데이터!$C:$AS,8,0),"")</f>
        <v/>
      </c>
      <c r="I187" s="77" t="str">
        <f>IFERROR(VLOOKUP($D187,의치한약수데이터!$C:$AS,12,0),"")</f>
        <v/>
      </c>
      <c r="J187" s="77" t="str">
        <f>IFERROR(VLOOKUP($D187,의치한약수데이터!$C:$AS,13,0),"")</f>
        <v/>
      </c>
      <c r="K187" s="77" t="str">
        <f>IFERROR(VLOOKUP($D187,의치한약수데이터!$C:$AS,14,0),"")</f>
        <v/>
      </c>
      <c r="L187" s="77" t="str">
        <f>IFERROR(VLOOKUP($D187,의치한약수데이터!$C:$AS,16,0),"")</f>
        <v/>
      </c>
      <c r="M187" s="80" t="str">
        <f>IFERROR(VLOOKUP($D187,의치한약수데이터!$C:$AS,17,0),"")</f>
        <v/>
      </c>
      <c r="N187" s="77" t="str">
        <f>IFERROR(VLOOKUP($D187,의치한약수데이터!$C:$AS,18,0),"")</f>
        <v/>
      </c>
      <c r="O187" s="81" t="str">
        <f>IFERROR(VLOOKUP($D187,의치한약수데이터!$C:$AS,20,0),"")</f>
        <v/>
      </c>
      <c r="P187" s="77" t="str">
        <f>IFERROR(VLOOKUP($D187,의치한약수데이터!$C:$AS,21,0),"")</f>
        <v/>
      </c>
      <c r="Q187" s="77" t="str">
        <f>IFERROR(VLOOKUP($D187,의치한약수데이터!$C:$AS,39,0),"")</f>
        <v/>
      </c>
      <c r="R187" s="82" t="str">
        <f>IFERROR(VLOOKUP($D187,의치한약수데이터!$C:$AS,41,0),"")</f>
        <v/>
      </c>
      <c r="S187" s="115" t="str">
        <f>IFERROR(VLOOKUP($D187,의치한약수데이터!$C:$AS,43,0),"")</f>
        <v/>
      </c>
    </row>
    <row r="188" spans="3:19" x14ac:dyDescent="0.3">
      <c r="C188" s="18">
        <v>156</v>
      </c>
      <c r="D188" s="77" t="str">
        <f>IFERROR(VLOOKUP($C188,의치한약수데이터!$B:$C,2,0),"")</f>
        <v/>
      </c>
      <c r="E188" s="79" t="str">
        <f>IFERROR(VLOOKUP($D188,의치한약수데이터!$C:$AS,3,0),"")</f>
        <v/>
      </c>
      <c r="F188" s="77" t="str">
        <f>IFERROR(VLOOKUP($D188,의치한약수데이터!$C:$AS,5,0),"")</f>
        <v/>
      </c>
      <c r="G188" s="77" t="str">
        <f>IFERROR(VLOOKUP($D188,의치한약수데이터!$C:$AS,6,0),"")</f>
        <v/>
      </c>
      <c r="H188" s="77" t="str">
        <f>IFERROR(VLOOKUP($D188,의치한약수데이터!$C:$AS,8,0),"")</f>
        <v/>
      </c>
      <c r="I188" s="77" t="str">
        <f>IFERROR(VLOOKUP($D188,의치한약수데이터!$C:$AS,12,0),"")</f>
        <v/>
      </c>
      <c r="J188" s="77" t="str">
        <f>IFERROR(VLOOKUP($D188,의치한약수데이터!$C:$AS,13,0),"")</f>
        <v/>
      </c>
      <c r="K188" s="77" t="str">
        <f>IFERROR(VLOOKUP($D188,의치한약수데이터!$C:$AS,14,0),"")</f>
        <v/>
      </c>
      <c r="L188" s="77" t="str">
        <f>IFERROR(VLOOKUP($D188,의치한약수데이터!$C:$AS,16,0),"")</f>
        <v/>
      </c>
      <c r="M188" s="80" t="str">
        <f>IFERROR(VLOOKUP($D188,의치한약수데이터!$C:$AS,17,0),"")</f>
        <v/>
      </c>
      <c r="N188" s="77" t="str">
        <f>IFERROR(VLOOKUP($D188,의치한약수데이터!$C:$AS,18,0),"")</f>
        <v/>
      </c>
      <c r="O188" s="81" t="str">
        <f>IFERROR(VLOOKUP($D188,의치한약수데이터!$C:$AS,20,0),"")</f>
        <v/>
      </c>
      <c r="P188" s="77" t="str">
        <f>IFERROR(VLOOKUP($D188,의치한약수데이터!$C:$AS,21,0),"")</f>
        <v/>
      </c>
      <c r="Q188" s="77" t="str">
        <f>IFERROR(VLOOKUP($D188,의치한약수데이터!$C:$AS,39,0),"")</f>
        <v/>
      </c>
      <c r="R188" s="82" t="str">
        <f>IFERROR(VLOOKUP($D188,의치한약수데이터!$C:$AS,41,0),"")</f>
        <v/>
      </c>
      <c r="S188" s="115" t="str">
        <f>IFERROR(VLOOKUP($D188,의치한약수데이터!$C:$AS,43,0),"")</f>
        <v/>
      </c>
    </row>
    <row r="189" spans="3:19" x14ac:dyDescent="0.3">
      <c r="C189" s="18">
        <v>157</v>
      </c>
      <c r="D189" s="77" t="str">
        <f>IFERROR(VLOOKUP($C189,의치한약수데이터!$B:$C,2,0),"")</f>
        <v/>
      </c>
      <c r="E189" s="79" t="str">
        <f>IFERROR(VLOOKUP($D189,의치한약수데이터!$C:$AS,3,0),"")</f>
        <v/>
      </c>
      <c r="F189" s="77" t="str">
        <f>IFERROR(VLOOKUP($D189,의치한약수데이터!$C:$AS,5,0),"")</f>
        <v/>
      </c>
      <c r="G189" s="77" t="str">
        <f>IFERROR(VLOOKUP($D189,의치한약수데이터!$C:$AS,6,0),"")</f>
        <v/>
      </c>
      <c r="H189" s="77" t="str">
        <f>IFERROR(VLOOKUP($D189,의치한약수데이터!$C:$AS,8,0),"")</f>
        <v/>
      </c>
      <c r="I189" s="77" t="str">
        <f>IFERROR(VLOOKUP($D189,의치한약수데이터!$C:$AS,12,0),"")</f>
        <v/>
      </c>
      <c r="J189" s="77" t="str">
        <f>IFERROR(VLOOKUP($D189,의치한약수데이터!$C:$AS,13,0),"")</f>
        <v/>
      </c>
      <c r="K189" s="77" t="str">
        <f>IFERROR(VLOOKUP($D189,의치한약수데이터!$C:$AS,14,0),"")</f>
        <v/>
      </c>
      <c r="L189" s="77" t="str">
        <f>IFERROR(VLOOKUP($D189,의치한약수데이터!$C:$AS,16,0),"")</f>
        <v/>
      </c>
      <c r="M189" s="80" t="str">
        <f>IFERROR(VLOOKUP($D189,의치한약수데이터!$C:$AS,17,0),"")</f>
        <v/>
      </c>
      <c r="N189" s="77" t="str">
        <f>IFERROR(VLOOKUP($D189,의치한약수데이터!$C:$AS,18,0),"")</f>
        <v/>
      </c>
      <c r="O189" s="81" t="str">
        <f>IFERROR(VLOOKUP($D189,의치한약수데이터!$C:$AS,20,0),"")</f>
        <v/>
      </c>
      <c r="P189" s="77" t="str">
        <f>IFERROR(VLOOKUP($D189,의치한약수데이터!$C:$AS,21,0),"")</f>
        <v/>
      </c>
      <c r="Q189" s="77" t="str">
        <f>IFERROR(VLOOKUP($D189,의치한약수데이터!$C:$AS,39,0),"")</f>
        <v/>
      </c>
      <c r="R189" s="82" t="str">
        <f>IFERROR(VLOOKUP($D189,의치한약수데이터!$C:$AS,41,0),"")</f>
        <v/>
      </c>
      <c r="S189" s="115" t="str">
        <f>IFERROR(VLOOKUP($D189,의치한약수데이터!$C:$AS,43,0),"")</f>
        <v/>
      </c>
    </row>
    <row r="190" spans="3:19" x14ac:dyDescent="0.3">
      <c r="C190" s="18">
        <v>158</v>
      </c>
      <c r="D190" s="77" t="str">
        <f>IFERROR(VLOOKUP($C190,의치한약수데이터!$B:$C,2,0),"")</f>
        <v/>
      </c>
      <c r="E190" s="79" t="str">
        <f>IFERROR(VLOOKUP($D190,의치한약수데이터!$C:$AS,3,0),"")</f>
        <v/>
      </c>
      <c r="F190" s="77" t="str">
        <f>IFERROR(VLOOKUP($D190,의치한약수데이터!$C:$AS,5,0),"")</f>
        <v/>
      </c>
      <c r="G190" s="77" t="str">
        <f>IFERROR(VLOOKUP($D190,의치한약수데이터!$C:$AS,6,0),"")</f>
        <v/>
      </c>
      <c r="H190" s="77" t="str">
        <f>IFERROR(VLOOKUP($D190,의치한약수데이터!$C:$AS,8,0),"")</f>
        <v/>
      </c>
      <c r="I190" s="77" t="str">
        <f>IFERROR(VLOOKUP($D190,의치한약수데이터!$C:$AS,12,0),"")</f>
        <v/>
      </c>
      <c r="J190" s="77" t="str">
        <f>IFERROR(VLOOKUP($D190,의치한약수데이터!$C:$AS,13,0),"")</f>
        <v/>
      </c>
      <c r="K190" s="77" t="str">
        <f>IFERROR(VLOOKUP($D190,의치한약수데이터!$C:$AS,14,0),"")</f>
        <v/>
      </c>
      <c r="L190" s="77" t="str">
        <f>IFERROR(VLOOKUP($D190,의치한약수데이터!$C:$AS,16,0),"")</f>
        <v/>
      </c>
      <c r="M190" s="80" t="str">
        <f>IFERROR(VLOOKUP($D190,의치한약수데이터!$C:$AS,17,0),"")</f>
        <v/>
      </c>
      <c r="N190" s="77" t="str">
        <f>IFERROR(VLOOKUP($D190,의치한약수데이터!$C:$AS,18,0),"")</f>
        <v/>
      </c>
      <c r="O190" s="81" t="str">
        <f>IFERROR(VLOOKUP($D190,의치한약수데이터!$C:$AS,20,0),"")</f>
        <v/>
      </c>
      <c r="P190" s="77" t="str">
        <f>IFERROR(VLOOKUP($D190,의치한약수데이터!$C:$AS,21,0),"")</f>
        <v/>
      </c>
      <c r="Q190" s="77" t="str">
        <f>IFERROR(VLOOKUP($D190,의치한약수데이터!$C:$AS,39,0),"")</f>
        <v/>
      </c>
      <c r="R190" s="82" t="str">
        <f>IFERROR(VLOOKUP($D190,의치한약수데이터!$C:$AS,41,0),"")</f>
        <v/>
      </c>
      <c r="S190" s="115" t="str">
        <f>IFERROR(VLOOKUP($D190,의치한약수데이터!$C:$AS,43,0),"")</f>
        <v/>
      </c>
    </row>
    <row r="191" spans="3:19" x14ac:dyDescent="0.3">
      <c r="C191" s="18">
        <v>159</v>
      </c>
      <c r="D191" s="77" t="str">
        <f>IFERROR(VLOOKUP($C191,의치한약수데이터!$B:$C,2,0),"")</f>
        <v/>
      </c>
      <c r="E191" s="79" t="str">
        <f>IFERROR(VLOOKUP($D191,의치한약수데이터!$C:$AS,3,0),"")</f>
        <v/>
      </c>
      <c r="F191" s="77" t="str">
        <f>IFERROR(VLOOKUP($D191,의치한약수데이터!$C:$AS,5,0),"")</f>
        <v/>
      </c>
      <c r="G191" s="77" t="str">
        <f>IFERROR(VLOOKUP($D191,의치한약수데이터!$C:$AS,6,0),"")</f>
        <v/>
      </c>
      <c r="H191" s="77" t="str">
        <f>IFERROR(VLOOKUP($D191,의치한약수데이터!$C:$AS,8,0),"")</f>
        <v/>
      </c>
      <c r="I191" s="77" t="str">
        <f>IFERROR(VLOOKUP($D191,의치한약수데이터!$C:$AS,12,0),"")</f>
        <v/>
      </c>
      <c r="J191" s="77" t="str">
        <f>IFERROR(VLOOKUP($D191,의치한약수데이터!$C:$AS,13,0),"")</f>
        <v/>
      </c>
      <c r="K191" s="77" t="str">
        <f>IFERROR(VLOOKUP($D191,의치한약수데이터!$C:$AS,14,0),"")</f>
        <v/>
      </c>
      <c r="L191" s="77" t="str">
        <f>IFERROR(VLOOKUP($D191,의치한약수데이터!$C:$AS,16,0),"")</f>
        <v/>
      </c>
      <c r="M191" s="80" t="str">
        <f>IFERROR(VLOOKUP($D191,의치한약수데이터!$C:$AS,17,0),"")</f>
        <v/>
      </c>
      <c r="N191" s="77" t="str">
        <f>IFERROR(VLOOKUP($D191,의치한약수데이터!$C:$AS,18,0),"")</f>
        <v/>
      </c>
      <c r="O191" s="81" t="str">
        <f>IFERROR(VLOOKUP($D191,의치한약수데이터!$C:$AS,20,0),"")</f>
        <v/>
      </c>
      <c r="P191" s="77" t="str">
        <f>IFERROR(VLOOKUP($D191,의치한약수데이터!$C:$AS,21,0),"")</f>
        <v/>
      </c>
      <c r="Q191" s="77" t="str">
        <f>IFERROR(VLOOKUP($D191,의치한약수데이터!$C:$AS,39,0),"")</f>
        <v/>
      </c>
      <c r="R191" s="82" t="str">
        <f>IFERROR(VLOOKUP($D191,의치한약수데이터!$C:$AS,41,0),"")</f>
        <v/>
      </c>
      <c r="S191" s="115" t="str">
        <f>IFERROR(VLOOKUP($D191,의치한약수데이터!$C:$AS,43,0),"")</f>
        <v/>
      </c>
    </row>
    <row r="192" spans="3:19" x14ac:dyDescent="0.3">
      <c r="C192" s="18">
        <v>160</v>
      </c>
      <c r="D192" s="77" t="str">
        <f>IFERROR(VLOOKUP($C192,의치한약수데이터!$B:$C,2,0),"")</f>
        <v/>
      </c>
      <c r="E192" s="79" t="str">
        <f>IFERROR(VLOOKUP($D192,의치한약수데이터!$C:$AS,3,0),"")</f>
        <v/>
      </c>
      <c r="F192" s="77" t="str">
        <f>IFERROR(VLOOKUP($D192,의치한약수데이터!$C:$AS,5,0),"")</f>
        <v/>
      </c>
      <c r="G192" s="77" t="str">
        <f>IFERROR(VLOOKUP($D192,의치한약수데이터!$C:$AS,6,0),"")</f>
        <v/>
      </c>
      <c r="H192" s="77" t="str">
        <f>IFERROR(VLOOKUP($D192,의치한약수데이터!$C:$AS,8,0),"")</f>
        <v/>
      </c>
      <c r="I192" s="77" t="str">
        <f>IFERROR(VLOOKUP($D192,의치한약수데이터!$C:$AS,12,0),"")</f>
        <v/>
      </c>
      <c r="J192" s="77" t="str">
        <f>IFERROR(VLOOKUP($D192,의치한약수데이터!$C:$AS,13,0),"")</f>
        <v/>
      </c>
      <c r="K192" s="77" t="str">
        <f>IFERROR(VLOOKUP($D192,의치한약수데이터!$C:$AS,14,0),"")</f>
        <v/>
      </c>
      <c r="L192" s="77" t="str">
        <f>IFERROR(VLOOKUP($D192,의치한약수데이터!$C:$AS,16,0),"")</f>
        <v/>
      </c>
      <c r="M192" s="80" t="str">
        <f>IFERROR(VLOOKUP($D192,의치한약수데이터!$C:$AS,17,0),"")</f>
        <v/>
      </c>
      <c r="N192" s="77" t="str">
        <f>IFERROR(VLOOKUP($D192,의치한약수데이터!$C:$AS,18,0),"")</f>
        <v/>
      </c>
      <c r="O192" s="81" t="str">
        <f>IFERROR(VLOOKUP($D192,의치한약수데이터!$C:$AS,20,0),"")</f>
        <v/>
      </c>
      <c r="P192" s="77" t="str">
        <f>IFERROR(VLOOKUP($D192,의치한약수데이터!$C:$AS,21,0),"")</f>
        <v/>
      </c>
      <c r="Q192" s="77" t="str">
        <f>IFERROR(VLOOKUP($D192,의치한약수데이터!$C:$AS,39,0),"")</f>
        <v/>
      </c>
      <c r="R192" s="82" t="str">
        <f>IFERROR(VLOOKUP($D192,의치한약수데이터!$C:$AS,41,0),"")</f>
        <v/>
      </c>
      <c r="S192" s="115" t="str">
        <f>IFERROR(VLOOKUP($D192,의치한약수데이터!$C:$AS,43,0),"")</f>
        <v/>
      </c>
    </row>
    <row r="193" spans="3:19" x14ac:dyDescent="0.3">
      <c r="C193" s="18">
        <v>161</v>
      </c>
      <c r="D193" s="77" t="str">
        <f>IFERROR(VLOOKUP($C193,의치한약수데이터!$B:$C,2,0),"")</f>
        <v/>
      </c>
      <c r="E193" s="79" t="str">
        <f>IFERROR(VLOOKUP($D193,의치한약수데이터!$C:$AS,3,0),"")</f>
        <v/>
      </c>
      <c r="F193" s="77" t="str">
        <f>IFERROR(VLOOKUP($D193,의치한약수데이터!$C:$AS,5,0),"")</f>
        <v/>
      </c>
      <c r="G193" s="77" t="str">
        <f>IFERROR(VLOOKUP($D193,의치한약수데이터!$C:$AS,6,0),"")</f>
        <v/>
      </c>
      <c r="H193" s="77" t="str">
        <f>IFERROR(VLOOKUP($D193,의치한약수데이터!$C:$AS,8,0),"")</f>
        <v/>
      </c>
      <c r="I193" s="77" t="str">
        <f>IFERROR(VLOOKUP($D193,의치한약수데이터!$C:$AS,12,0),"")</f>
        <v/>
      </c>
      <c r="J193" s="77" t="str">
        <f>IFERROR(VLOOKUP($D193,의치한약수데이터!$C:$AS,13,0),"")</f>
        <v/>
      </c>
      <c r="K193" s="77" t="str">
        <f>IFERROR(VLOOKUP($D193,의치한약수데이터!$C:$AS,14,0),"")</f>
        <v/>
      </c>
      <c r="L193" s="77" t="str">
        <f>IFERROR(VLOOKUP($D193,의치한약수데이터!$C:$AS,16,0),"")</f>
        <v/>
      </c>
      <c r="M193" s="80" t="str">
        <f>IFERROR(VLOOKUP($D193,의치한약수데이터!$C:$AS,17,0),"")</f>
        <v/>
      </c>
      <c r="N193" s="77" t="str">
        <f>IFERROR(VLOOKUP($D193,의치한약수데이터!$C:$AS,18,0),"")</f>
        <v/>
      </c>
      <c r="O193" s="81" t="str">
        <f>IFERROR(VLOOKUP($D193,의치한약수데이터!$C:$AS,20,0),"")</f>
        <v/>
      </c>
      <c r="P193" s="77" t="str">
        <f>IFERROR(VLOOKUP($D193,의치한약수데이터!$C:$AS,21,0),"")</f>
        <v/>
      </c>
      <c r="Q193" s="77" t="str">
        <f>IFERROR(VLOOKUP($D193,의치한약수데이터!$C:$AS,39,0),"")</f>
        <v/>
      </c>
      <c r="R193" s="82" t="str">
        <f>IFERROR(VLOOKUP($D193,의치한약수데이터!$C:$AS,41,0),"")</f>
        <v/>
      </c>
      <c r="S193" s="115" t="str">
        <f>IFERROR(VLOOKUP($D193,의치한약수데이터!$C:$AS,43,0),"")</f>
        <v/>
      </c>
    </row>
    <row r="194" spans="3:19" x14ac:dyDescent="0.3">
      <c r="C194" s="18">
        <v>162</v>
      </c>
      <c r="D194" s="77" t="str">
        <f>IFERROR(VLOOKUP($C194,의치한약수데이터!$B:$C,2,0),"")</f>
        <v/>
      </c>
      <c r="E194" s="79" t="str">
        <f>IFERROR(VLOOKUP($D194,의치한약수데이터!$C:$AS,3,0),"")</f>
        <v/>
      </c>
      <c r="F194" s="77" t="str">
        <f>IFERROR(VLOOKUP($D194,의치한약수데이터!$C:$AS,5,0),"")</f>
        <v/>
      </c>
      <c r="G194" s="77" t="str">
        <f>IFERROR(VLOOKUP($D194,의치한약수데이터!$C:$AS,6,0),"")</f>
        <v/>
      </c>
      <c r="H194" s="77" t="str">
        <f>IFERROR(VLOOKUP($D194,의치한약수데이터!$C:$AS,8,0),"")</f>
        <v/>
      </c>
      <c r="I194" s="77" t="str">
        <f>IFERROR(VLOOKUP($D194,의치한약수데이터!$C:$AS,12,0),"")</f>
        <v/>
      </c>
      <c r="J194" s="77" t="str">
        <f>IFERROR(VLOOKUP($D194,의치한약수데이터!$C:$AS,13,0),"")</f>
        <v/>
      </c>
      <c r="K194" s="77" t="str">
        <f>IFERROR(VLOOKUP($D194,의치한약수데이터!$C:$AS,14,0),"")</f>
        <v/>
      </c>
      <c r="L194" s="77" t="str">
        <f>IFERROR(VLOOKUP($D194,의치한약수데이터!$C:$AS,16,0),"")</f>
        <v/>
      </c>
      <c r="M194" s="80" t="str">
        <f>IFERROR(VLOOKUP($D194,의치한약수데이터!$C:$AS,17,0),"")</f>
        <v/>
      </c>
      <c r="N194" s="77" t="str">
        <f>IFERROR(VLOOKUP($D194,의치한약수데이터!$C:$AS,18,0),"")</f>
        <v/>
      </c>
      <c r="O194" s="81" t="str">
        <f>IFERROR(VLOOKUP($D194,의치한약수데이터!$C:$AS,20,0),"")</f>
        <v/>
      </c>
      <c r="P194" s="77" t="str">
        <f>IFERROR(VLOOKUP($D194,의치한약수데이터!$C:$AS,21,0),"")</f>
        <v/>
      </c>
      <c r="Q194" s="77" t="str">
        <f>IFERROR(VLOOKUP($D194,의치한약수데이터!$C:$AS,39,0),"")</f>
        <v/>
      </c>
      <c r="R194" s="82" t="str">
        <f>IFERROR(VLOOKUP($D194,의치한약수데이터!$C:$AS,41,0),"")</f>
        <v/>
      </c>
      <c r="S194" s="115" t="str">
        <f>IFERROR(VLOOKUP($D194,의치한약수데이터!$C:$AS,43,0),"")</f>
        <v/>
      </c>
    </row>
    <row r="195" spans="3:19" x14ac:dyDescent="0.3">
      <c r="C195" s="18">
        <v>163</v>
      </c>
      <c r="D195" s="77" t="str">
        <f>IFERROR(VLOOKUP($C195,의치한약수데이터!$B:$C,2,0),"")</f>
        <v/>
      </c>
      <c r="E195" s="79" t="str">
        <f>IFERROR(VLOOKUP($D195,의치한약수데이터!$C:$AS,3,0),"")</f>
        <v/>
      </c>
      <c r="F195" s="77" t="str">
        <f>IFERROR(VLOOKUP($D195,의치한약수데이터!$C:$AS,5,0),"")</f>
        <v/>
      </c>
      <c r="G195" s="77" t="str">
        <f>IFERROR(VLOOKUP($D195,의치한약수데이터!$C:$AS,6,0),"")</f>
        <v/>
      </c>
      <c r="H195" s="77" t="str">
        <f>IFERROR(VLOOKUP($D195,의치한약수데이터!$C:$AS,8,0),"")</f>
        <v/>
      </c>
      <c r="I195" s="77" t="str">
        <f>IFERROR(VLOOKUP($D195,의치한약수데이터!$C:$AS,12,0),"")</f>
        <v/>
      </c>
      <c r="J195" s="77" t="str">
        <f>IFERROR(VLOOKUP($D195,의치한약수데이터!$C:$AS,13,0),"")</f>
        <v/>
      </c>
      <c r="K195" s="77" t="str">
        <f>IFERROR(VLOOKUP($D195,의치한약수데이터!$C:$AS,14,0),"")</f>
        <v/>
      </c>
      <c r="L195" s="77" t="str">
        <f>IFERROR(VLOOKUP($D195,의치한약수데이터!$C:$AS,16,0),"")</f>
        <v/>
      </c>
      <c r="M195" s="80" t="str">
        <f>IFERROR(VLOOKUP($D195,의치한약수데이터!$C:$AS,17,0),"")</f>
        <v/>
      </c>
      <c r="N195" s="77" t="str">
        <f>IFERROR(VLOOKUP($D195,의치한약수데이터!$C:$AS,18,0),"")</f>
        <v/>
      </c>
      <c r="O195" s="81" t="str">
        <f>IFERROR(VLOOKUP($D195,의치한약수데이터!$C:$AS,20,0),"")</f>
        <v/>
      </c>
      <c r="P195" s="77" t="str">
        <f>IFERROR(VLOOKUP($D195,의치한약수데이터!$C:$AS,21,0),"")</f>
        <v/>
      </c>
      <c r="Q195" s="77" t="str">
        <f>IFERROR(VLOOKUP($D195,의치한약수데이터!$C:$AS,39,0),"")</f>
        <v/>
      </c>
      <c r="R195" s="82" t="str">
        <f>IFERROR(VLOOKUP($D195,의치한약수데이터!$C:$AS,41,0),"")</f>
        <v/>
      </c>
      <c r="S195" s="115" t="str">
        <f>IFERROR(VLOOKUP($D195,의치한약수데이터!$C:$AS,43,0),"")</f>
        <v/>
      </c>
    </row>
    <row r="196" spans="3:19" x14ac:dyDescent="0.3">
      <c r="C196" s="18">
        <v>164</v>
      </c>
      <c r="D196" s="77" t="str">
        <f>IFERROR(VLOOKUP($C196,의치한약수데이터!$B:$C,2,0),"")</f>
        <v/>
      </c>
      <c r="E196" s="79" t="str">
        <f>IFERROR(VLOOKUP($D196,의치한약수데이터!$C:$AS,3,0),"")</f>
        <v/>
      </c>
      <c r="F196" s="77" t="str">
        <f>IFERROR(VLOOKUP($D196,의치한약수데이터!$C:$AS,5,0),"")</f>
        <v/>
      </c>
      <c r="G196" s="77" t="str">
        <f>IFERROR(VLOOKUP($D196,의치한약수데이터!$C:$AS,6,0),"")</f>
        <v/>
      </c>
      <c r="H196" s="77" t="str">
        <f>IFERROR(VLOOKUP($D196,의치한약수데이터!$C:$AS,8,0),"")</f>
        <v/>
      </c>
      <c r="I196" s="77" t="str">
        <f>IFERROR(VLOOKUP($D196,의치한약수데이터!$C:$AS,12,0),"")</f>
        <v/>
      </c>
      <c r="J196" s="77" t="str">
        <f>IFERROR(VLOOKUP($D196,의치한약수데이터!$C:$AS,13,0),"")</f>
        <v/>
      </c>
      <c r="K196" s="77" t="str">
        <f>IFERROR(VLOOKUP($D196,의치한약수데이터!$C:$AS,14,0),"")</f>
        <v/>
      </c>
      <c r="L196" s="77" t="str">
        <f>IFERROR(VLOOKUP($D196,의치한약수데이터!$C:$AS,16,0),"")</f>
        <v/>
      </c>
      <c r="M196" s="80" t="str">
        <f>IFERROR(VLOOKUP($D196,의치한약수데이터!$C:$AS,17,0),"")</f>
        <v/>
      </c>
      <c r="N196" s="77" t="str">
        <f>IFERROR(VLOOKUP($D196,의치한약수데이터!$C:$AS,18,0),"")</f>
        <v/>
      </c>
      <c r="O196" s="81" t="str">
        <f>IFERROR(VLOOKUP($D196,의치한약수데이터!$C:$AS,20,0),"")</f>
        <v/>
      </c>
      <c r="P196" s="77" t="str">
        <f>IFERROR(VLOOKUP($D196,의치한약수데이터!$C:$AS,21,0),"")</f>
        <v/>
      </c>
      <c r="Q196" s="77" t="str">
        <f>IFERROR(VLOOKUP($D196,의치한약수데이터!$C:$AS,39,0),"")</f>
        <v/>
      </c>
      <c r="R196" s="82" t="str">
        <f>IFERROR(VLOOKUP($D196,의치한약수데이터!$C:$AS,41,0),"")</f>
        <v/>
      </c>
      <c r="S196" s="115" t="str">
        <f>IFERROR(VLOOKUP($D196,의치한약수데이터!$C:$AS,43,0),"")</f>
        <v/>
      </c>
    </row>
    <row r="197" spans="3:19" x14ac:dyDescent="0.3">
      <c r="C197" s="18">
        <v>165</v>
      </c>
      <c r="D197" s="77" t="str">
        <f>IFERROR(VLOOKUP($C197,의치한약수데이터!$B:$C,2,0),"")</f>
        <v/>
      </c>
      <c r="E197" s="79" t="str">
        <f>IFERROR(VLOOKUP($D197,의치한약수데이터!$C:$AS,3,0),"")</f>
        <v/>
      </c>
      <c r="F197" s="77" t="str">
        <f>IFERROR(VLOOKUP($D197,의치한약수데이터!$C:$AS,5,0),"")</f>
        <v/>
      </c>
      <c r="G197" s="77" t="str">
        <f>IFERROR(VLOOKUP($D197,의치한약수데이터!$C:$AS,6,0),"")</f>
        <v/>
      </c>
      <c r="H197" s="77" t="str">
        <f>IFERROR(VLOOKUP($D197,의치한약수데이터!$C:$AS,8,0),"")</f>
        <v/>
      </c>
      <c r="I197" s="77" t="str">
        <f>IFERROR(VLOOKUP($D197,의치한약수데이터!$C:$AS,12,0),"")</f>
        <v/>
      </c>
      <c r="J197" s="77" t="str">
        <f>IFERROR(VLOOKUP($D197,의치한약수데이터!$C:$AS,13,0),"")</f>
        <v/>
      </c>
      <c r="K197" s="77" t="str">
        <f>IFERROR(VLOOKUP($D197,의치한약수데이터!$C:$AS,14,0),"")</f>
        <v/>
      </c>
      <c r="L197" s="77" t="str">
        <f>IFERROR(VLOOKUP($D197,의치한약수데이터!$C:$AS,16,0),"")</f>
        <v/>
      </c>
      <c r="M197" s="80" t="str">
        <f>IFERROR(VLOOKUP($D197,의치한약수데이터!$C:$AS,17,0),"")</f>
        <v/>
      </c>
      <c r="N197" s="77" t="str">
        <f>IFERROR(VLOOKUP($D197,의치한약수데이터!$C:$AS,18,0),"")</f>
        <v/>
      </c>
      <c r="O197" s="81" t="str">
        <f>IFERROR(VLOOKUP($D197,의치한약수데이터!$C:$AS,20,0),"")</f>
        <v/>
      </c>
      <c r="P197" s="77" t="str">
        <f>IFERROR(VLOOKUP($D197,의치한약수데이터!$C:$AS,21,0),"")</f>
        <v/>
      </c>
      <c r="Q197" s="77" t="str">
        <f>IFERROR(VLOOKUP($D197,의치한약수데이터!$C:$AS,39,0),"")</f>
        <v/>
      </c>
      <c r="R197" s="82" t="str">
        <f>IFERROR(VLOOKUP($D197,의치한약수데이터!$C:$AS,41,0),"")</f>
        <v/>
      </c>
      <c r="S197" s="115" t="str">
        <f>IFERROR(VLOOKUP($D197,의치한약수데이터!$C:$AS,43,0),"")</f>
        <v/>
      </c>
    </row>
    <row r="198" spans="3:19" x14ac:dyDescent="0.3">
      <c r="C198" s="18">
        <v>166</v>
      </c>
      <c r="D198" s="77" t="str">
        <f>IFERROR(VLOOKUP($C198,의치한약수데이터!$B:$C,2,0),"")</f>
        <v/>
      </c>
      <c r="E198" s="79" t="str">
        <f>IFERROR(VLOOKUP($D198,의치한약수데이터!$C:$AS,3,0),"")</f>
        <v/>
      </c>
      <c r="F198" s="77" t="str">
        <f>IFERROR(VLOOKUP($D198,의치한약수데이터!$C:$AS,5,0),"")</f>
        <v/>
      </c>
      <c r="G198" s="77" t="str">
        <f>IFERROR(VLOOKUP($D198,의치한약수데이터!$C:$AS,6,0),"")</f>
        <v/>
      </c>
      <c r="H198" s="77" t="str">
        <f>IFERROR(VLOOKUP($D198,의치한약수데이터!$C:$AS,8,0),"")</f>
        <v/>
      </c>
      <c r="I198" s="77" t="str">
        <f>IFERROR(VLOOKUP($D198,의치한약수데이터!$C:$AS,12,0),"")</f>
        <v/>
      </c>
      <c r="J198" s="77" t="str">
        <f>IFERROR(VLOOKUP($D198,의치한약수데이터!$C:$AS,13,0),"")</f>
        <v/>
      </c>
      <c r="K198" s="77" t="str">
        <f>IFERROR(VLOOKUP($D198,의치한약수데이터!$C:$AS,14,0),"")</f>
        <v/>
      </c>
      <c r="L198" s="77" t="str">
        <f>IFERROR(VLOOKUP($D198,의치한약수데이터!$C:$AS,16,0),"")</f>
        <v/>
      </c>
      <c r="M198" s="80" t="str">
        <f>IFERROR(VLOOKUP($D198,의치한약수데이터!$C:$AS,17,0),"")</f>
        <v/>
      </c>
      <c r="N198" s="77" t="str">
        <f>IFERROR(VLOOKUP($D198,의치한약수데이터!$C:$AS,18,0),"")</f>
        <v/>
      </c>
      <c r="O198" s="81" t="str">
        <f>IFERROR(VLOOKUP($D198,의치한약수데이터!$C:$AS,20,0),"")</f>
        <v/>
      </c>
      <c r="P198" s="77" t="str">
        <f>IFERROR(VLOOKUP($D198,의치한약수데이터!$C:$AS,21,0),"")</f>
        <v/>
      </c>
      <c r="Q198" s="77" t="str">
        <f>IFERROR(VLOOKUP($D198,의치한약수데이터!$C:$AS,39,0),"")</f>
        <v/>
      </c>
      <c r="R198" s="82" t="str">
        <f>IFERROR(VLOOKUP($D198,의치한약수데이터!$C:$AS,41,0),"")</f>
        <v/>
      </c>
      <c r="S198" s="115" t="str">
        <f>IFERROR(VLOOKUP($D198,의치한약수데이터!$C:$AS,43,0),"")</f>
        <v/>
      </c>
    </row>
    <row r="199" spans="3:19" x14ac:dyDescent="0.3">
      <c r="C199" s="18">
        <v>167</v>
      </c>
      <c r="D199" s="77" t="str">
        <f>IFERROR(VLOOKUP($C199,의치한약수데이터!$B:$C,2,0),"")</f>
        <v/>
      </c>
      <c r="E199" s="79" t="str">
        <f>IFERROR(VLOOKUP($D199,의치한약수데이터!$C:$AS,3,0),"")</f>
        <v/>
      </c>
      <c r="F199" s="77" t="str">
        <f>IFERROR(VLOOKUP($D199,의치한약수데이터!$C:$AS,5,0),"")</f>
        <v/>
      </c>
      <c r="G199" s="77" t="str">
        <f>IFERROR(VLOOKUP($D199,의치한약수데이터!$C:$AS,6,0),"")</f>
        <v/>
      </c>
      <c r="H199" s="77" t="str">
        <f>IFERROR(VLOOKUP($D199,의치한약수데이터!$C:$AS,8,0),"")</f>
        <v/>
      </c>
      <c r="I199" s="77" t="str">
        <f>IFERROR(VLOOKUP($D199,의치한약수데이터!$C:$AS,12,0),"")</f>
        <v/>
      </c>
      <c r="J199" s="77" t="str">
        <f>IFERROR(VLOOKUP($D199,의치한약수데이터!$C:$AS,13,0),"")</f>
        <v/>
      </c>
      <c r="K199" s="77" t="str">
        <f>IFERROR(VLOOKUP($D199,의치한약수데이터!$C:$AS,14,0),"")</f>
        <v/>
      </c>
      <c r="L199" s="77" t="str">
        <f>IFERROR(VLOOKUP($D199,의치한약수데이터!$C:$AS,16,0),"")</f>
        <v/>
      </c>
      <c r="M199" s="80" t="str">
        <f>IFERROR(VLOOKUP($D199,의치한약수데이터!$C:$AS,17,0),"")</f>
        <v/>
      </c>
      <c r="N199" s="77" t="str">
        <f>IFERROR(VLOOKUP($D199,의치한약수데이터!$C:$AS,18,0),"")</f>
        <v/>
      </c>
      <c r="O199" s="81" t="str">
        <f>IFERROR(VLOOKUP($D199,의치한약수데이터!$C:$AS,20,0),"")</f>
        <v/>
      </c>
      <c r="P199" s="77" t="str">
        <f>IFERROR(VLOOKUP($D199,의치한약수데이터!$C:$AS,21,0),"")</f>
        <v/>
      </c>
      <c r="Q199" s="77" t="str">
        <f>IFERROR(VLOOKUP($D199,의치한약수데이터!$C:$AS,39,0),"")</f>
        <v/>
      </c>
      <c r="R199" s="82" t="str">
        <f>IFERROR(VLOOKUP($D199,의치한약수데이터!$C:$AS,41,0),"")</f>
        <v/>
      </c>
      <c r="S199" s="115" t="str">
        <f>IFERROR(VLOOKUP($D199,의치한약수데이터!$C:$AS,43,0),"")</f>
        <v/>
      </c>
    </row>
    <row r="200" spans="3:19" x14ac:dyDescent="0.3">
      <c r="C200" s="18">
        <v>168</v>
      </c>
      <c r="D200" s="77" t="str">
        <f>IFERROR(VLOOKUP($C200,의치한약수데이터!$B:$C,2,0),"")</f>
        <v/>
      </c>
      <c r="E200" s="79" t="str">
        <f>IFERROR(VLOOKUP($D200,의치한약수데이터!$C:$AS,3,0),"")</f>
        <v/>
      </c>
      <c r="F200" s="77" t="str">
        <f>IFERROR(VLOOKUP($D200,의치한약수데이터!$C:$AS,5,0),"")</f>
        <v/>
      </c>
      <c r="G200" s="77" t="str">
        <f>IFERROR(VLOOKUP($D200,의치한약수데이터!$C:$AS,6,0),"")</f>
        <v/>
      </c>
      <c r="H200" s="77" t="str">
        <f>IFERROR(VLOOKUP($D200,의치한약수데이터!$C:$AS,8,0),"")</f>
        <v/>
      </c>
      <c r="I200" s="77" t="str">
        <f>IFERROR(VLOOKUP($D200,의치한약수데이터!$C:$AS,12,0),"")</f>
        <v/>
      </c>
      <c r="J200" s="77" t="str">
        <f>IFERROR(VLOOKUP($D200,의치한약수데이터!$C:$AS,13,0),"")</f>
        <v/>
      </c>
      <c r="K200" s="77" t="str">
        <f>IFERROR(VLOOKUP($D200,의치한약수데이터!$C:$AS,14,0),"")</f>
        <v/>
      </c>
      <c r="L200" s="77" t="str">
        <f>IFERROR(VLOOKUP($D200,의치한약수데이터!$C:$AS,16,0),"")</f>
        <v/>
      </c>
      <c r="M200" s="80" t="str">
        <f>IFERROR(VLOOKUP($D200,의치한약수데이터!$C:$AS,17,0),"")</f>
        <v/>
      </c>
      <c r="N200" s="77" t="str">
        <f>IFERROR(VLOOKUP($D200,의치한약수데이터!$C:$AS,18,0),"")</f>
        <v/>
      </c>
      <c r="O200" s="81" t="str">
        <f>IFERROR(VLOOKUP($D200,의치한약수데이터!$C:$AS,20,0),"")</f>
        <v/>
      </c>
      <c r="P200" s="77" t="str">
        <f>IFERROR(VLOOKUP($D200,의치한약수데이터!$C:$AS,21,0),"")</f>
        <v/>
      </c>
      <c r="Q200" s="77" t="str">
        <f>IFERROR(VLOOKUP($D200,의치한약수데이터!$C:$AS,39,0),"")</f>
        <v/>
      </c>
      <c r="R200" s="82" t="str">
        <f>IFERROR(VLOOKUP($D200,의치한약수데이터!$C:$AS,41,0),"")</f>
        <v/>
      </c>
      <c r="S200" s="115" t="str">
        <f>IFERROR(VLOOKUP($D200,의치한약수데이터!$C:$AS,43,0),"")</f>
        <v/>
      </c>
    </row>
    <row r="201" spans="3:19" x14ac:dyDescent="0.3">
      <c r="C201" s="18">
        <v>169</v>
      </c>
      <c r="D201" s="77" t="str">
        <f>IFERROR(VLOOKUP($C201,의치한약수데이터!$B:$C,2,0),"")</f>
        <v/>
      </c>
      <c r="E201" s="79" t="str">
        <f>IFERROR(VLOOKUP($D201,의치한약수데이터!$C:$AS,3,0),"")</f>
        <v/>
      </c>
      <c r="F201" s="77" t="str">
        <f>IFERROR(VLOOKUP($D201,의치한약수데이터!$C:$AS,5,0),"")</f>
        <v/>
      </c>
      <c r="G201" s="77" t="str">
        <f>IFERROR(VLOOKUP($D201,의치한약수데이터!$C:$AS,6,0),"")</f>
        <v/>
      </c>
      <c r="H201" s="77" t="str">
        <f>IFERROR(VLOOKUP($D201,의치한약수데이터!$C:$AS,8,0),"")</f>
        <v/>
      </c>
      <c r="I201" s="77" t="str">
        <f>IFERROR(VLOOKUP($D201,의치한약수데이터!$C:$AS,12,0),"")</f>
        <v/>
      </c>
      <c r="J201" s="77" t="str">
        <f>IFERROR(VLOOKUP($D201,의치한약수데이터!$C:$AS,13,0),"")</f>
        <v/>
      </c>
      <c r="K201" s="77" t="str">
        <f>IFERROR(VLOOKUP($D201,의치한약수데이터!$C:$AS,14,0),"")</f>
        <v/>
      </c>
      <c r="L201" s="77" t="str">
        <f>IFERROR(VLOOKUP($D201,의치한약수데이터!$C:$AS,16,0),"")</f>
        <v/>
      </c>
      <c r="M201" s="80" t="str">
        <f>IFERROR(VLOOKUP($D201,의치한약수데이터!$C:$AS,17,0),"")</f>
        <v/>
      </c>
      <c r="N201" s="77" t="str">
        <f>IFERROR(VLOOKUP($D201,의치한약수데이터!$C:$AS,18,0),"")</f>
        <v/>
      </c>
      <c r="O201" s="81" t="str">
        <f>IFERROR(VLOOKUP($D201,의치한약수데이터!$C:$AS,20,0),"")</f>
        <v/>
      </c>
      <c r="P201" s="77" t="str">
        <f>IFERROR(VLOOKUP($D201,의치한약수데이터!$C:$AS,21,0),"")</f>
        <v/>
      </c>
      <c r="Q201" s="77" t="str">
        <f>IFERROR(VLOOKUP($D201,의치한약수데이터!$C:$AS,39,0),"")</f>
        <v/>
      </c>
      <c r="R201" s="82" t="str">
        <f>IFERROR(VLOOKUP($D201,의치한약수데이터!$C:$AS,41,0),"")</f>
        <v/>
      </c>
      <c r="S201" s="115" t="str">
        <f>IFERROR(VLOOKUP($D201,의치한약수데이터!$C:$AS,43,0),"")</f>
        <v/>
      </c>
    </row>
    <row r="202" spans="3:19" x14ac:dyDescent="0.3">
      <c r="C202" s="18">
        <v>170</v>
      </c>
      <c r="D202" s="77" t="str">
        <f>IFERROR(VLOOKUP($C202,의치한약수데이터!$B:$C,2,0),"")</f>
        <v/>
      </c>
      <c r="E202" s="79" t="str">
        <f>IFERROR(VLOOKUP($D202,의치한약수데이터!$C:$AS,3,0),"")</f>
        <v/>
      </c>
      <c r="F202" s="77" t="str">
        <f>IFERROR(VLOOKUP($D202,의치한약수데이터!$C:$AS,5,0),"")</f>
        <v/>
      </c>
      <c r="G202" s="77" t="str">
        <f>IFERROR(VLOOKUP($D202,의치한약수데이터!$C:$AS,6,0),"")</f>
        <v/>
      </c>
      <c r="H202" s="77" t="str">
        <f>IFERROR(VLOOKUP($D202,의치한약수데이터!$C:$AS,8,0),"")</f>
        <v/>
      </c>
      <c r="I202" s="77" t="str">
        <f>IFERROR(VLOOKUP($D202,의치한약수데이터!$C:$AS,12,0),"")</f>
        <v/>
      </c>
      <c r="J202" s="77" t="str">
        <f>IFERROR(VLOOKUP($D202,의치한약수데이터!$C:$AS,13,0),"")</f>
        <v/>
      </c>
      <c r="K202" s="77" t="str">
        <f>IFERROR(VLOOKUP($D202,의치한약수데이터!$C:$AS,14,0),"")</f>
        <v/>
      </c>
      <c r="L202" s="77" t="str">
        <f>IFERROR(VLOOKUP($D202,의치한약수데이터!$C:$AS,16,0),"")</f>
        <v/>
      </c>
      <c r="M202" s="80" t="str">
        <f>IFERROR(VLOOKUP($D202,의치한약수데이터!$C:$AS,17,0),"")</f>
        <v/>
      </c>
      <c r="N202" s="77" t="str">
        <f>IFERROR(VLOOKUP($D202,의치한약수데이터!$C:$AS,18,0),"")</f>
        <v/>
      </c>
      <c r="O202" s="81" t="str">
        <f>IFERROR(VLOOKUP($D202,의치한약수데이터!$C:$AS,20,0),"")</f>
        <v/>
      </c>
      <c r="P202" s="77" t="str">
        <f>IFERROR(VLOOKUP($D202,의치한약수데이터!$C:$AS,21,0),"")</f>
        <v/>
      </c>
      <c r="Q202" s="77" t="str">
        <f>IFERROR(VLOOKUP($D202,의치한약수데이터!$C:$AS,39,0),"")</f>
        <v/>
      </c>
      <c r="R202" s="82" t="str">
        <f>IFERROR(VLOOKUP($D202,의치한약수데이터!$C:$AS,41,0),"")</f>
        <v/>
      </c>
      <c r="S202" s="115" t="str">
        <f>IFERROR(VLOOKUP($D202,의치한약수데이터!$C:$AS,43,0),"")</f>
        <v/>
      </c>
    </row>
    <row r="203" spans="3:19" x14ac:dyDescent="0.3">
      <c r="C203" s="18">
        <v>171</v>
      </c>
      <c r="D203" s="77" t="str">
        <f>IFERROR(VLOOKUP($C203,의치한약수데이터!$B:$C,2,0),"")</f>
        <v/>
      </c>
      <c r="E203" s="79" t="str">
        <f>IFERROR(VLOOKUP($D203,의치한약수데이터!$C:$AS,3,0),"")</f>
        <v/>
      </c>
      <c r="F203" s="77" t="str">
        <f>IFERROR(VLOOKUP($D203,의치한약수데이터!$C:$AS,5,0),"")</f>
        <v/>
      </c>
      <c r="G203" s="77" t="str">
        <f>IFERROR(VLOOKUP($D203,의치한약수데이터!$C:$AS,6,0),"")</f>
        <v/>
      </c>
      <c r="H203" s="77" t="str">
        <f>IFERROR(VLOOKUP($D203,의치한약수데이터!$C:$AS,8,0),"")</f>
        <v/>
      </c>
      <c r="I203" s="77" t="str">
        <f>IFERROR(VLOOKUP($D203,의치한약수데이터!$C:$AS,12,0),"")</f>
        <v/>
      </c>
      <c r="J203" s="77" t="str">
        <f>IFERROR(VLOOKUP($D203,의치한약수데이터!$C:$AS,13,0),"")</f>
        <v/>
      </c>
      <c r="K203" s="77" t="str">
        <f>IFERROR(VLOOKUP($D203,의치한약수데이터!$C:$AS,14,0),"")</f>
        <v/>
      </c>
      <c r="L203" s="77" t="str">
        <f>IFERROR(VLOOKUP($D203,의치한약수데이터!$C:$AS,16,0),"")</f>
        <v/>
      </c>
      <c r="M203" s="80" t="str">
        <f>IFERROR(VLOOKUP($D203,의치한약수데이터!$C:$AS,17,0),"")</f>
        <v/>
      </c>
      <c r="N203" s="77" t="str">
        <f>IFERROR(VLOOKUP($D203,의치한약수데이터!$C:$AS,18,0),"")</f>
        <v/>
      </c>
      <c r="O203" s="81" t="str">
        <f>IFERROR(VLOOKUP($D203,의치한약수데이터!$C:$AS,20,0),"")</f>
        <v/>
      </c>
      <c r="P203" s="77" t="str">
        <f>IFERROR(VLOOKUP($D203,의치한약수데이터!$C:$AS,21,0),"")</f>
        <v/>
      </c>
      <c r="Q203" s="77" t="str">
        <f>IFERROR(VLOOKUP($D203,의치한약수데이터!$C:$AS,39,0),"")</f>
        <v/>
      </c>
      <c r="R203" s="82" t="str">
        <f>IFERROR(VLOOKUP($D203,의치한약수데이터!$C:$AS,41,0),"")</f>
        <v/>
      </c>
      <c r="S203" s="115" t="str">
        <f>IFERROR(VLOOKUP($D203,의치한약수데이터!$C:$AS,43,0),"")</f>
        <v/>
      </c>
    </row>
    <row r="204" spans="3:19" x14ac:dyDescent="0.3">
      <c r="C204" s="18">
        <v>172</v>
      </c>
      <c r="D204" s="77" t="str">
        <f>IFERROR(VLOOKUP($C204,의치한약수데이터!$B:$C,2,0),"")</f>
        <v/>
      </c>
      <c r="E204" s="79" t="str">
        <f>IFERROR(VLOOKUP($D204,의치한약수데이터!$C:$AS,3,0),"")</f>
        <v/>
      </c>
      <c r="F204" s="77" t="str">
        <f>IFERROR(VLOOKUP($D204,의치한약수데이터!$C:$AS,5,0),"")</f>
        <v/>
      </c>
      <c r="G204" s="77" t="str">
        <f>IFERROR(VLOOKUP($D204,의치한약수데이터!$C:$AS,6,0),"")</f>
        <v/>
      </c>
      <c r="H204" s="77" t="str">
        <f>IFERROR(VLOOKUP($D204,의치한약수데이터!$C:$AS,8,0),"")</f>
        <v/>
      </c>
      <c r="I204" s="77" t="str">
        <f>IFERROR(VLOOKUP($D204,의치한약수데이터!$C:$AS,12,0),"")</f>
        <v/>
      </c>
      <c r="J204" s="77" t="str">
        <f>IFERROR(VLOOKUP($D204,의치한약수데이터!$C:$AS,13,0),"")</f>
        <v/>
      </c>
      <c r="K204" s="77" t="str">
        <f>IFERROR(VLOOKUP($D204,의치한약수데이터!$C:$AS,14,0),"")</f>
        <v/>
      </c>
      <c r="L204" s="77" t="str">
        <f>IFERROR(VLOOKUP($D204,의치한약수데이터!$C:$AS,16,0),"")</f>
        <v/>
      </c>
      <c r="M204" s="80" t="str">
        <f>IFERROR(VLOOKUP($D204,의치한약수데이터!$C:$AS,17,0),"")</f>
        <v/>
      </c>
      <c r="N204" s="77" t="str">
        <f>IFERROR(VLOOKUP($D204,의치한약수데이터!$C:$AS,18,0),"")</f>
        <v/>
      </c>
      <c r="O204" s="81" t="str">
        <f>IFERROR(VLOOKUP($D204,의치한약수데이터!$C:$AS,20,0),"")</f>
        <v/>
      </c>
      <c r="P204" s="77" t="str">
        <f>IFERROR(VLOOKUP($D204,의치한약수데이터!$C:$AS,21,0),"")</f>
        <v/>
      </c>
      <c r="Q204" s="77" t="str">
        <f>IFERROR(VLOOKUP($D204,의치한약수데이터!$C:$AS,39,0),"")</f>
        <v/>
      </c>
      <c r="R204" s="82" t="str">
        <f>IFERROR(VLOOKUP($D204,의치한약수데이터!$C:$AS,41,0),"")</f>
        <v/>
      </c>
      <c r="S204" s="115" t="str">
        <f>IFERROR(VLOOKUP($D204,의치한약수데이터!$C:$AS,43,0),"")</f>
        <v/>
      </c>
    </row>
    <row r="205" spans="3:19" x14ac:dyDescent="0.3">
      <c r="C205" s="18">
        <v>173</v>
      </c>
      <c r="D205" s="77" t="str">
        <f>IFERROR(VLOOKUP($C205,의치한약수데이터!$B:$C,2,0),"")</f>
        <v/>
      </c>
      <c r="E205" s="79" t="str">
        <f>IFERROR(VLOOKUP($D205,의치한약수데이터!$C:$AS,3,0),"")</f>
        <v/>
      </c>
      <c r="F205" s="77" t="str">
        <f>IFERROR(VLOOKUP($D205,의치한약수데이터!$C:$AS,5,0),"")</f>
        <v/>
      </c>
      <c r="G205" s="77" t="str">
        <f>IFERROR(VLOOKUP($D205,의치한약수데이터!$C:$AS,6,0),"")</f>
        <v/>
      </c>
      <c r="H205" s="77" t="str">
        <f>IFERROR(VLOOKUP($D205,의치한약수데이터!$C:$AS,8,0),"")</f>
        <v/>
      </c>
      <c r="I205" s="77" t="str">
        <f>IFERROR(VLOOKUP($D205,의치한약수데이터!$C:$AS,12,0),"")</f>
        <v/>
      </c>
      <c r="J205" s="77" t="str">
        <f>IFERROR(VLOOKUP($D205,의치한약수데이터!$C:$AS,13,0),"")</f>
        <v/>
      </c>
      <c r="K205" s="77" t="str">
        <f>IFERROR(VLOOKUP($D205,의치한약수데이터!$C:$AS,14,0),"")</f>
        <v/>
      </c>
      <c r="L205" s="77" t="str">
        <f>IFERROR(VLOOKUP($D205,의치한약수데이터!$C:$AS,16,0),"")</f>
        <v/>
      </c>
      <c r="M205" s="80" t="str">
        <f>IFERROR(VLOOKUP($D205,의치한약수데이터!$C:$AS,17,0),"")</f>
        <v/>
      </c>
      <c r="N205" s="77" t="str">
        <f>IFERROR(VLOOKUP($D205,의치한약수데이터!$C:$AS,18,0),"")</f>
        <v/>
      </c>
      <c r="O205" s="81" t="str">
        <f>IFERROR(VLOOKUP($D205,의치한약수데이터!$C:$AS,20,0),"")</f>
        <v/>
      </c>
      <c r="P205" s="77" t="str">
        <f>IFERROR(VLOOKUP($D205,의치한약수데이터!$C:$AS,21,0),"")</f>
        <v/>
      </c>
      <c r="Q205" s="77" t="str">
        <f>IFERROR(VLOOKUP($D205,의치한약수데이터!$C:$AS,39,0),"")</f>
        <v/>
      </c>
      <c r="R205" s="82" t="str">
        <f>IFERROR(VLOOKUP($D205,의치한약수데이터!$C:$AS,41,0),"")</f>
        <v/>
      </c>
      <c r="S205" s="115" t="str">
        <f>IFERROR(VLOOKUP($D205,의치한약수데이터!$C:$AS,43,0),"")</f>
        <v/>
      </c>
    </row>
    <row r="206" spans="3:19" x14ac:dyDescent="0.3">
      <c r="C206" s="18">
        <v>174</v>
      </c>
      <c r="D206" s="77" t="str">
        <f>IFERROR(VLOOKUP($C206,의치한약수데이터!$B:$C,2,0),"")</f>
        <v/>
      </c>
      <c r="E206" s="79" t="str">
        <f>IFERROR(VLOOKUP($D206,의치한약수데이터!$C:$AS,3,0),"")</f>
        <v/>
      </c>
      <c r="F206" s="77" t="str">
        <f>IFERROR(VLOOKUP($D206,의치한약수데이터!$C:$AS,5,0),"")</f>
        <v/>
      </c>
      <c r="G206" s="77" t="str">
        <f>IFERROR(VLOOKUP($D206,의치한약수데이터!$C:$AS,6,0),"")</f>
        <v/>
      </c>
      <c r="H206" s="77" t="str">
        <f>IFERROR(VLOOKUP($D206,의치한약수데이터!$C:$AS,8,0),"")</f>
        <v/>
      </c>
      <c r="I206" s="77" t="str">
        <f>IFERROR(VLOOKUP($D206,의치한약수데이터!$C:$AS,12,0),"")</f>
        <v/>
      </c>
      <c r="J206" s="77" t="str">
        <f>IFERROR(VLOOKUP($D206,의치한약수데이터!$C:$AS,13,0),"")</f>
        <v/>
      </c>
      <c r="K206" s="77" t="str">
        <f>IFERROR(VLOOKUP($D206,의치한약수데이터!$C:$AS,14,0),"")</f>
        <v/>
      </c>
      <c r="L206" s="77" t="str">
        <f>IFERROR(VLOOKUP($D206,의치한약수데이터!$C:$AS,16,0),"")</f>
        <v/>
      </c>
      <c r="M206" s="80" t="str">
        <f>IFERROR(VLOOKUP($D206,의치한약수데이터!$C:$AS,17,0),"")</f>
        <v/>
      </c>
      <c r="N206" s="77" t="str">
        <f>IFERROR(VLOOKUP($D206,의치한약수데이터!$C:$AS,18,0),"")</f>
        <v/>
      </c>
      <c r="O206" s="81" t="str">
        <f>IFERROR(VLOOKUP($D206,의치한약수데이터!$C:$AS,20,0),"")</f>
        <v/>
      </c>
      <c r="P206" s="77" t="str">
        <f>IFERROR(VLOOKUP($D206,의치한약수데이터!$C:$AS,21,0),"")</f>
        <v/>
      </c>
      <c r="Q206" s="77" t="str">
        <f>IFERROR(VLOOKUP($D206,의치한약수데이터!$C:$AS,39,0),"")</f>
        <v/>
      </c>
      <c r="R206" s="82" t="str">
        <f>IFERROR(VLOOKUP($D206,의치한약수데이터!$C:$AS,41,0),"")</f>
        <v/>
      </c>
      <c r="S206" s="115" t="str">
        <f>IFERROR(VLOOKUP($D206,의치한약수데이터!$C:$AS,43,0),"")</f>
        <v/>
      </c>
    </row>
    <row r="207" spans="3:19" x14ac:dyDescent="0.3">
      <c r="C207" s="18">
        <v>175</v>
      </c>
      <c r="D207" s="77" t="str">
        <f>IFERROR(VLOOKUP($C207,의치한약수데이터!$B:$C,2,0),"")</f>
        <v/>
      </c>
      <c r="E207" s="79" t="str">
        <f>IFERROR(VLOOKUP($D207,의치한약수데이터!$C:$AS,3,0),"")</f>
        <v/>
      </c>
      <c r="F207" s="77" t="str">
        <f>IFERROR(VLOOKUP($D207,의치한약수데이터!$C:$AS,5,0),"")</f>
        <v/>
      </c>
      <c r="G207" s="77" t="str">
        <f>IFERROR(VLOOKUP($D207,의치한약수데이터!$C:$AS,6,0),"")</f>
        <v/>
      </c>
      <c r="H207" s="77" t="str">
        <f>IFERROR(VLOOKUP($D207,의치한약수데이터!$C:$AS,8,0),"")</f>
        <v/>
      </c>
      <c r="I207" s="77" t="str">
        <f>IFERROR(VLOOKUP($D207,의치한약수데이터!$C:$AS,12,0),"")</f>
        <v/>
      </c>
      <c r="J207" s="77" t="str">
        <f>IFERROR(VLOOKUP($D207,의치한약수데이터!$C:$AS,13,0),"")</f>
        <v/>
      </c>
      <c r="K207" s="77" t="str">
        <f>IFERROR(VLOOKUP($D207,의치한약수데이터!$C:$AS,14,0),"")</f>
        <v/>
      </c>
      <c r="L207" s="77" t="str">
        <f>IFERROR(VLOOKUP($D207,의치한약수데이터!$C:$AS,16,0),"")</f>
        <v/>
      </c>
      <c r="M207" s="80" t="str">
        <f>IFERROR(VLOOKUP($D207,의치한약수데이터!$C:$AS,17,0),"")</f>
        <v/>
      </c>
      <c r="N207" s="77" t="str">
        <f>IFERROR(VLOOKUP($D207,의치한약수데이터!$C:$AS,18,0),"")</f>
        <v/>
      </c>
      <c r="O207" s="81" t="str">
        <f>IFERROR(VLOOKUP($D207,의치한약수데이터!$C:$AS,20,0),"")</f>
        <v/>
      </c>
      <c r="P207" s="77" t="str">
        <f>IFERROR(VLOOKUP($D207,의치한약수데이터!$C:$AS,21,0),"")</f>
        <v/>
      </c>
      <c r="Q207" s="77" t="str">
        <f>IFERROR(VLOOKUP($D207,의치한약수데이터!$C:$AS,39,0),"")</f>
        <v/>
      </c>
      <c r="R207" s="82" t="str">
        <f>IFERROR(VLOOKUP($D207,의치한약수데이터!$C:$AS,41,0),"")</f>
        <v/>
      </c>
      <c r="S207" s="115" t="str">
        <f>IFERROR(VLOOKUP($D207,의치한약수데이터!$C:$AS,43,0),"")</f>
        <v/>
      </c>
    </row>
    <row r="208" spans="3:19" x14ac:dyDescent="0.3">
      <c r="C208" s="18">
        <v>176</v>
      </c>
      <c r="D208" s="77" t="str">
        <f>IFERROR(VLOOKUP($C208,의치한약수데이터!$B:$C,2,0),"")</f>
        <v/>
      </c>
      <c r="E208" s="79" t="str">
        <f>IFERROR(VLOOKUP($D208,의치한약수데이터!$C:$AS,3,0),"")</f>
        <v/>
      </c>
      <c r="F208" s="77" t="str">
        <f>IFERROR(VLOOKUP($D208,의치한약수데이터!$C:$AS,5,0),"")</f>
        <v/>
      </c>
      <c r="G208" s="77" t="str">
        <f>IFERROR(VLOOKUP($D208,의치한약수데이터!$C:$AS,6,0),"")</f>
        <v/>
      </c>
      <c r="H208" s="77" t="str">
        <f>IFERROR(VLOOKUP($D208,의치한약수데이터!$C:$AS,8,0),"")</f>
        <v/>
      </c>
      <c r="I208" s="77" t="str">
        <f>IFERROR(VLOOKUP($D208,의치한약수데이터!$C:$AS,12,0),"")</f>
        <v/>
      </c>
      <c r="J208" s="77" t="str">
        <f>IFERROR(VLOOKUP($D208,의치한약수데이터!$C:$AS,13,0),"")</f>
        <v/>
      </c>
      <c r="K208" s="77" t="str">
        <f>IFERROR(VLOOKUP($D208,의치한약수데이터!$C:$AS,14,0),"")</f>
        <v/>
      </c>
      <c r="L208" s="77" t="str">
        <f>IFERROR(VLOOKUP($D208,의치한약수데이터!$C:$AS,16,0),"")</f>
        <v/>
      </c>
      <c r="M208" s="80" t="str">
        <f>IFERROR(VLOOKUP($D208,의치한약수데이터!$C:$AS,17,0),"")</f>
        <v/>
      </c>
      <c r="N208" s="77" t="str">
        <f>IFERROR(VLOOKUP($D208,의치한약수데이터!$C:$AS,18,0),"")</f>
        <v/>
      </c>
      <c r="O208" s="81" t="str">
        <f>IFERROR(VLOOKUP($D208,의치한약수데이터!$C:$AS,20,0),"")</f>
        <v/>
      </c>
      <c r="P208" s="77" t="str">
        <f>IFERROR(VLOOKUP($D208,의치한약수데이터!$C:$AS,21,0),"")</f>
        <v/>
      </c>
      <c r="Q208" s="77" t="str">
        <f>IFERROR(VLOOKUP($D208,의치한약수데이터!$C:$AS,39,0),"")</f>
        <v/>
      </c>
      <c r="R208" s="82" t="str">
        <f>IFERROR(VLOOKUP($D208,의치한약수데이터!$C:$AS,41,0),"")</f>
        <v/>
      </c>
      <c r="S208" s="115" t="str">
        <f>IFERROR(VLOOKUP($D208,의치한약수데이터!$C:$AS,43,0),"")</f>
        <v/>
      </c>
    </row>
    <row r="209" spans="3:19" x14ac:dyDescent="0.3">
      <c r="C209" s="18">
        <v>177</v>
      </c>
      <c r="D209" s="77" t="str">
        <f>IFERROR(VLOOKUP($C209,의치한약수데이터!$B:$C,2,0),"")</f>
        <v/>
      </c>
      <c r="E209" s="79" t="str">
        <f>IFERROR(VLOOKUP($D209,의치한약수데이터!$C:$AS,3,0),"")</f>
        <v/>
      </c>
      <c r="F209" s="77" t="str">
        <f>IFERROR(VLOOKUP($D209,의치한약수데이터!$C:$AS,5,0),"")</f>
        <v/>
      </c>
      <c r="G209" s="77" t="str">
        <f>IFERROR(VLOOKUP($D209,의치한약수데이터!$C:$AS,6,0),"")</f>
        <v/>
      </c>
      <c r="H209" s="77" t="str">
        <f>IFERROR(VLOOKUP($D209,의치한약수데이터!$C:$AS,8,0),"")</f>
        <v/>
      </c>
      <c r="I209" s="77" t="str">
        <f>IFERROR(VLOOKUP($D209,의치한약수데이터!$C:$AS,12,0),"")</f>
        <v/>
      </c>
      <c r="J209" s="77" t="str">
        <f>IFERROR(VLOOKUP($D209,의치한약수데이터!$C:$AS,13,0),"")</f>
        <v/>
      </c>
      <c r="K209" s="77" t="str">
        <f>IFERROR(VLOOKUP($D209,의치한약수데이터!$C:$AS,14,0),"")</f>
        <v/>
      </c>
      <c r="L209" s="77" t="str">
        <f>IFERROR(VLOOKUP($D209,의치한약수데이터!$C:$AS,16,0),"")</f>
        <v/>
      </c>
      <c r="M209" s="80" t="str">
        <f>IFERROR(VLOOKUP($D209,의치한약수데이터!$C:$AS,17,0),"")</f>
        <v/>
      </c>
      <c r="N209" s="77" t="str">
        <f>IFERROR(VLOOKUP($D209,의치한약수데이터!$C:$AS,18,0),"")</f>
        <v/>
      </c>
      <c r="O209" s="81" t="str">
        <f>IFERROR(VLOOKUP($D209,의치한약수데이터!$C:$AS,20,0),"")</f>
        <v/>
      </c>
      <c r="P209" s="77" t="str">
        <f>IFERROR(VLOOKUP($D209,의치한약수데이터!$C:$AS,21,0),"")</f>
        <v/>
      </c>
      <c r="Q209" s="77" t="str">
        <f>IFERROR(VLOOKUP($D209,의치한약수데이터!$C:$AS,39,0),"")</f>
        <v/>
      </c>
      <c r="R209" s="82" t="str">
        <f>IFERROR(VLOOKUP($D209,의치한약수데이터!$C:$AS,41,0),"")</f>
        <v/>
      </c>
      <c r="S209" s="115" t="str">
        <f>IFERROR(VLOOKUP($D209,의치한약수데이터!$C:$AS,43,0),"")</f>
        <v/>
      </c>
    </row>
    <row r="210" spans="3:19" x14ac:dyDescent="0.3">
      <c r="C210" s="18">
        <v>178</v>
      </c>
      <c r="D210" s="77" t="str">
        <f>IFERROR(VLOOKUP($C210,의치한약수데이터!$B:$C,2,0),"")</f>
        <v/>
      </c>
      <c r="E210" s="79" t="str">
        <f>IFERROR(VLOOKUP($D210,의치한약수데이터!$C:$AS,3,0),"")</f>
        <v/>
      </c>
      <c r="F210" s="77" t="str">
        <f>IFERROR(VLOOKUP($D210,의치한약수데이터!$C:$AS,5,0),"")</f>
        <v/>
      </c>
      <c r="G210" s="77" t="str">
        <f>IFERROR(VLOOKUP($D210,의치한약수데이터!$C:$AS,6,0),"")</f>
        <v/>
      </c>
      <c r="H210" s="77" t="str">
        <f>IFERROR(VLOOKUP($D210,의치한약수데이터!$C:$AS,8,0),"")</f>
        <v/>
      </c>
      <c r="I210" s="77" t="str">
        <f>IFERROR(VLOOKUP($D210,의치한약수데이터!$C:$AS,12,0),"")</f>
        <v/>
      </c>
      <c r="J210" s="77" t="str">
        <f>IFERROR(VLOOKUP($D210,의치한약수데이터!$C:$AS,13,0),"")</f>
        <v/>
      </c>
      <c r="K210" s="77" t="str">
        <f>IFERROR(VLOOKUP($D210,의치한약수데이터!$C:$AS,14,0),"")</f>
        <v/>
      </c>
      <c r="L210" s="77" t="str">
        <f>IFERROR(VLOOKUP($D210,의치한약수데이터!$C:$AS,16,0),"")</f>
        <v/>
      </c>
      <c r="M210" s="80" t="str">
        <f>IFERROR(VLOOKUP($D210,의치한약수데이터!$C:$AS,17,0),"")</f>
        <v/>
      </c>
      <c r="N210" s="77" t="str">
        <f>IFERROR(VLOOKUP($D210,의치한약수데이터!$C:$AS,18,0),"")</f>
        <v/>
      </c>
      <c r="O210" s="81" t="str">
        <f>IFERROR(VLOOKUP($D210,의치한약수데이터!$C:$AS,20,0),"")</f>
        <v/>
      </c>
      <c r="P210" s="77" t="str">
        <f>IFERROR(VLOOKUP($D210,의치한약수데이터!$C:$AS,21,0),"")</f>
        <v/>
      </c>
      <c r="Q210" s="77" t="str">
        <f>IFERROR(VLOOKUP($D210,의치한약수데이터!$C:$AS,39,0),"")</f>
        <v/>
      </c>
      <c r="R210" s="82" t="str">
        <f>IFERROR(VLOOKUP($D210,의치한약수데이터!$C:$AS,41,0),"")</f>
        <v/>
      </c>
      <c r="S210" s="115" t="str">
        <f>IFERROR(VLOOKUP($D210,의치한약수데이터!$C:$AS,43,0),"")</f>
        <v/>
      </c>
    </row>
    <row r="211" spans="3:19" x14ac:dyDescent="0.3">
      <c r="C211" s="18">
        <v>179</v>
      </c>
      <c r="D211" s="77" t="str">
        <f>IFERROR(VLOOKUP($C211,의치한약수데이터!$B:$C,2,0),"")</f>
        <v/>
      </c>
      <c r="E211" s="79" t="str">
        <f>IFERROR(VLOOKUP($D211,의치한약수데이터!$C:$AS,3,0),"")</f>
        <v/>
      </c>
      <c r="F211" s="77" t="str">
        <f>IFERROR(VLOOKUP($D211,의치한약수데이터!$C:$AS,5,0),"")</f>
        <v/>
      </c>
      <c r="G211" s="77" t="str">
        <f>IFERROR(VLOOKUP($D211,의치한약수데이터!$C:$AS,6,0),"")</f>
        <v/>
      </c>
      <c r="H211" s="77" t="str">
        <f>IFERROR(VLOOKUP($D211,의치한약수데이터!$C:$AS,8,0),"")</f>
        <v/>
      </c>
      <c r="I211" s="77" t="str">
        <f>IFERROR(VLOOKUP($D211,의치한약수데이터!$C:$AS,12,0),"")</f>
        <v/>
      </c>
      <c r="J211" s="77" t="str">
        <f>IFERROR(VLOOKUP($D211,의치한약수데이터!$C:$AS,13,0),"")</f>
        <v/>
      </c>
      <c r="K211" s="77" t="str">
        <f>IFERROR(VLOOKUP($D211,의치한약수데이터!$C:$AS,14,0),"")</f>
        <v/>
      </c>
      <c r="L211" s="77" t="str">
        <f>IFERROR(VLOOKUP($D211,의치한약수데이터!$C:$AS,16,0),"")</f>
        <v/>
      </c>
      <c r="M211" s="80" t="str">
        <f>IFERROR(VLOOKUP($D211,의치한약수데이터!$C:$AS,17,0),"")</f>
        <v/>
      </c>
      <c r="N211" s="77" t="str">
        <f>IFERROR(VLOOKUP($D211,의치한약수데이터!$C:$AS,18,0),"")</f>
        <v/>
      </c>
      <c r="O211" s="81" t="str">
        <f>IFERROR(VLOOKUP($D211,의치한약수데이터!$C:$AS,20,0),"")</f>
        <v/>
      </c>
      <c r="P211" s="77" t="str">
        <f>IFERROR(VLOOKUP($D211,의치한약수데이터!$C:$AS,21,0),"")</f>
        <v/>
      </c>
      <c r="Q211" s="77" t="str">
        <f>IFERROR(VLOOKUP($D211,의치한약수데이터!$C:$AS,39,0),"")</f>
        <v/>
      </c>
      <c r="R211" s="82" t="str">
        <f>IFERROR(VLOOKUP($D211,의치한약수데이터!$C:$AS,41,0),"")</f>
        <v/>
      </c>
      <c r="S211" s="115" t="str">
        <f>IFERROR(VLOOKUP($D211,의치한약수데이터!$C:$AS,43,0),"")</f>
        <v/>
      </c>
    </row>
    <row r="212" spans="3:19" x14ac:dyDescent="0.3">
      <c r="C212" s="18">
        <v>180</v>
      </c>
      <c r="D212" s="77" t="str">
        <f>IFERROR(VLOOKUP($C212,의치한약수데이터!$B:$C,2,0),"")</f>
        <v/>
      </c>
      <c r="E212" s="79" t="str">
        <f>IFERROR(VLOOKUP($D212,의치한약수데이터!$C:$AS,3,0),"")</f>
        <v/>
      </c>
      <c r="F212" s="77" t="str">
        <f>IFERROR(VLOOKUP($D212,의치한약수데이터!$C:$AS,5,0),"")</f>
        <v/>
      </c>
      <c r="G212" s="77" t="str">
        <f>IFERROR(VLOOKUP($D212,의치한약수데이터!$C:$AS,6,0),"")</f>
        <v/>
      </c>
      <c r="H212" s="77" t="str">
        <f>IFERROR(VLOOKUP($D212,의치한약수데이터!$C:$AS,8,0),"")</f>
        <v/>
      </c>
      <c r="I212" s="77" t="str">
        <f>IFERROR(VLOOKUP($D212,의치한약수데이터!$C:$AS,12,0),"")</f>
        <v/>
      </c>
      <c r="J212" s="77" t="str">
        <f>IFERROR(VLOOKUP($D212,의치한약수데이터!$C:$AS,13,0),"")</f>
        <v/>
      </c>
      <c r="K212" s="77" t="str">
        <f>IFERROR(VLOOKUP($D212,의치한약수데이터!$C:$AS,14,0),"")</f>
        <v/>
      </c>
      <c r="L212" s="77" t="str">
        <f>IFERROR(VLOOKUP($D212,의치한약수데이터!$C:$AS,16,0),"")</f>
        <v/>
      </c>
      <c r="M212" s="80" t="str">
        <f>IFERROR(VLOOKUP($D212,의치한약수데이터!$C:$AS,17,0),"")</f>
        <v/>
      </c>
      <c r="N212" s="77" t="str">
        <f>IFERROR(VLOOKUP($D212,의치한약수데이터!$C:$AS,18,0),"")</f>
        <v/>
      </c>
      <c r="O212" s="81" t="str">
        <f>IFERROR(VLOOKUP($D212,의치한약수데이터!$C:$AS,20,0),"")</f>
        <v/>
      </c>
      <c r="P212" s="77" t="str">
        <f>IFERROR(VLOOKUP($D212,의치한약수데이터!$C:$AS,21,0),"")</f>
        <v/>
      </c>
      <c r="Q212" s="77" t="str">
        <f>IFERROR(VLOOKUP($D212,의치한약수데이터!$C:$AS,39,0),"")</f>
        <v/>
      </c>
      <c r="R212" s="82" t="str">
        <f>IFERROR(VLOOKUP($D212,의치한약수데이터!$C:$AS,41,0),"")</f>
        <v/>
      </c>
      <c r="S212" s="115" t="str">
        <f>IFERROR(VLOOKUP($D212,의치한약수데이터!$C:$AS,43,0),"")</f>
        <v/>
      </c>
    </row>
    <row r="213" spans="3:19" x14ac:dyDescent="0.3">
      <c r="C213" s="18">
        <v>181</v>
      </c>
      <c r="D213" s="77" t="str">
        <f>IFERROR(VLOOKUP($C213,의치한약수데이터!$B:$C,2,0),"")</f>
        <v/>
      </c>
      <c r="E213" s="79" t="str">
        <f>IFERROR(VLOOKUP($D213,의치한약수데이터!$C:$AS,3,0),"")</f>
        <v/>
      </c>
      <c r="F213" s="77" t="str">
        <f>IFERROR(VLOOKUP($D213,의치한약수데이터!$C:$AS,5,0),"")</f>
        <v/>
      </c>
      <c r="G213" s="77" t="str">
        <f>IFERROR(VLOOKUP($D213,의치한약수데이터!$C:$AS,6,0),"")</f>
        <v/>
      </c>
      <c r="H213" s="77" t="str">
        <f>IFERROR(VLOOKUP($D213,의치한약수데이터!$C:$AS,8,0),"")</f>
        <v/>
      </c>
      <c r="I213" s="77" t="str">
        <f>IFERROR(VLOOKUP($D213,의치한약수데이터!$C:$AS,12,0),"")</f>
        <v/>
      </c>
      <c r="J213" s="77" t="str">
        <f>IFERROR(VLOOKUP($D213,의치한약수데이터!$C:$AS,13,0),"")</f>
        <v/>
      </c>
      <c r="K213" s="77" t="str">
        <f>IFERROR(VLOOKUP($D213,의치한약수데이터!$C:$AS,14,0),"")</f>
        <v/>
      </c>
      <c r="L213" s="77" t="str">
        <f>IFERROR(VLOOKUP($D213,의치한약수데이터!$C:$AS,16,0),"")</f>
        <v/>
      </c>
      <c r="M213" s="80" t="str">
        <f>IFERROR(VLOOKUP($D213,의치한약수데이터!$C:$AS,17,0),"")</f>
        <v/>
      </c>
      <c r="N213" s="77" t="str">
        <f>IFERROR(VLOOKUP($D213,의치한약수데이터!$C:$AS,18,0),"")</f>
        <v/>
      </c>
      <c r="O213" s="81" t="str">
        <f>IFERROR(VLOOKUP($D213,의치한약수데이터!$C:$AS,20,0),"")</f>
        <v/>
      </c>
      <c r="P213" s="77" t="str">
        <f>IFERROR(VLOOKUP($D213,의치한약수데이터!$C:$AS,21,0),"")</f>
        <v/>
      </c>
      <c r="Q213" s="77" t="str">
        <f>IFERROR(VLOOKUP($D213,의치한약수데이터!$C:$AS,39,0),"")</f>
        <v/>
      </c>
      <c r="R213" s="82" t="str">
        <f>IFERROR(VLOOKUP($D213,의치한약수데이터!$C:$AS,41,0),"")</f>
        <v/>
      </c>
      <c r="S213" s="115" t="str">
        <f>IFERROR(VLOOKUP($D213,의치한약수데이터!$C:$AS,43,0),"")</f>
        <v/>
      </c>
    </row>
    <row r="214" spans="3:19" x14ac:dyDescent="0.3">
      <c r="C214" s="18">
        <v>182</v>
      </c>
      <c r="D214" s="77" t="str">
        <f>IFERROR(VLOOKUP($C214,의치한약수데이터!$B:$C,2,0),"")</f>
        <v/>
      </c>
      <c r="E214" s="79" t="str">
        <f>IFERROR(VLOOKUP($D214,의치한약수데이터!$C:$AS,3,0),"")</f>
        <v/>
      </c>
      <c r="F214" s="77" t="str">
        <f>IFERROR(VLOOKUP($D214,의치한약수데이터!$C:$AS,5,0),"")</f>
        <v/>
      </c>
      <c r="G214" s="77" t="str">
        <f>IFERROR(VLOOKUP($D214,의치한약수데이터!$C:$AS,6,0),"")</f>
        <v/>
      </c>
      <c r="H214" s="77" t="str">
        <f>IFERROR(VLOOKUP($D214,의치한약수데이터!$C:$AS,8,0),"")</f>
        <v/>
      </c>
      <c r="I214" s="77" t="str">
        <f>IFERROR(VLOOKUP($D214,의치한약수데이터!$C:$AS,12,0),"")</f>
        <v/>
      </c>
      <c r="J214" s="77" t="str">
        <f>IFERROR(VLOOKUP($D214,의치한약수데이터!$C:$AS,13,0),"")</f>
        <v/>
      </c>
      <c r="K214" s="77" t="str">
        <f>IFERROR(VLOOKUP($D214,의치한약수데이터!$C:$AS,14,0),"")</f>
        <v/>
      </c>
      <c r="L214" s="77" t="str">
        <f>IFERROR(VLOOKUP($D214,의치한약수데이터!$C:$AS,16,0),"")</f>
        <v/>
      </c>
      <c r="M214" s="80" t="str">
        <f>IFERROR(VLOOKUP($D214,의치한약수데이터!$C:$AS,17,0),"")</f>
        <v/>
      </c>
      <c r="N214" s="77" t="str">
        <f>IFERROR(VLOOKUP($D214,의치한약수데이터!$C:$AS,18,0),"")</f>
        <v/>
      </c>
      <c r="O214" s="81" t="str">
        <f>IFERROR(VLOOKUP($D214,의치한약수데이터!$C:$AS,20,0),"")</f>
        <v/>
      </c>
      <c r="P214" s="77" t="str">
        <f>IFERROR(VLOOKUP($D214,의치한약수데이터!$C:$AS,21,0),"")</f>
        <v/>
      </c>
      <c r="Q214" s="77" t="str">
        <f>IFERROR(VLOOKUP($D214,의치한약수데이터!$C:$AS,39,0),"")</f>
        <v/>
      </c>
      <c r="R214" s="82" t="str">
        <f>IFERROR(VLOOKUP($D214,의치한약수데이터!$C:$AS,41,0),"")</f>
        <v/>
      </c>
      <c r="S214" s="115" t="str">
        <f>IFERROR(VLOOKUP($D214,의치한약수데이터!$C:$AS,43,0),"")</f>
        <v/>
      </c>
    </row>
    <row r="215" spans="3:19" x14ac:dyDescent="0.3">
      <c r="C215" s="18">
        <v>183</v>
      </c>
      <c r="D215" s="77" t="str">
        <f>IFERROR(VLOOKUP($C215,의치한약수데이터!$B:$C,2,0),"")</f>
        <v/>
      </c>
      <c r="E215" s="79" t="str">
        <f>IFERROR(VLOOKUP($D215,의치한약수데이터!$C:$AS,3,0),"")</f>
        <v/>
      </c>
      <c r="F215" s="77" t="str">
        <f>IFERROR(VLOOKUP($D215,의치한약수데이터!$C:$AS,5,0),"")</f>
        <v/>
      </c>
      <c r="G215" s="77" t="str">
        <f>IFERROR(VLOOKUP($D215,의치한약수데이터!$C:$AS,6,0),"")</f>
        <v/>
      </c>
      <c r="H215" s="77" t="str">
        <f>IFERROR(VLOOKUP($D215,의치한약수데이터!$C:$AS,8,0),"")</f>
        <v/>
      </c>
      <c r="I215" s="77" t="str">
        <f>IFERROR(VLOOKUP($D215,의치한약수데이터!$C:$AS,12,0),"")</f>
        <v/>
      </c>
      <c r="J215" s="77" t="str">
        <f>IFERROR(VLOOKUP($D215,의치한약수데이터!$C:$AS,13,0),"")</f>
        <v/>
      </c>
      <c r="K215" s="77" t="str">
        <f>IFERROR(VLOOKUP($D215,의치한약수데이터!$C:$AS,14,0),"")</f>
        <v/>
      </c>
      <c r="L215" s="77" t="str">
        <f>IFERROR(VLOOKUP($D215,의치한약수데이터!$C:$AS,16,0),"")</f>
        <v/>
      </c>
      <c r="M215" s="80" t="str">
        <f>IFERROR(VLOOKUP($D215,의치한약수데이터!$C:$AS,17,0),"")</f>
        <v/>
      </c>
      <c r="N215" s="77" t="str">
        <f>IFERROR(VLOOKUP($D215,의치한약수데이터!$C:$AS,18,0),"")</f>
        <v/>
      </c>
      <c r="O215" s="81" t="str">
        <f>IFERROR(VLOOKUP($D215,의치한약수데이터!$C:$AS,20,0),"")</f>
        <v/>
      </c>
      <c r="P215" s="77" t="str">
        <f>IFERROR(VLOOKUP($D215,의치한약수데이터!$C:$AS,21,0),"")</f>
        <v/>
      </c>
      <c r="Q215" s="77" t="str">
        <f>IFERROR(VLOOKUP($D215,의치한약수데이터!$C:$AS,39,0),"")</f>
        <v/>
      </c>
      <c r="R215" s="82" t="str">
        <f>IFERROR(VLOOKUP($D215,의치한약수데이터!$C:$AS,41,0),"")</f>
        <v/>
      </c>
      <c r="S215" s="115" t="str">
        <f>IFERROR(VLOOKUP($D215,의치한약수데이터!$C:$AS,43,0),"")</f>
        <v/>
      </c>
    </row>
    <row r="216" spans="3:19" x14ac:dyDescent="0.3">
      <c r="C216" s="18">
        <v>184</v>
      </c>
      <c r="D216" s="77" t="str">
        <f>IFERROR(VLOOKUP($C216,의치한약수데이터!$B:$C,2,0),"")</f>
        <v/>
      </c>
      <c r="E216" s="79" t="str">
        <f>IFERROR(VLOOKUP($D216,의치한약수데이터!$C:$AS,3,0),"")</f>
        <v/>
      </c>
      <c r="F216" s="77" t="str">
        <f>IFERROR(VLOOKUP($D216,의치한약수데이터!$C:$AS,5,0),"")</f>
        <v/>
      </c>
      <c r="G216" s="77" t="str">
        <f>IFERROR(VLOOKUP($D216,의치한약수데이터!$C:$AS,6,0),"")</f>
        <v/>
      </c>
      <c r="H216" s="77" t="str">
        <f>IFERROR(VLOOKUP($D216,의치한약수데이터!$C:$AS,8,0),"")</f>
        <v/>
      </c>
      <c r="I216" s="77" t="str">
        <f>IFERROR(VLOOKUP($D216,의치한약수데이터!$C:$AS,12,0),"")</f>
        <v/>
      </c>
      <c r="J216" s="77" t="str">
        <f>IFERROR(VLOOKUP($D216,의치한약수데이터!$C:$AS,13,0),"")</f>
        <v/>
      </c>
      <c r="K216" s="77" t="str">
        <f>IFERROR(VLOOKUP($D216,의치한약수데이터!$C:$AS,14,0),"")</f>
        <v/>
      </c>
      <c r="L216" s="77" t="str">
        <f>IFERROR(VLOOKUP($D216,의치한약수데이터!$C:$AS,16,0),"")</f>
        <v/>
      </c>
      <c r="M216" s="80" t="str">
        <f>IFERROR(VLOOKUP($D216,의치한약수데이터!$C:$AS,17,0),"")</f>
        <v/>
      </c>
      <c r="N216" s="77" t="str">
        <f>IFERROR(VLOOKUP($D216,의치한약수데이터!$C:$AS,18,0),"")</f>
        <v/>
      </c>
      <c r="O216" s="81" t="str">
        <f>IFERROR(VLOOKUP($D216,의치한약수데이터!$C:$AS,20,0),"")</f>
        <v/>
      </c>
      <c r="P216" s="77" t="str">
        <f>IFERROR(VLOOKUP($D216,의치한약수데이터!$C:$AS,21,0),"")</f>
        <v/>
      </c>
      <c r="Q216" s="77" t="str">
        <f>IFERROR(VLOOKUP($D216,의치한약수데이터!$C:$AS,39,0),"")</f>
        <v/>
      </c>
      <c r="R216" s="82" t="str">
        <f>IFERROR(VLOOKUP($D216,의치한약수데이터!$C:$AS,41,0),"")</f>
        <v/>
      </c>
      <c r="S216" s="115" t="str">
        <f>IFERROR(VLOOKUP($D216,의치한약수데이터!$C:$AS,43,0),"")</f>
        <v/>
      </c>
    </row>
    <row r="217" spans="3:19" x14ac:dyDescent="0.3">
      <c r="C217" s="18">
        <v>185</v>
      </c>
      <c r="D217" s="77" t="str">
        <f>IFERROR(VLOOKUP($C217,의치한약수데이터!$B:$C,2,0),"")</f>
        <v/>
      </c>
      <c r="E217" s="79" t="str">
        <f>IFERROR(VLOOKUP($D217,의치한약수데이터!$C:$AS,3,0),"")</f>
        <v/>
      </c>
      <c r="F217" s="77" t="str">
        <f>IFERROR(VLOOKUP($D217,의치한약수데이터!$C:$AS,5,0),"")</f>
        <v/>
      </c>
      <c r="G217" s="77" t="str">
        <f>IFERROR(VLOOKUP($D217,의치한약수데이터!$C:$AS,6,0),"")</f>
        <v/>
      </c>
      <c r="H217" s="77" t="str">
        <f>IFERROR(VLOOKUP($D217,의치한약수데이터!$C:$AS,8,0),"")</f>
        <v/>
      </c>
      <c r="I217" s="77" t="str">
        <f>IFERROR(VLOOKUP($D217,의치한약수데이터!$C:$AS,12,0),"")</f>
        <v/>
      </c>
      <c r="J217" s="77" t="str">
        <f>IFERROR(VLOOKUP($D217,의치한약수데이터!$C:$AS,13,0),"")</f>
        <v/>
      </c>
      <c r="K217" s="77" t="str">
        <f>IFERROR(VLOOKUP($D217,의치한약수데이터!$C:$AS,14,0),"")</f>
        <v/>
      </c>
      <c r="L217" s="77" t="str">
        <f>IFERROR(VLOOKUP($D217,의치한약수데이터!$C:$AS,16,0),"")</f>
        <v/>
      </c>
      <c r="M217" s="80" t="str">
        <f>IFERROR(VLOOKUP($D217,의치한약수데이터!$C:$AS,17,0),"")</f>
        <v/>
      </c>
      <c r="N217" s="77" t="str">
        <f>IFERROR(VLOOKUP($D217,의치한약수데이터!$C:$AS,18,0),"")</f>
        <v/>
      </c>
      <c r="O217" s="81" t="str">
        <f>IFERROR(VLOOKUP($D217,의치한약수데이터!$C:$AS,20,0),"")</f>
        <v/>
      </c>
      <c r="P217" s="77" t="str">
        <f>IFERROR(VLOOKUP($D217,의치한약수데이터!$C:$AS,21,0),"")</f>
        <v/>
      </c>
      <c r="Q217" s="77" t="str">
        <f>IFERROR(VLOOKUP($D217,의치한약수데이터!$C:$AS,39,0),"")</f>
        <v/>
      </c>
      <c r="R217" s="82" t="str">
        <f>IFERROR(VLOOKUP($D217,의치한약수데이터!$C:$AS,41,0),"")</f>
        <v/>
      </c>
      <c r="S217" s="115" t="str">
        <f>IFERROR(VLOOKUP($D217,의치한약수데이터!$C:$AS,43,0),"")</f>
        <v/>
      </c>
    </row>
    <row r="218" spans="3:19" x14ac:dyDescent="0.3">
      <c r="C218" s="18">
        <v>186</v>
      </c>
      <c r="D218" s="77" t="str">
        <f>IFERROR(VLOOKUP($C218,의치한약수데이터!$B:$C,2,0),"")</f>
        <v/>
      </c>
      <c r="E218" s="79" t="str">
        <f>IFERROR(VLOOKUP($D218,의치한약수데이터!$C:$AS,3,0),"")</f>
        <v/>
      </c>
      <c r="F218" s="77" t="str">
        <f>IFERROR(VLOOKUP($D218,의치한약수데이터!$C:$AS,5,0),"")</f>
        <v/>
      </c>
      <c r="G218" s="77" t="str">
        <f>IFERROR(VLOOKUP($D218,의치한약수데이터!$C:$AS,6,0),"")</f>
        <v/>
      </c>
      <c r="H218" s="77" t="str">
        <f>IFERROR(VLOOKUP($D218,의치한약수데이터!$C:$AS,8,0),"")</f>
        <v/>
      </c>
      <c r="I218" s="77" t="str">
        <f>IFERROR(VLOOKUP($D218,의치한약수데이터!$C:$AS,12,0),"")</f>
        <v/>
      </c>
      <c r="J218" s="77" t="str">
        <f>IFERROR(VLOOKUP($D218,의치한약수데이터!$C:$AS,13,0),"")</f>
        <v/>
      </c>
      <c r="K218" s="77" t="str">
        <f>IFERROR(VLOOKUP($D218,의치한약수데이터!$C:$AS,14,0),"")</f>
        <v/>
      </c>
      <c r="L218" s="77" t="str">
        <f>IFERROR(VLOOKUP($D218,의치한약수데이터!$C:$AS,16,0),"")</f>
        <v/>
      </c>
      <c r="M218" s="80" t="str">
        <f>IFERROR(VLOOKUP($D218,의치한약수데이터!$C:$AS,17,0),"")</f>
        <v/>
      </c>
      <c r="N218" s="77" t="str">
        <f>IFERROR(VLOOKUP($D218,의치한약수데이터!$C:$AS,18,0),"")</f>
        <v/>
      </c>
      <c r="O218" s="81" t="str">
        <f>IFERROR(VLOOKUP($D218,의치한약수데이터!$C:$AS,20,0),"")</f>
        <v/>
      </c>
      <c r="P218" s="77" t="str">
        <f>IFERROR(VLOOKUP($D218,의치한약수데이터!$C:$AS,21,0),"")</f>
        <v/>
      </c>
      <c r="Q218" s="77" t="str">
        <f>IFERROR(VLOOKUP($D218,의치한약수데이터!$C:$AS,39,0),"")</f>
        <v/>
      </c>
      <c r="R218" s="82" t="str">
        <f>IFERROR(VLOOKUP($D218,의치한약수데이터!$C:$AS,41,0),"")</f>
        <v/>
      </c>
      <c r="S218" s="115" t="str">
        <f>IFERROR(VLOOKUP($D218,의치한약수데이터!$C:$AS,43,0),"")</f>
        <v/>
      </c>
    </row>
    <row r="219" spans="3:19" x14ac:dyDescent="0.3">
      <c r="C219" s="18">
        <v>187</v>
      </c>
      <c r="D219" s="77" t="str">
        <f>IFERROR(VLOOKUP($C219,의치한약수데이터!$B:$C,2,0),"")</f>
        <v/>
      </c>
      <c r="E219" s="79" t="str">
        <f>IFERROR(VLOOKUP($D219,의치한약수데이터!$C:$AS,3,0),"")</f>
        <v/>
      </c>
      <c r="F219" s="77" t="str">
        <f>IFERROR(VLOOKUP($D219,의치한약수데이터!$C:$AS,5,0),"")</f>
        <v/>
      </c>
      <c r="G219" s="77" t="str">
        <f>IFERROR(VLOOKUP($D219,의치한약수데이터!$C:$AS,6,0),"")</f>
        <v/>
      </c>
      <c r="H219" s="77" t="str">
        <f>IFERROR(VLOOKUP($D219,의치한약수데이터!$C:$AS,8,0),"")</f>
        <v/>
      </c>
      <c r="I219" s="77" t="str">
        <f>IFERROR(VLOOKUP($D219,의치한약수데이터!$C:$AS,12,0),"")</f>
        <v/>
      </c>
      <c r="J219" s="77" t="str">
        <f>IFERROR(VLOOKUP($D219,의치한약수데이터!$C:$AS,13,0),"")</f>
        <v/>
      </c>
      <c r="K219" s="77" t="str">
        <f>IFERROR(VLOOKUP($D219,의치한약수데이터!$C:$AS,14,0),"")</f>
        <v/>
      </c>
      <c r="L219" s="77" t="str">
        <f>IFERROR(VLOOKUP($D219,의치한약수데이터!$C:$AS,16,0),"")</f>
        <v/>
      </c>
      <c r="M219" s="80" t="str">
        <f>IFERROR(VLOOKUP($D219,의치한약수데이터!$C:$AS,17,0),"")</f>
        <v/>
      </c>
      <c r="N219" s="77" t="str">
        <f>IFERROR(VLOOKUP($D219,의치한약수데이터!$C:$AS,18,0),"")</f>
        <v/>
      </c>
      <c r="O219" s="81" t="str">
        <f>IFERROR(VLOOKUP($D219,의치한약수데이터!$C:$AS,20,0),"")</f>
        <v/>
      </c>
      <c r="P219" s="77" t="str">
        <f>IFERROR(VLOOKUP($D219,의치한약수데이터!$C:$AS,21,0),"")</f>
        <v/>
      </c>
      <c r="Q219" s="77" t="str">
        <f>IFERROR(VLOOKUP($D219,의치한약수데이터!$C:$AS,39,0),"")</f>
        <v/>
      </c>
      <c r="R219" s="82" t="str">
        <f>IFERROR(VLOOKUP($D219,의치한약수데이터!$C:$AS,41,0),"")</f>
        <v/>
      </c>
      <c r="S219" s="115" t="str">
        <f>IFERROR(VLOOKUP($D219,의치한약수데이터!$C:$AS,43,0),"")</f>
        <v/>
      </c>
    </row>
    <row r="220" spans="3:19" x14ac:dyDescent="0.3">
      <c r="C220" s="18">
        <v>188</v>
      </c>
      <c r="D220" s="77" t="str">
        <f>IFERROR(VLOOKUP($C220,의치한약수데이터!$B:$C,2,0),"")</f>
        <v/>
      </c>
      <c r="E220" s="79" t="str">
        <f>IFERROR(VLOOKUP($D220,의치한약수데이터!$C:$AS,3,0),"")</f>
        <v/>
      </c>
      <c r="F220" s="77" t="str">
        <f>IFERROR(VLOOKUP($D220,의치한약수데이터!$C:$AS,5,0),"")</f>
        <v/>
      </c>
      <c r="G220" s="77" t="str">
        <f>IFERROR(VLOOKUP($D220,의치한약수데이터!$C:$AS,6,0),"")</f>
        <v/>
      </c>
      <c r="H220" s="77" t="str">
        <f>IFERROR(VLOOKUP($D220,의치한약수데이터!$C:$AS,8,0),"")</f>
        <v/>
      </c>
      <c r="I220" s="77" t="str">
        <f>IFERROR(VLOOKUP($D220,의치한약수데이터!$C:$AS,12,0),"")</f>
        <v/>
      </c>
      <c r="J220" s="77" t="str">
        <f>IFERROR(VLOOKUP($D220,의치한약수데이터!$C:$AS,13,0),"")</f>
        <v/>
      </c>
      <c r="K220" s="77" t="str">
        <f>IFERROR(VLOOKUP($D220,의치한약수데이터!$C:$AS,14,0),"")</f>
        <v/>
      </c>
      <c r="L220" s="77" t="str">
        <f>IFERROR(VLOOKUP($D220,의치한약수데이터!$C:$AS,16,0),"")</f>
        <v/>
      </c>
      <c r="M220" s="80" t="str">
        <f>IFERROR(VLOOKUP($D220,의치한약수데이터!$C:$AS,17,0),"")</f>
        <v/>
      </c>
      <c r="N220" s="77" t="str">
        <f>IFERROR(VLOOKUP($D220,의치한약수데이터!$C:$AS,18,0),"")</f>
        <v/>
      </c>
      <c r="O220" s="81" t="str">
        <f>IFERROR(VLOOKUP($D220,의치한약수데이터!$C:$AS,20,0),"")</f>
        <v/>
      </c>
      <c r="P220" s="77" t="str">
        <f>IFERROR(VLOOKUP($D220,의치한약수데이터!$C:$AS,21,0),"")</f>
        <v/>
      </c>
      <c r="Q220" s="77" t="str">
        <f>IFERROR(VLOOKUP($D220,의치한약수데이터!$C:$AS,39,0),"")</f>
        <v/>
      </c>
      <c r="R220" s="82" t="str">
        <f>IFERROR(VLOOKUP($D220,의치한약수데이터!$C:$AS,41,0),"")</f>
        <v/>
      </c>
      <c r="S220" s="115" t="str">
        <f>IFERROR(VLOOKUP($D220,의치한약수데이터!$C:$AS,43,0),"")</f>
        <v/>
      </c>
    </row>
    <row r="221" spans="3:19" x14ac:dyDescent="0.3">
      <c r="C221" s="18">
        <v>189</v>
      </c>
      <c r="D221" s="77" t="str">
        <f>IFERROR(VLOOKUP($C221,의치한약수데이터!$B:$C,2,0),"")</f>
        <v/>
      </c>
      <c r="E221" s="79" t="str">
        <f>IFERROR(VLOOKUP($D221,의치한약수데이터!$C:$AS,3,0),"")</f>
        <v/>
      </c>
      <c r="F221" s="77" t="str">
        <f>IFERROR(VLOOKUP($D221,의치한약수데이터!$C:$AS,5,0),"")</f>
        <v/>
      </c>
      <c r="G221" s="77" t="str">
        <f>IFERROR(VLOOKUP($D221,의치한약수데이터!$C:$AS,6,0),"")</f>
        <v/>
      </c>
      <c r="H221" s="77" t="str">
        <f>IFERROR(VLOOKUP($D221,의치한약수데이터!$C:$AS,8,0),"")</f>
        <v/>
      </c>
      <c r="I221" s="77" t="str">
        <f>IFERROR(VLOOKUP($D221,의치한약수데이터!$C:$AS,12,0),"")</f>
        <v/>
      </c>
      <c r="J221" s="77" t="str">
        <f>IFERROR(VLOOKUP($D221,의치한약수데이터!$C:$AS,13,0),"")</f>
        <v/>
      </c>
      <c r="K221" s="77" t="str">
        <f>IFERROR(VLOOKUP($D221,의치한약수데이터!$C:$AS,14,0),"")</f>
        <v/>
      </c>
      <c r="L221" s="77" t="str">
        <f>IFERROR(VLOOKUP($D221,의치한약수데이터!$C:$AS,16,0),"")</f>
        <v/>
      </c>
      <c r="M221" s="80" t="str">
        <f>IFERROR(VLOOKUP($D221,의치한약수데이터!$C:$AS,17,0),"")</f>
        <v/>
      </c>
      <c r="N221" s="77" t="str">
        <f>IFERROR(VLOOKUP($D221,의치한약수데이터!$C:$AS,18,0),"")</f>
        <v/>
      </c>
      <c r="O221" s="81" t="str">
        <f>IFERROR(VLOOKUP($D221,의치한약수데이터!$C:$AS,20,0),"")</f>
        <v/>
      </c>
      <c r="P221" s="77" t="str">
        <f>IFERROR(VLOOKUP($D221,의치한약수데이터!$C:$AS,21,0),"")</f>
        <v/>
      </c>
      <c r="Q221" s="77" t="str">
        <f>IFERROR(VLOOKUP($D221,의치한약수데이터!$C:$AS,39,0),"")</f>
        <v/>
      </c>
      <c r="R221" s="82" t="str">
        <f>IFERROR(VLOOKUP($D221,의치한약수데이터!$C:$AS,41,0),"")</f>
        <v/>
      </c>
      <c r="S221" s="115" t="str">
        <f>IFERROR(VLOOKUP($D221,의치한약수데이터!$C:$AS,43,0),"")</f>
        <v/>
      </c>
    </row>
    <row r="222" spans="3:19" x14ac:dyDescent="0.3">
      <c r="C222" s="18">
        <v>190</v>
      </c>
      <c r="D222" s="77" t="str">
        <f>IFERROR(VLOOKUP($C222,의치한약수데이터!$B:$C,2,0),"")</f>
        <v/>
      </c>
      <c r="E222" s="79" t="str">
        <f>IFERROR(VLOOKUP($D222,의치한약수데이터!$C:$AS,3,0),"")</f>
        <v/>
      </c>
      <c r="F222" s="77" t="str">
        <f>IFERROR(VLOOKUP($D222,의치한약수데이터!$C:$AS,5,0),"")</f>
        <v/>
      </c>
      <c r="G222" s="77" t="str">
        <f>IFERROR(VLOOKUP($D222,의치한약수데이터!$C:$AS,6,0),"")</f>
        <v/>
      </c>
      <c r="H222" s="77" t="str">
        <f>IFERROR(VLOOKUP($D222,의치한약수데이터!$C:$AS,8,0),"")</f>
        <v/>
      </c>
      <c r="I222" s="77" t="str">
        <f>IFERROR(VLOOKUP($D222,의치한약수데이터!$C:$AS,12,0),"")</f>
        <v/>
      </c>
      <c r="J222" s="77" t="str">
        <f>IFERROR(VLOOKUP($D222,의치한약수데이터!$C:$AS,13,0),"")</f>
        <v/>
      </c>
      <c r="K222" s="77" t="str">
        <f>IFERROR(VLOOKUP($D222,의치한약수데이터!$C:$AS,14,0),"")</f>
        <v/>
      </c>
      <c r="L222" s="77" t="str">
        <f>IFERROR(VLOOKUP($D222,의치한약수데이터!$C:$AS,16,0),"")</f>
        <v/>
      </c>
      <c r="M222" s="80" t="str">
        <f>IFERROR(VLOOKUP($D222,의치한약수데이터!$C:$AS,17,0),"")</f>
        <v/>
      </c>
      <c r="N222" s="77" t="str">
        <f>IFERROR(VLOOKUP($D222,의치한약수데이터!$C:$AS,18,0),"")</f>
        <v/>
      </c>
      <c r="O222" s="81" t="str">
        <f>IFERROR(VLOOKUP($D222,의치한약수데이터!$C:$AS,20,0),"")</f>
        <v/>
      </c>
      <c r="P222" s="77" t="str">
        <f>IFERROR(VLOOKUP($D222,의치한약수데이터!$C:$AS,21,0),"")</f>
        <v/>
      </c>
      <c r="Q222" s="77" t="str">
        <f>IFERROR(VLOOKUP($D222,의치한약수데이터!$C:$AS,39,0),"")</f>
        <v/>
      </c>
      <c r="R222" s="82" t="str">
        <f>IFERROR(VLOOKUP($D222,의치한약수데이터!$C:$AS,41,0),"")</f>
        <v/>
      </c>
      <c r="S222" s="115" t="str">
        <f>IFERROR(VLOOKUP($D222,의치한약수데이터!$C:$AS,43,0),"")</f>
        <v/>
      </c>
    </row>
    <row r="223" spans="3:19" x14ac:dyDescent="0.3">
      <c r="C223" s="18">
        <v>191</v>
      </c>
      <c r="D223" s="77" t="str">
        <f>IFERROR(VLOOKUP($C223,의치한약수데이터!$B:$C,2,0),"")</f>
        <v/>
      </c>
      <c r="E223" s="79" t="str">
        <f>IFERROR(VLOOKUP($D223,의치한약수데이터!$C:$AS,3,0),"")</f>
        <v/>
      </c>
      <c r="F223" s="77" t="str">
        <f>IFERROR(VLOOKUP($D223,의치한약수데이터!$C:$AS,5,0),"")</f>
        <v/>
      </c>
      <c r="G223" s="77" t="str">
        <f>IFERROR(VLOOKUP($D223,의치한약수데이터!$C:$AS,6,0),"")</f>
        <v/>
      </c>
      <c r="H223" s="77" t="str">
        <f>IFERROR(VLOOKUP($D223,의치한약수데이터!$C:$AS,8,0),"")</f>
        <v/>
      </c>
      <c r="I223" s="77" t="str">
        <f>IFERROR(VLOOKUP($D223,의치한약수데이터!$C:$AS,12,0),"")</f>
        <v/>
      </c>
      <c r="J223" s="77" t="str">
        <f>IFERROR(VLOOKUP($D223,의치한약수데이터!$C:$AS,13,0),"")</f>
        <v/>
      </c>
      <c r="K223" s="77" t="str">
        <f>IFERROR(VLOOKUP($D223,의치한약수데이터!$C:$AS,14,0),"")</f>
        <v/>
      </c>
      <c r="L223" s="77" t="str">
        <f>IFERROR(VLOOKUP($D223,의치한약수데이터!$C:$AS,16,0),"")</f>
        <v/>
      </c>
      <c r="M223" s="80" t="str">
        <f>IFERROR(VLOOKUP($D223,의치한약수데이터!$C:$AS,17,0),"")</f>
        <v/>
      </c>
      <c r="N223" s="77" t="str">
        <f>IFERROR(VLOOKUP($D223,의치한약수데이터!$C:$AS,18,0),"")</f>
        <v/>
      </c>
      <c r="O223" s="81" t="str">
        <f>IFERROR(VLOOKUP($D223,의치한약수데이터!$C:$AS,20,0),"")</f>
        <v/>
      </c>
      <c r="P223" s="77" t="str">
        <f>IFERROR(VLOOKUP($D223,의치한약수데이터!$C:$AS,21,0),"")</f>
        <v/>
      </c>
      <c r="Q223" s="77" t="str">
        <f>IFERROR(VLOOKUP($D223,의치한약수데이터!$C:$AS,39,0),"")</f>
        <v/>
      </c>
      <c r="R223" s="82" t="str">
        <f>IFERROR(VLOOKUP($D223,의치한약수데이터!$C:$AS,41,0),"")</f>
        <v/>
      </c>
      <c r="S223" s="115" t="str">
        <f>IFERROR(VLOOKUP($D223,의치한약수데이터!$C:$AS,43,0),"")</f>
        <v/>
      </c>
    </row>
    <row r="224" spans="3:19" x14ac:dyDescent="0.3">
      <c r="C224" s="18">
        <v>192</v>
      </c>
      <c r="D224" s="77" t="str">
        <f>IFERROR(VLOOKUP($C224,의치한약수데이터!$B:$C,2,0),"")</f>
        <v/>
      </c>
      <c r="E224" s="79" t="str">
        <f>IFERROR(VLOOKUP($D224,의치한약수데이터!$C:$AS,3,0),"")</f>
        <v/>
      </c>
      <c r="F224" s="77" t="str">
        <f>IFERROR(VLOOKUP($D224,의치한약수데이터!$C:$AS,5,0),"")</f>
        <v/>
      </c>
      <c r="G224" s="77" t="str">
        <f>IFERROR(VLOOKUP($D224,의치한약수데이터!$C:$AS,6,0),"")</f>
        <v/>
      </c>
      <c r="H224" s="77" t="str">
        <f>IFERROR(VLOOKUP($D224,의치한약수데이터!$C:$AS,8,0),"")</f>
        <v/>
      </c>
      <c r="I224" s="77" t="str">
        <f>IFERROR(VLOOKUP($D224,의치한약수데이터!$C:$AS,12,0),"")</f>
        <v/>
      </c>
      <c r="J224" s="77" t="str">
        <f>IFERROR(VLOOKUP($D224,의치한약수데이터!$C:$AS,13,0),"")</f>
        <v/>
      </c>
      <c r="K224" s="77" t="str">
        <f>IFERROR(VLOOKUP($D224,의치한약수데이터!$C:$AS,14,0),"")</f>
        <v/>
      </c>
      <c r="L224" s="77" t="str">
        <f>IFERROR(VLOOKUP($D224,의치한약수데이터!$C:$AS,16,0),"")</f>
        <v/>
      </c>
      <c r="M224" s="80" t="str">
        <f>IFERROR(VLOOKUP($D224,의치한약수데이터!$C:$AS,17,0),"")</f>
        <v/>
      </c>
      <c r="N224" s="77" t="str">
        <f>IFERROR(VLOOKUP($D224,의치한약수데이터!$C:$AS,18,0),"")</f>
        <v/>
      </c>
      <c r="O224" s="81" t="str">
        <f>IFERROR(VLOOKUP($D224,의치한약수데이터!$C:$AS,20,0),"")</f>
        <v/>
      </c>
      <c r="P224" s="77" t="str">
        <f>IFERROR(VLOOKUP($D224,의치한약수데이터!$C:$AS,21,0),"")</f>
        <v/>
      </c>
      <c r="Q224" s="77" t="str">
        <f>IFERROR(VLOOKUP($D224,의치한약수데이터!$C:$AS,39,0),"")</f>
        <v/>
      </c>
      <c r="R224" s="82" t="str">
        <f>IFERROR(VLOOKUP($D224,의치한약수데이터!$C:$AS,41,0),"")</f>
        <v/>
      </c>
      <c r="S224" s="115" t="str">
        <f>IFERROR(VLOOKUP($D224,의치한약수데이터!$C:$AS,43,0),"")</f>
        <v/>
      </c>
    </row>
    <row r="225" spans="3:19" x14ac:dyDescent="0.3">
      <c r="C225" s="18">
        <v>193</v>
      </c>
      <c r="D225" s="77" t="str">
        <f>IFERROR(VLOOKUP($C225,의치한약수데이터!$B:$C,2,0),"")</f>
        <v/>
      </c>
      <c r="E225" s="79" t="str">
        <f>IFERROR(VLOOKUP($D225,의치한약수데이터!$C:$AS,3,0),"")</f>
        <v/>
      </c>
      <c r="F225" s="77" t="str">
        <f>IFERROR(VLOOKUP($D225,의치한약수데이터!$C:$AS,5,0),"")</f>
        <v/>
      </c>
      <c r="G225" s="77" t="str">
        <f>IFERROR(VLOOKUP($D225,의치한약수데이터!$C:$AS,6,0),"")</f>
        <v/>
      </c>
      <c r="H225" s="77" t="str">
        <f>IFERROR(VLOOKUP($D225,의치한약수데이터!$C:$AS,8,0),"")</f>
        <v/>
      </c>
      <c r="I225" s="77" t="str">
        <f>IFERROR(VLOOKUP($D225,의치한약수데이터!$C:$AS,12,0),"")</f>
        <v/>
      </c>
      <c r="J225" s="77" t="str">
        <f>IFERROR(VLOOKUP($D225,의치한약수데이터!$C:$AS,13,0),"")</f>
        <v/>
      </c>
      <c r="K225" s="77" t="str">
        <f>IFERROR(VLOOKUP($D225,의치한약수데이터!$C:$AS,14,0),"")</f>
        <v/>
      </c>
      <c r="L225" s="77" t="str">
        <f>IFERROR(VLOOKUP($D225,의치한약수데이터!$C:$AS,16,0),"")</f>
        <v/>
      </c>
      <c r="M225" s="80" t="str">
        <f>IFERROR(VLOOKUP($D225,의치한약수데이터!$C:$AS,17,0),"")</f>
        <v/>
      </c>
      <c r="N225" s="77" t="str">
        <f>IFERROR(VLOOKUP($D225,의치한약수데이터!$C:$AS,18,0),"")</f>
        <v/>
      </c>
      <c r="O225" s="81" t="str">
        <f>IFERROR(VLOOKUP($D225,의치한약수데이터!$C:$AS,20,0),"")</f>
        <v/>
      </c>
      <c r="P225" s="77" t="str">
        <f>IFERROR(VLOOKUP($D225,의치한약수데이터!$C:$AS,21,0),"")</f>
        <v/>
      </c>
      <c r="Q225" s="77" t="str">
        <f>IFERROR(VLOOKUP($D225,의치한약수데이터!$C:$AS,39,0),"")</f>
        <v/>
      </c>
      <c r="R225" s="82" t="str">
        <f>IFERROR(VLOOKUP($D225,의치한약수데이터!$C:$AS,41,0),"")</f>
        <v/>
      </c>
      <c r="S225" s="115" t="str">
        <f>IFERROR(VLOOKUP($D225,의치한약수데이터!$C:$AS,43,0),"")</f>
        <v/>
      </c>
    </row>
    <row r="226" spans="3:19" x14ac:dyDescent="0.3">
      <c r="C226" s="18">
        <v>194</v>
      </c>
      <c r="D226" s="77" t="str">
        <f>IFERROR(VLOOKUP($C226,의치한약수데이터!$B:$C,2,0),"")</f>
        <v/>
      </c>
      <c r="E226" s="79" t="str">
        <f>IFERROR(VLOOKUP($D226,의치한약수데이터!$C:$AS,3,0),"")</f>
        <v/>
      </c>
      <c r="F226" s="77" t="str">
        <f>IFERROR(VLOOKUP($D226,의치한약수데이터!$C:$AS,5,0),"")</f>
        <v/>
      </c>
      <c r="G226" s="77" t="str">
        <f>IFERROR(VLOOKUP($D226,의치한약수데이터!$C:$AS,6,0),"")</f>
        <v/>
      </c>
      <c r="H226" s="77" t="str">
        <f>IFERROR(VLOOKUP($D226,의치한약수데이터!$C:$AS,8,0),"")</f>
        <v/>
      </c>
      <c r="I226" s="77" t="str">
        <f>IFERROR(VLOOKUP($D226,의치한약수데이터!$C:$AS,12,0),"")</f>
        <v/>
      </c>
      <c r="J226" s="77" t="str">
        <f>IFERROR(VLOOKUP($D226,의치한약수데이터!$C:$AS,13,0),"")</f>
        <v/>
      </c>
      <c r="K226" s="77" t="str">
        <f>IFERROR(VLOOKUP($D226,의치한약수데이터!$C:$AS,14,0),"")</f>
        <v/>
      </c>
      <c r="L226" s="77" t="str">
        <f>IFERROR(VLOOKUP($D226,의치한약수데이터!$C:$AS,16,0),"")</f>
        <v/>
      </c>
      <c r="M226" s="80" t="str">
        <f>IFERROR(VLOOKUP($D226,의치한약수데이터!$C:$AS,17,0),"")</f>
        <v/>
      </c>
      <c r="N226" s="77" t="str">
        <f>IFERROR(VLOOKUP($D226,의치한약수데이터!$C:$AS,18,0),"")</f>
        <v/>
      </c>
      <c r="O226" s="81" t="str">
        <f>IFERROR(VLOOKUP($D226,의치한약수데이터!$C:$AS,20,0),"")</f>
        <v/>
      </c>
      <c r="P226" s="77" t="str">
        <f>IFERROR(VLOOKUP($D226,의치한약수데이터!$C:$AS,21,0),"")</f>
        <v/>
      </c>
      <c r="Q226" s="77" t="str">
        <f>IFERROR(VLOOKUP($D226,의치한약수데이터!$C:$AS,39,0),"")</f>
        <v/>
      </c>
      <c r="R226" s="82" t="str">
        <f>IFERROR(VLOOKUP($D226,의치한약수데이터!$C:$AS,41,0),"")</f>
        <v/>
      </c>
      <c r="S226" s="115" t="str">
        <f>IFERROR(VLOOKUP($D226,의치한약수데이터!$C:$AS,43,0),"")</f>
        <v/>
      </c>
    </row>
    <row r="227" spans="3:19" x14ac:dyDescent="0.3">
      <c r="C227" s="18">
        <v>195</v>
      </c>
      <c r="D227" s="77" t="str">
        <f>IFERROR(VLOOKUP($C227,의치한약수데이터!$B:$C,2,0),"")</f>
        <v/>
      </c>
      <c r="E227" s="79" t="str">
        <f>IFERROR(VLOOKUP($D227,의치한약수데이터!$C:$AS,3,0),"")</f>
        <v/>
      </c>
      <c r="F227" s="77" t="str">
        <f>IFERROR(VLOOKUP($D227,의치한약수데이터!$C:$AS,5,0),"")</f>
        <v/>
      </c>
      <c r="G227" s="77" t="str">
        <f>IFERROR(VLOOKUP($D227,의치한약수데이터!$C:$AS,6,0),"")</f>
        <v/>
      </c>
      <c r="H227" s="77" t="str">
        <f>IFERROR(VLOOKUP($D227,의치한약수데이터!$C:$AS,8,0),"")</f>
        <v/>
      </c>
      <c r="I227" s="77" t="str">
        <f>IFERROR(VLOOKUP($D227,의치한약수데이터!$C:$AS,12,0),"")</f>
        <v/>
      </c>
      <c r="J227" s="77" t="str">
        <f>IFERROR(VLOOKUP($D227,의치한약수데이터!$C:$AS,13,0),"")</f>
        <v/>
      </c>
      <c r="K227" s="77" t="str">
        <f>IFERROR(VLOOKUP($D227,의치한약수데이터!$C:$AS,14,0),"")</f>
        <v/>
      </c>
      <c r="L227" s="77" t="str">
        <f>IFERROR(VLOOKUP($D227,의치한약수데이터!$C:$AS,16,0),"")</f>
        <v/>
      </c>
      <c r="M227" s="80" t="str">
        <f>IFERROR(VLOOKUP($D227,의치한약수데이터!$C:$AS,17,0),"")</f>
        <v/>
      </c>
      <c r="N227" s="77" t="str">
        <f>IFERROR(VLOOKUP($D227,의치한약수데이터!$C:$AS,18,0),"")</f>
        <v/>
      </c>
      <c r="O227" s="81" t="str">
        <f>IFERROR(VLOOKUP($D227,의치한약수데이터!$C:$AS,20,0),"")</f>
        <v/>
      </c>
      <c r="P227" s="77" t="str">
        <f>IFERROR(VLOOKUP($D227,의치한약수데이터!$C:$AS,21,0),"")</f>
        <v/>
      </c>
      <c r="Q227" s="77" t="str">
        <f>IFERROR(VLOOKUP($D227,의치한약수데이터!$C:$AS,39,0),"")</f>
        <v/>
      </c>
      <c r="R227" s="82" t="str">
        <f>IFERROR(VLOOKUP($D227,의치한약수데이터!$C:$AS,41,0),"")</f>
        <v/>
      </c>
      <c r="S227" s="115" t="str">
        <f>IFERROR(VLOOKUP($D227,의치한약수데이터!$C:$AS,43,0),"")</f>
        <v/>
      </c>
    </row>
    <row r="228" spans="3:19" x14ac:dyDescent="0.3">
      <c r="C228" s="18">
        <v>196</v>
      </c>
      <c r="D228" s="77" t="str">
        <f>IFERROR(VLOOKUP($C228,의치한약수데이터!$B:$C,2,0),"")</f>
        <v/>
      </c>
      <c r="E228" s="79" t="str">
        <f>IFERROR(VLOOKUP($D228,의치한약수데이터!$C:$AS,3,0),"")</f>
        <v/>
      </c>
      <c r="F228" s="77" t="str">
        <f>IFERROR(VLOOKUP($D228,의치한약수데이터!$C:$AS,5,0),"")</f>
        <v/>
      </c>
      <c r="G228" s="77" t="str">
        <f>IFERROR(VLOOKUP($D228,의치한약수데이터!$C:$AS,6,0),"")</f>
        <v/>
      </c>
      <c r="H228" s="77" t="str">
        <f>IFERROR(VLOOKUP($D228,의치한약수데이터!$C:$AS,8,0),"")</f>
        <v/>
      </c>
      <c r="I228" s="77" t="str">
        <f>IFERROR(VLOOKUP($D228,의치한약수데이터!$C:$AS,12,0),"")</f>
        <v/>
      </c>
      <c r="J228" s="77" t="str">
        <f>IFERROR(VLOOKUP($D228,의치한약수데이터!$C:$AS,13,0),"")</f>
        <v/>
      </c>
      <c r="K228" s="77" t="str">
        <f>IFERROR(VLOOKUP($D228,의치한약수데이터!$C:$AS,14,0),"")</f>
        <v/>
      </c>
      <c r="L228" s="77" t="str">
        <f>IFERROR(VLOOKUP($D228,의치한약수데이터!$C:$AS,16,0),"")</f>
        <v/>
      </c>
      <c r="M228" s="80" t="str">
        <f>IFERROR(VLOOKUP($D228,의치한약수데이터!$C:$AS,17,0),"")</f>
        <v/>
      </c>
      <c r="N228" s="77" t="str">
        <f>IFERROR(VLOOKUP($D228,의치한약수데이터!$C:$AS,18,0),"")</f>
        <v/>
      </c>
      <c r="O228" s="81" t="str">
        <f>IFERROR(VLOOKUP($D228,의치한약수데이터!$C:$AS,20,0),"")</f>
        <v/>
      </c>
      <c r="P228" s="77" t="str">
        <f>IFERROR(VLOOKUP($D228,의치한약수데이터!$C:$AS,21,0),"")</f>
        <v/>
      </c>
      <c r="Q228" s="77" t="str">
        <f>IFERROR(VLOOKUP($D228,의치한약수데이터!$C:$AS,39,0),"")</f>
        <v/>
      </c>
      <c r="R228" s="82" t="str">
        <f>IFERROR(VLOOKUP($D228,의치한약수데이터!$C:$AS,41,0),"")</f>
        <v/>
      </c>
      <c r="S228" s="115" t="str">
        <f>IFERROR(VLOOKUP($D228,의치한약수데이터!$C:$AS,43,0),"")</f>
        <v/>
      </c>
    </row>
    <row r="229" spans="3:19" x14ac:dyDescent="0.3">
      <c r="C229" s="18">
        <v>197</v>
      </c>
      <c r="D229" s="77" t="str">
        <f>IFERROR(VLOOKUP($C229,의치한약수데이터!$B:$C,2,0),"")</f>
        <v/>
      </c>
      <c r="E229" s="79" t="str">
        <f>IFERROR(VLOOKUP($D229,의치한약수데이터!$C:$AS,3,0),"")</f>
        <v/>
      </c>
      <c r="F229" s="77" t="str">
        <f>IFERROR(VLOOKUP($D229,의치한약수데이터!$C:$AS,5,0),"")</f>
        <v/>
      </c>
      <c r="G229" s="77" t="str">
        <f>IFERROR(VLOOKUP($D229,의치한약수데이터!$C:$AS,6,0),"")</f>
        <v/>
      </c>
      <c r="H229" s="77" t="str">
        <f>IFERROR(VLOOKUP($D229,의치한약수데이터!$C:$AS,8,0),"")</f>
        <v/>
      </c>
      <c r="I229" s="77" t="str">
        <f>IFERROR(VLOOKUP($D229,의치한약수데이터!$C:$AS,12,0),"")</f>
        <v/>
      </c>
      <c r="J229" s="77" t="str">
        <f>IFERROR(VLOOKUP($D229,의치한약수데이터!$C:$AS,13,0),"")</f>
        <v/>
      </c>
      <c r="K229" s="77" t="str">
        <f>IFERROR(VLOOKUP($D229,의치한약수데이터!$C:$AS,14,0),"")</f>
        <v/>
      </c>
      <c r="L229" s="77" t="str">
        <f>IFERROR(VLOOKUP($D229,의치한약수데이터!$C:$AS,16,0),"")</f>
        <v/>
      </c>
      <c r="M229" s="80" t="str">
        <f>IFERROR(VLOOKUP($D229,의치한약수데이터!$C:$AS,17,0),"")</f>
        <v/>
      </c>
      <c r="N229" s="77" t="str">
        <f>IFERROR(VLOOKUP($D229,의치한약수데이터!$C:$AS,18,0),"")</f>
        <v/>
      </c>
      <c r="O229" s="81" t="str">
        <f>IFERROR(VLOOKUP($D229,의치한약수데이터!$C:$AS,20,0),"")</f>
        <v/>
      </c>
      <c r="P229" s="77" t="str">
        <f>IFERROR(VLOOKUP($D229,의치한약수데이터!$C:$AS,21,0),"")</f>
        <v/>
      </c>
      <c r="Q229" s="77" t="str">
        <f>IFERROR(VLOOKUP($D229,의치한약수데이터!$C:$AS,39,0),"")</f>
        <v/>
      </c>
      <c r="R229" s="82" t="str">
        <f>IFERROR(VLOOKUP($D229,의치한약수데이터!$C:$AS,41,0),"")</f>
        <v/>
      </c>
      <c r="S229" s="115" t="str">
        <f>IFERROR(VLOOKUP($D229,의치한약수데이터!$C:$AS,43,0),"")</f>
        <v/>
      </c>
    </row>
    <row r="230" spans="3:19" x14ac:dyDescent="0.3">
      <c r="C230" s="18">
        <v>198</v>
      </c>
      <c r="D230" s="77" t="str">
        <f>IFERROR(VLOOKUP($C230,의치한약수데이터!$B:$C,2,0),"")</f>
        <v/>
      </c>
      <c r="E230" s="79" t="str">
        <f>IFERROR(VLOOKUP($D230,의치한약수데이터!$C:$AS,3,0),"")</f>
        <v/>
      </c>
      <c r="F230" s="77" t="str">
        <f>IFERROR(VLOOKUP($D230,의치한약수데이터!$C:$AS,5,0),"")</f>
        <v/>
      </c>
      <c r="G230" s="77" t="str">
        <f>IFERROR(VLOOKUP($D230,의치한약수데이터!$C:$AS,6,0),"")</f>
        <v/>
      </c>
      <c r="H230" s="77" t="str">
        <f>IFERROR(VLOOKUP($D230,의치한약수데이터!$C:$AS,8,0),"")</f>
        <v/>
      </c>
      <c r="I230" s="77" t="str">
        <f>IFERROR(VLOOKUP($D230,의치한약수데이터!$C:$AS,12,0),"")</f>
        <v/>
      </c>
      <c r="J230" s="77" t="str">
        <f>IFERROR(VLOOKUP($D230,의치한약수데이터!$C:$AS,13,0),"")</f>
        <v/>
      </c>
      <c r="K230" s="77" t="str">
        <f>IFERROR(VLOOKUP($D230,의치한약수데이터!$C:$AS,14,0),"")</f>
        <v/>
      </c>
      <c r="L230" s="77" t="str">
        <f>IFERROR(VLOOKUP($D230,의치한약수데이터!$C:$AS,16,0),"")</f>
        <v/>
      </c>
      <c r="M230" s="80" t="str">
        <f>IFERROR(VLOOKUP($D230,의치한약수데이터!$C:$AS,17,0),"")</f>
        <v/>
      </c>
      <c r="N230" s="77" t="str">
        <f>IFERROR(VLOOKUP($D230,의치한약수데이터!$C:$AS,18,0),"")</f>
        <v/>
      </c>
      <c r="O230" s="81" t="str">
        <f>IFERROR(VLOOKUP($D230,의치한약수데이터!$C:$AS,20,0),"")</f>
        <v/>
      </c>
      <c r="P230" s="77" t="str">
        <f>IFERROR(VLOOKUP($D230,의치한약수데이터!$C:$AS,21,0),"")</f>
        <v/>
      </c>
      <c r="Q230" s="77" t="str">
        <f>IFERROR(VLOOKUP($D230,의치한약수데이터!$C:$AS,39,0),"")</f>
        <v/>
      </c>
      <c r="R230" s="82" t="str">
        <f>IFERROR(VLOOKUP($D230,의치한약수데이터!$C:$AS,41,0),"")</f>
        <v/>
      </c>
      <c r="S230" s="115" t="str">
        <f>IFERROR(VLOOKUP($D230,의치한약수데이터!$C:$AS,43,0),"")</f>
        <v/>
      </c>
    </row>
    <row r="231" spans="3:19" x14ac:dyDescent="0.3">
      <c r="C231" s="18">
        <v>199</v>
      </c>
      <c r="D231" s="77" t="str">
        <f>IFERROR(VLOOKUP($C231,의치한약수데이터!$B:$C,2,0),"")</f>
        <v/>
      </c>
      <c r="E231" s="79" t="str">
        <f>IFERROR(VLOOKUP($D231,의치한약수데이터!$C:$AS,3,0),"")</f>
        <v/>
      </c>
      <c r="F231" s="77" t="str">
        <f>IFERROR(VLOOKUP($D231,의치한약수데이터!$C:$AS,5,0),"")</f>
        <v/>
      </c>
      <c r="G231" s="77" t="str">
        <f>IFERROR(VLOOKUP($D231,의치한약수데이터!$C:$AS,6,0),"")</f>
        <v/>
      </c>
      <c r="H231" s="77" t="str">
        <f>IFERROR(VLOOKUP($D231,의치한약수데이터!$C:$AS,8,0),"")</f>
        <v/>
      </c>
      <c r="I231" s="77" t="str">
        <f>IFERROR(VLOOKUP($D231,의치한약수데이터!$C:$AS,12,0),"")</f>
        <v/>
      </c>
      <c r="J231" s="77" t="str">
        <f>IFERROR(VLOOKUP($D231,의치한약수데이터!$C:$AS,13,0),"")</f>
        <v/>
      </c>
      <c r="K231" s="77" t="str">
        <f>IFERROR(VLOOKUP($D231,의치한약수데이터!$C:$AS,14,0),"")</f>
        <v/>
      </c>
      <c r="L231" s="77" t="str">
        <f>IFERROR(VLOOKUP($D231,의치한약수데이터!$C:$AS,16,0),"")</f>
        <v/>
      </c>
      <c r="M231" s="80" t="str">
        <f>IFERROR(VLOOKUP($D231,의치한약수데이터!$C:$AS,17,0),"")</f>
        <v/>
      </c>
      <c r="N231" s="77" t="str">
        <f>IFERROR(VLOOKUP($D231,의치한약수데이터!$C:$AS,18,0),"")</f>
        <v/>
      </c>
      <c r="O231" s="81" t="str">
        <f>IFERROR(VLOOKUP($D231,의치한약수데이터!$C:$AS,20,0),"")</f>
        <v/>
      </c>
      <c r="P231" s="77" t="str">
        <f>IFERROR(VLOOKUP($D231,의치한약수데이터!$C:$AS,21,0),"")</f>
        <v/>
      </c>
      <c r="Q231" s="77" t="str">
        <f>IFERROR(VLOOKUP($D231,의치한약수데이터!$C:$AS,39,0),"")</f>
        <v/>
      </c>
      <c r="R231" s="82" t="str">
        <f>IFERROR(VLOOKUP($D231,의치한약수데이터!$C:$AS,41,0),"")</f>
        <v/>
      </c>
      <c r="S231" s="115" t="str">
        <f>IFERROR(VLOOKUP($D231,의치한약수데이터!$C:$AS,43,0),"")</f>
        <v/>
      </c>
    </row>
    <row r="232" spans="3:19" x14ac:dyDescent="0.3">
      <c r="C232" s="18">
        <v>200</v>
      </c>
      <c r="D232" s="77" t="str">
        <f>IFERROR(VLOOKUP($C232,의치한약수데이터!$B:$C,2,0),"")</f>
        <v/>
      </c>
      <c r="E232" s="79" t="str">
        <f>IFERROR(VLOOKUP($D232,의치한약수데이터!$C:$AS,3,0),"")</f>
        <v/>
      </c>
      <c r="F232" s="77" t="str">
        <f>IFERROR(VLOOKUP($D232,의치한약수데이터!$C:$AS,5,0),"")</f>
        <v/>
      </c>
      <c r="G232" s="77" t="str">
        <f>IFERROR(VLOOKUP($D232,의치한약수데이터!$C:$AS,6,0),"")</f>
        <v/>
      </c>
      <c r="H232" s="77" t="str">
        <f>IFERROR(VLOOKUP($D232,의치한약수데이터!$C:$AS,8,0),"")</f>
        <v/>
      </c>
      <c r="I232" s="77" t="str">
        <f>IFERROR(VLOOKUP($D232,의치한약수데이터!$C:$AS,12,0),"")</f>
        <v/>
      </c>
      <c r="J232" s="77" t="str">
        <f>IFERROR(VLOOKUP($D232,의치한약수데이터!$C:$AS,13,0),"")</f>
        <v/>
      </c>
      <c r="K232" s="77" t="str">
        <f>IFERROR(VLOOKUP($D232,의치한약수데이터!$C:$AS,14,0),"")</f>
        <v/>
      </c>
      <c r="L232" s="77" t="str">
        <f>IFERROR(VLOOKUP($D232,의치한약수데이터!$C:$AS,16,0),"")</f>
        <v/>
      </c>
      <c r="M232" s="80" t="str">
        <f>IFERROR(VLOOKUP($D232,의치한약수데이터!$C:$AS,17,0),"")</f>
        <v/>
      </c>
      <c r="N232" s="77" t="str">
        <f>IFERROR(VLOOKUP($D232,의치한약수데이터!$C:$AS,18,0),"")</f>
        <v/>
      </c>
      <c r="O232" s="81" t="str">
        <f>IFERROR(VLOOKUP($D232,의치한약수데이터!$C:$AS,20,0),"")</f>
        <v/>
      </c>
      <c r="P232" s="77" t="str">
        <f>IFERROR(VLOOKUP($D232,의치한약수데이터!$C:$AS,21,0),"")</f>
        <v/>
      </c>
      <c r="Q232" s="77" t="str">
        <f>IFERROR(VLOOKUP($D232,의치한약수데이터!$C:$AS,39,0),"")</f>
        <v/>
      </c>
      <c r="R232" s="82" t="str">
        <f>IFERROR(VLOOKUP($D232,의치한약수데이터!$C:$AS,41,0),"")</f>
        <v/>
      </c>
      <c r="S232" s="115" t="str">
        <f>IFERROR(VLOOKUP($D232,의치한약수데이터!$C:$AS,43,0),"")</f>
        <v/>
      </c>
    </row>
    <row r="233" spans="3:19" x14ac:dyDescent="0.3">
      <c r="C233" s="18">
        <v>201</v>
      </c>
      <c r="D233" s="77" t="str">
        <f>IFERROR(VLOOKUP($C233,의치한약수데이터!$B:$C,2,0),"")</f>
        <v/>
      </c>
      <c r="E233" s="79" t="str">
        <f>IFERROR(VLOOKUP($D233,의치한약수데이터!$C:$AS,3,0),"")</f>
        <v/>
      </c>
      <c r="F233" s="77" t="str">
        <f>IFERROR(VLOOKUP($D233,의치한약수데이터!$C:$AS,5,0),"")</f>
        <v/>
      </c>
      <c r="G233" s="77" t="str">
        <f>IFERROR(VLOOKUP($D233,의치한약수데이터!$C:$AS,6,0),"")</f>
        <v/>
      </c>
      <c r="H233" s="77" t="str">
        <f>IFERROR(VLOOKUP($D233,의치한약수데이터!$C:$AS,8,0),"")</f>
        <v/>
      </c>
      <c r="I233" s="77" t="str">
        <f>IFERROR(VLOOKUP($D233,의치한약수데이터!$C:$AS,12,0),"")</f>
        <v/>
      </c>
      <c r="J233" s="77" t="str">
        <f>IFERROR(VLOOKUP($D233,의치한약수데이터!$C:$AS,13,0),"")</f>
        <v/>
      </c>
      <c r="K233" s="77" t="str">
        <f>IFERROR(VLOOKUP($D233,의치한약수데이터!$C:$AS,14,0),"")</f>
        <v/>
      </c>
      <c r="L233" s="77" t="str">
        <f>IFERROR(VLOOKUP($D233,의치한약수데이터!$C:$AS,16,0),"")</f>
        <v/>
      </c>
      <c r="M233" s="80" t="str">
        <f>IFERROR(VLOOKUP($D233,의치한약수데이터!$C:$AS,17,0),"")</f>
        <v/>
      </c>
      <c r="N233" s="77" t="str">
        <f>IFERROR(VLOOKUP($D233,의치한약수데이터!$C:$AS,18,0),"")</f>
        <v/>
      </c>
      <c r="O233" s="81" t="str">
        <f>IFERROR(VLOOKUP($D233,의치한약수데이터!$C:$AS,20,0),"")</f>
        <v/>
      </c>
      <c r="P233" s="77" t="str">
        <f>IFERROR(VLOOKUP($D233,의치한약수데이터!$C:$AS,21,0),"")</f>
        <v/>
      </c>
      <c r="Q233" s="77" t="str">
        <f>IFERROR(VLOOKUP($D233,의치한약수데이터!$C:$AS,39,0),"")</f>
        <v/>
      </c>
      <c r="R233" s="82" t="str">
        <f>IFERROR(VLOOKUP($D233,의치한약수데이터!$C:$AS,41,0),"")</f>
        <v/>
      </c>
      <c r="S233" s="115" t="str">
        <f>IFERROR(VLOOKUP($D233,의치한약수데이터!$C:$AS,43,0),"")</f>
        <v/>
      </c>
    </row>
    <row r="234" spans="3:19" x14ac:dyDescent="0.3">
      <c r="C234" s="18">
        <v>202</v>
      </c>
      <c r="D234" s="77" t="str">
        <f>IFERROR(VLOOKUP($C234,의치한약수데이터!$B:$C,2,0),"")</f>
        <v/>
      </c>
      <c r="E234" s="79" t="str">
        <f>IFERROR(VLOOKUP($D234,의치한약수데이터!$C:$AS,3,0),"")</f>
        <v/>
      </c>
      <c r="F234" s="77" t="str">
        <f>IFERROR(VLOOKUP($D234,의치한약수데이터!$C:$AS,5,0),"")</f>
        <v/>
      </c>
      <c r="G234" s="77" t="str">
        <f>IFERROR(VLOOKUP($D234,의치한약수데이터!$C:$AS,6,0),"")</f>
        <v/>
      </c>
      <c r="H234" s="77" t="str">
        <f>IFERROR(VLOOKUP($D234,의치한약수데이터!$C:$AS,8,0),"")</f>
        <v/>
      </c>
      <c r="I234" s="77" t="str">
        <f>IFERROR(VLOOKUP($D234,의치한약수데이터!$C:$AS,12,0),"")</f>
        <v/>
      </c>
      <c r="J234" s="77" t="str">
        <f>IFERROR(VLOOKUP($D234,의치한약수데이터!$C:$AS,13,0),"")</f>
        <v/>
      </c>
      <c r="K234" s="77" t="str">
        <f>IFERROR(VLOOKUP($D234,의치한약수데이터!$C:$AS,14,0),"")</f>
        <v/>
      </c>
      <c r="L234" s="77" t="str">
        <f>IFERROR(VLOOKUP($D234,의치한약수데이터!$C:$AS,16,0),"")</f>
        <v/>
      </c>
      <c r="M234" s="80" t="str">
        <f>IFERROR(VLOOKUP($D234,의치한약수데이터!$C:$AS,17,0),"")</f>
        <v/>
      </c>
      <c r="N234" s="77" t="str">
        <f>IFERROR(VLOOKUP($D234,의치한약수데이터!$C:$AS,18,0),"")</f>
        <v/>
      </c>
      <c r="O234" s="81" t="str">
        <f>IFERROR(VLOOKUP($D234,의치한약수데이터!$C:$AS,20,0),"")</f>
        <v/>
      </c>
      <c r="P234" s="77" t="str">
        <f>IFERROR(VLOOKUP($D234,의치한약수데이터!$C:$AS,21,0),"")</f>
        <v/>
      </c>
      <c r="Q234" s="77" t="str">
        <f>IFERROR(VLOOKUP($D234,의치한약수데이터!$C:$AS,39,0),"")</f>
        <v/>
      </c>
      <c r="R234" s="82" t="str">
        <f>IFERROR(VLOOKUP($D234,의치한약수데이터!$C:$AS,41,0),"")</f>
        <v/>
      </c>
      <c r="S234" s="115" t="str">
        <f>IFERROR(VLOOKUP($D234,의치한약수데이터!$C:$AS,43,0),"")</f>
        <v/>
      </c>
    </row>
    <row r="235" spans="3:19" x14ac:dyDescent="0.3">
      <c r="C235" s="18">
        <v>203</v>
      </c>
      <c r="D235" s="77" t="str">
        <f>IFERROR(VLOOKUP($C235,의치한약수데이터!$B:$C,2,0),"")</f>
        <v/>
      </c>
      <c r="E235" s="79" t="str">
        <f>IFERROR(VLOOKUP($D235,의치한약수데이터!$C:$AS,3,0),"")</f>
        <v/>
      </c>
      <c r="F235" s="77" t="str">
        <f>IFERROR(VLOOKUP($D235,의치한약수데이터!$C:$AS,5,0),"")</f>
        <v/>
      </c>
      <c r="G235" s="77" t="str">
        <f>IFERROR(VLOOKUP($D235,의치한약수데이터!$C:$AS,6,0),"")</f>
        <v/>
      </c>
      <c r="H235" s="77" t="str">
        <f>IFERROR(VLOOKUP($D235,의치한약수데이터!$C:$AS,8,0),"")</f>
        <v/>
      </c>
      <c r="I235" s="77" t="str">
        <f>IFERROR(VLOOKUP($D235,의치한약수데이터!$C:$AS,12,0),"")</f>
        <v/>
      </c>
      <c r="J235" s="77" t="str">
        <f>IFERROR(VLOOKUP($D235,의치한약수데이터!$C:$AS,13,0),"")</f>
        <v/>
      </c>
      <c r="K235" s="77" t="str">
        <f>IFERROR(VLOOKUP($D235,의치한약수데이터!$C:$AS,14,0),"")</f>
        <v/>
      </c>
      <c r="L235" s="77" t="str">
        <f>IFERROR(VLOOKUP($D235,의치한약수데이터!$C:$AS,16,0),"")</f>
        <v/>
      </c>
      <c r="M235" s="80" t="str">
        <f>IFERROR(VLOOKUP($D235,의치한약수데이터!$C:$AS,17,0),"")</f>
        <v/>
      </c>
      <c r="N235" s="77" t="str">
        <f>IFERROR(VLOOKUP($D235,의치한약수데이터!$C:$AS,18,0),"")</f>
        <v/>
      </c>
      <c r="O235" s="81" t="str">
        <f>IFERROR(VLOOKUP($D235,의치한약수데이터!$C:$AS,20,0),"")</f>
        <v/>
      </c>
      <c r="P235" s="77" t="str">
        <f>IFERROR(VLOOKUP($D235,의치한약수데이터!$C:$AS,21,0),"")</f>
        <v/>
      </c>
      <c r="Q235" s="77" t="str">
        <f>IFERROR(VLOOKUP($D235,의치한약수데이터!$C:$AS,39,0),"")</f>
        <v/>
      </c>
      <c r="R235" s="82" t="str">
        <f>IFERROR(VLOOKUP($D235,의치한약수데이터!$C:$AS,41,0),"")</f>
        <v/>
      </c>
      <c r="S235" s="115" t="str">
        <f>IFERROR(VLOOKUP($D235,의치한약수데이터!$C:$AS,43,0),"")</f>
        <v/>
      </c>
    </row>
    <row r="236" spans="3:19" x14ac:dyDescent="0.3">
      <c r="C236" s="18">
        <v>204</v>
      </c>
      <c r="D236" s="77" t="str">
        <f>IFERROR(VLOOKUP($C236,의치한약수데이터!$B:$C,2,0),"")</f>
        <v/>
      </c>
      <c r="E236" s="79" t="str">
        <f>IFERROR(VLOOKUP($D236,의치한약수데이터!$C:$AS,3,0),"")</f>
        <v/>
      </c>
      <c r="F236" s="77" t="str">
        <f>IFERROR(VLOOKUP($D236,의치한약수데이터!$C:$AS,5,0),"")</f>
        <v/>
      </c>
      <c r="G236" s="77" t="str">
        <f>IFERROR(VLOOKUP($D236,의치한약수데이터!$C:$AS,6,0),"")</f>
        <v/>
      </c>
      <c r="H236" s="77" t="str">
        <f>IFERROR(VLOOKUP($D236,의치한약수데이터!$C:$AS,8,0),"")</f>
        <v/>
      </c>
      <c r="I236" s="77" t="str">
        <f>IFERROR(VLOOKUP($D236,의치한약수데이터!$C:$AS,12,0),"")</f>
        <v/>
      </c>
      <c r="J236" s="77" t="str">
        <f>IFERROR(VLOOKUP($D236,의치한약수데이터!$C:$AS,13,0),"")</f>
        <v/>
      </c>
      <c r="K236" s="77" t="str">
        <f>IFERROR(VLOOKUP($D236,의치한약수데이터!$C:$AS,14,0),"")</f>
        <v/>
      </c>
      <c r="L236" s="77" t="str">
        <f>IFERROR(VLOOKUP($D236,의치한약수데이터!$C:$AS,16,0),"")</f>
        <v/>
      </c>
      <c r="M236" s="80" t="str">
        <f>IFERROR(VLOOKUP($D236,의치한약수데이터!$C:$AS,17,0),"")</f>
        <v/>
      </c>
      <c r="N236" s="77" t="str">
        <f>IFERROR(VLOOKUP($D236,의치한약수데이터!$C:$AS,18,0),"")</f>
        <v/>
      </c>
      <c r="O236" s="81" t="str">
        <f>IFERROR(VLOOKUP($D236,의치한약수데이터!$C:$AS,20,0),"")</f>
        <v/>
      </c>
      <c r="P236" s="77" t="str">
        <f>IFERROR(VLOOKUP($D236,의치한약수데이터!$C:$AS,21,0),"")</f>
        <v/>
      </c>
      <c r="Q236" s="77" t="str">
        <f>IFERROR(VLOOKUP($D236,의치한약수데이터!$C:$AS,39,0),"")</f>
        <v/>
      </c>
      <c r="R236" s="82" t="str">
        <f>IFERROR(VLOOKUP($D236,의치한약수데이터!$C:$AS,41,0),"")</f>
        <v/>
      </c>
      <c r="S236" s="115" t="str">
        <f>IFERROR(VLOOKUP($D236,의치한약수데이터!$C:$AS,43,0),"")</f>
        <v/>
      </c>
    </row>
    <row r="237" spans="3:19" x14ac:dyDescent="0.3">
      <c r="C237" s="18">
        <v>205</v>
      </c>
      <c r="D237" s="77" t="str">
        <f>IFERROR(VLOOKUP($C237,의치한약수데이터!$B:$C,2,0),"")</f>
        <v/>
      </c>
      <c r="E237" s="79" t="str">
        <f>IFERROR(VLOOKUP($D237,의치한약수데이터!$C:$AS,3,0),"")</f>
        <v/>
      </c>
      <c r="F237" s="77" t="str">
        <f>IFERROR(VLOOKUP($D237,의치한약수데이터!$C:$AS,5,0),"")</f>
        <v/>
      </c>
      <c r="G237" s="77" t="str">
        <f>IFERROR(VLOOKUP($D237,의치한약수데이터!$C:$AS,6,0),"")</f>
        <v/>
      </c>
      <c r="H237" s="77" t="str">
        <f>IFERROR(VLOOKUP($D237,의치한약수데이터!$C:$AS,8,0),"")</f>
        <v/>
      </c>
      <c r="I237" s="77" t="str">
        <f>IFERROR(VLOOKUP($D237,의치한약수데이터!$C:$AS,12,0),"")</f>
        <v/>
      </c>
      <c r="J237" s="77" t="str">
        <f>IFERROR(VLOOKUP($D237,의치한약수데이터!$C:$AS,13,0),"")</f>
        <v/>
      </c>
      <c r="K237" s="77" t="str">
        <f>IFERROR(VLOOKUP($D237,의치한약수데이터!$C:$AS,14,0),"")</f>
        <v/>
      </c>
      <c r="L237" s="77" t="str">
        <f>IFERROR(VLOOKUP($D237,의치한약수데이터!$C:$AS,16,0),"")</f>
        <v/>
      </c>
      <c r="M237" s="80" t="str">
        <f>IFERROR(VLOOKUP($D237,의치한약수데이터!$C:$AS,17,0),"")</f>
        <v/>
      </c>
      <c r="N237" s="77" t="str">
        <f>IFERROR(VLOOKUP($D237,의치한약수데이터!$C:$AS,18,0),"")</f>
        <v/>
      </c>
      <c r="O237" s="81" t="str">
        <f>IFERROR(VLOOKUP($D237,의치한약수데이터!$C:$AS,20,0),"")</f>
        <v/>
      </c>
      <c r="P237" s="77" t="str">
        <f>IFERROR(VLOOKUP($D237,의치한약수데이터!$C:$AS,21,0),"")</f>
        <v/>
      </c>
      <c r="Q237" s="77" t="str">
        <f>IFERROR(VLOOKUP($D237,의치한약수데이터!$C:$AS,39,0),"")</f>
        <v/>
      </c>
      <c r="R237" s="82" t="str">
        <f>IFERROR(VLOOKUP($D237,의치한약수데이터!$C:$AS,41,0),"")</f>
        <v/>
      </c>
      <c r="S237" s="115" t="str">
        <f>IFERROR(VLOOKUP($D237,의치한약수데이터!$C:$AS,43,0),"")</f>
        <v/>
      </c>
    </row>
    <row r="238" spans="3:19" x14ac:dyDescent="0.3">
      <c r="C238" s="18">
        <v>206</v>
      </c>
      <c r="D238" s="77" t="str">
        <f>IFERROR(VLOOKUP($C238,의치한약수데이터!$B:$C,2,0),"")</f>
        <v/>
      </c>
      <c r="E238" s="79" t="str">
        <f>IFERROR(VLOOKUP($D238,의치한약수데이터!$C:$AS,3,0),"")</f>
        <v/>
      </c>
      <c r="F238" s="77" t="str">
        <f>IFERROR(VLOOKUP($D238,의치한약수데이터!$C:$AS,5,0),"")</f>
        <v/>
      </c>
      <c r="G238" s="77" t="str">
        <f>IFERROR(VLOOKUP($D238,의치한약수데이터!$C:$AS,6,0),"")</f>
        <v/>
      </c>
      <c r="H238" s="77" t="str">
        <f>IFERROR(VLOOKUP($D238,의치한약수데이터!$C:$AS,8,0),"")</f>
        <v/>
      </c>
      <c r="I238" s="77" t="str">
        <f>IFERROR(VLOOKUP($D238,의치한약수데이터!$C:$AS,12,0),"")</f>
        <v/>
      </c>
      <c r="J238" s="77" t="str">
        <f>IFERROR(VLOOKUP($D238,의치한약수데이터!$C:$AS,13,0),"")</f>
        <v/>
      </c>
      <c r="K238" s="77" t="str">
        <f>IFERROR(VLOOKUP($D238,의치한약수데이터!$C:$AS,14,0),"")</f>
        <v/>
      </c>
      <c r="L238" s="77" t="str">
        <f>IFERROR(VLOOKUP($D238,의치한약수데이터!$C:$AS,16,0),"")</f>
        <v/>
      </c>
      <c r="M238" s="80" t="str">
        <f>IFERROR(VLOOKUP($D238,의치한약수데이터!$C:$AS,17,0),"")</f>
        <v/>
      </c>
      <c r="N238" s="77" t="str">
        <f>IFERROR(VLOOKUP($D238,의치한약수데이터!$C:$AS,18,0),"")</f>
        <v/>
      </c>
      <c r="O238" s="81" t="str">
        <f>IFERROR(VLOOKUP($D238,의치한약수데이터!$C:$AS,20,0),"")</f>
        <v/>
      </c>
      <c r="P238" s="77" t="str">
        <f>IFERROR(VLOOKUP($D238,의치한약수데이터!$C:$AS,21,0),"")</f>
        <v/>
      </c>
      <c r="Q238" s="77" t="str">
        <f>IFERROR(VLOOKUP($D238,의치한약수데이터!$C:$AS,39,0),"")</f>
        <v/>
      </c>
      <c r="R238" s="82" t="str">
        <f>IFERROR(VLOOKUP($D238,의치한약수데이터!$C:$AS,41,0),"")</f>
        <v/>
      </c>
      <c r="S238" s="115" t="str">
        <f>IFERROR(VLOOKUP($D238,의치한약수데이터!$C:$AS,43,0),"")</f>
        <v/>
      </c>
    </row>
    <row r="239" spans="3:19" x14ac:dyDescent="0.3">
      <c r="C239" s="18">
        <v>207</v>
      </c>
      <c r="D239" s="77" t="str">
        <f>IFERROR(VLOOKUP($C239,의치한약수데이터!$B:$C,2,0),"")</f>
        <v/>
      </c>
      <c r="E239" s="79" t="str">
        <f>IFERROR(VLOOKUP($D239,의치한약수데이터!$C:$AS,3,0),"")</f>
        <v/>
      </c>
      <c r="F239" s="77" t="str">
        <f>IFERROR(VLOOKUP($D239,의치한약수데이터!$C:$AS,5,0),"")</f>
        <v/>
      </c>
      <c r="G239" s="77" t="str">
        <f>IFERROR(VLOOKUP($D239,의치한약수데이터!$C:$AS,6,0),"")</f>
        <v/>
      </c>
      <c r="H239" s="77" t="str">
        <f>IFERROR(VLOOKUP($D239,의치한약수데이터!$C:$AS,8,0),"")</f>
        <v/>
      </c>
      <c r="I239" s="77" t="str">
        <f>IFERROR(VLOOKUP($D239,의치한약수데이터!$C:$AS,12,0),"")</f>
        <v/>
      </c>
      <c r="J239" s="77" t="str">
        <f>IFERROR(VLOOKUP($D239,의치한약수데이터!$C:$AS,13,0),"")</f>
        <v/>
      </c>
      <c r="K239" s="77" t="str">
        <f>IFERROR(VLOOKUP($D239,의치한약수데이터!$C:$AS,14,0),"")</f>
        <v/>
      </c>
      <c r="L239" s="77" t="str">
        <f>IFERROR(VLOOKUP($D239,의치한약수데이터!$C:$AS,16,0),"")</f>
        <v/>
      </c>
      <c r="M239" s="80" t="str">
        <f>IFERROR(VLOOKUP($D239,의치한약수데이터!$C:$AS,17,0),"")</f>
        <v/>
      </c>
      <c r="N239" s="77" t="str">
        <f>IFERROR(VLOOKUP($D239,의치한약수데이터!$C:$AS,18,0),"")</f>
        <v/>
      </c>
      <c r="O239" s="81" t="str">
        <f>IFERROR(VLOOKUP($D239,의치한약수데이터!$C:$AS,20,0),"")</f>
        <v/>
      </c>
      <c r="P239" s="77" t="str">
        <f>IFERROR(VLOOKUP($D239,의치한약수데이터!$C:$AS,21,0),"")</f>
        <v/>
      </c>
      <c r="Q239" s="77" t="str">
        <f>IFERROR(VLOOKUP($D239,의치한약수데이터!$C:$AS,39,0),"")</f>
        <v/>
      </c>
      <c r="R239" s="82" t="str">
        <f>IFERROR(VLOOKUP($D239,의치한약수데이터!$C:$AS,41,0),"")</f>
        <v/>
      </c>
      <c r="S239" s="115" t="str">
        <f>IFERROR(VLOOKUP($D239,의치한약수데이터!$C:$AS,43,0),"")</f>
        <v/>
      </c>
    </row>
    <row r="240" spans="3:19" x14ac:dyDescent="0.3">
      <c r="C240" s="18">
        <v>208</v>
      </c>
      <c r="D240" s="77" t="str">
        <f>IFERROR(VLOOKUP($C240,의치한약수데이터!$B:$C,2,0),"")</f>
        <v/>
      </c>
      <c r="E240" s="79" t="str">
        <f>IFERROR(VLOOKUP($D240,의치한약수데이터!$C:$AS,3,0),"")</f>
        <v/>
      </c>
      <c r="F240" s="77" t="str">
        <f>IFERROR(VLOOKUP($D240,의치한약수데이터!$C:$AS,5,0),"")</f>
        <v/>
      </c>
      <c r="G240" s="77" t="str">
        <f>IFERROR(VLOOKUP($D240,의치한약수데이터!$C:$AS,6,0),"")</f>
        <v/>
      </c>
      <c r="H240" s="77" t="str">
        <f>IFERROR(VLOOKUP($D240,의치한약수데이터!$C:$AS,8,0),"")</f>
        <v/>
      </c>
      <c r="I240" s="77" t="str">
        <f>IFERROR(VLOOKUP($D240,의치한약수데이터!$C:$AS,12,0),"")</f>
        <v/>
      </c>
      <c r="J240" s="77" t="str">
        <f>IFERROR(VLOOKUP($D240,의치한약수데이터!$C:$AS,13,0),"")</f>
        <v/>
      </c>
      <c r="K240" s="77" t="str">
        <f>IFERROR(VLOOKUP($D240,의치한약수데이터!$C:$AS,14,0),"")</f>
        <v/>
      </c>
      <c r="L240" s="77" t="str">
        <f>IFERROR(VLOOKUP($D240,의치한약수데이터!$C:$AS,16,0),"")</f>
        <v/>
      </c>
      <c r="M240" s="80" t="str">
        <f>IFERROR(VLOOKUP($D240,의치한약수데이터!$C:$AS,17,0),"")</f>
        <v/>
      </c>
      <c r="N240" s="77" t="str">
        <f>IFERROR(VLOOKUP($D240,의치한약수데이터!$C:$AS,18,0),"")</f>
        <v/>
      </c>
      <c r="O240" s="81" t="str">
        <f>IFERROR(VLOOKUP($D240,의치한약수데이터!$C:$AS,20,0),"")</f>
        <v/>
      </c>
      <c r="P240" s="77" t="str">
        <f>IFERROR(VLOOKUP($D240,의치한약수데이터!$C:$AS,21,0),"")</f>
        <v/>
      </c>
      <c r="Q240" s="77" t="str">
        <f>IFERROR(VLOOKUP($D240,의치한약수데이터!$C:$AS,39,0),"")</f>
        <v/>
      </c>
      <c r="R240" s="82" t="str">
        <f>IFERROR(VLOOKUP($D240,의치한약수데이터!$C:$AS,41,0),"")</f>
        <v/>
      </c>
      <c r="S240" s="115" t="str">
        <f>IFERROR(VLOOKUP($D240,의치한약수데이터!$C:$AS,43,0),"")</f>
        <v/>
      </c>
    </row>
    <row r="241" spans="3:19" x14ac:dyDescent="0.3">
      <c r="C241" s="18">
        <v>209</v>
      </c>
      <c r="D241" s="77" t="str">
        <f>IFERROR(VLOOKUP($C241,의치한약수데이터!$B:$C,2,0),"")</f>
        <v/>
      </c>
      <c r="E241" s="79" t="str">
        <f>IFERROR(VLOOKUP($D241,의치한약수데이터!$C:$AS,3,0),"")</f>
        <v/>
      </c>
      <c r="F241" s="77" t="str">
        <f>IFERROR(VLOOKUP($D241,의치한약수데이터!$C:$AS,5,0),"")</f>
        <v/>
      </c>
      <c r="G241" s="77" t="str">
        <f>IFERROR(VLOOKUP($D241,의치한약수데이터!$C:$AS,6,0),"")</f>
        <v/>
      </c>
      <c r="H241" s="77" t="str">
        <f>IFERROR(VLOOKUP($D241,의치한약수데이터!$C:$AS,8,0),"")</f>
        <v/>
      </c>
      <c r="I241" s="77" t="str">
        <f>IFERROR(VLOOKUP($D241,의치한약수데이터!$C:$AS,12,0),"")</f>
        <v/>
      </c>
      <c r="J241" s="77" t="str">
        <f>IFERROR(VLOOKUP($D241,의치한약수데이터!$C:$AS,13,0),"")</f>
        <v/>
      </c>
      <c r="K241" s="77" t="str">
        <f>IFERROR(VLOOKUP($D241,의치한약수데이터!$C:$AS,14,0),"")</f>
        <v/>
      </c>
      <c r="L241" s="77" t="str">
        <f>IFERROR(VLOOKUP($D241,의치한약수데이터!$C:$AS,16,0),"")</f>
        <v/>
      </c>
      <c r="M241" s="80" t="str">
        <f>IFERROR(VLOOKUP($D241,의치한약수데이터!$C:$AS,17,0),"")</f>
        <v/>
      </c>
      <c r="N241" s="77" t="str">
        <f>IFERROR(VLOOKUP($D241,의치한약수데이터!$C:$AS,18,0),"")</f>
        <v/>
      </c>
      <c r="O241" s="81" t="str">
        <f>IFERROR(VLOOKUP($D241,의치한약수데이터!$C:$AS,20,0),"")</f>
        <v/>
      </c>
      <c r="P241" s="77" t="str">
        <f>IFERROR(VLOOKUP($D241,의치한약수데이터!$C:$AS,21,0),"")</f>
        <v/>
      </c>
      <c r="Q241" s="77" t="str">
        <f>IFERROR(VLOOKUP($D241,의치한약수데이터!$C:$AS,39,0),"")</f>
        <v/>
      </c>
      <c r="R241" s="82" t="str">
        <f>IFERROR(VLOOKUP($D241,의치한약수데이터!$C:$AS,41,0),"")</f>
        <v/>
      </c>
      <c r="S241" s="115" t="str">
        <f>IFERROR(VLOOKUP($D241,의치한약수데이터!$C:$AS,43,0),"")</f>
        <v/>
      </c>
    </row>
    <row r="242" spans="3:19" x14ac:dyDescent="0.3">
      <c r="C242" s="18">
        <v>210</v>
      </c>
      <c r="D242" s="77" t="str">
        <f>IFERROR(VLOOKUP($C242,의치한약수데이터!$B:$C,2,0),"")</f>
        <v/>
      </c>
      <c r="E242" s="79" t="str">
        <f>IFERROR(VLOOKUP($D242,의치한약수데이터!$C:$AS,3,0),"")</f>
        <v/>
      </c>
      <c r="F242" s="77" t="str">
        <f>IFERROR(VLOOKUP($D242,의치한약수데이터!$C:$AS,5,0),"")</f>
        <v/>
      </c>
      <c r="G242" s="77" t="str">
        <f>IFERROR(VLOOKUP($D242,의치한약수데이터!$C:$AS,6,0),"")</f>
        <v/>
      </c>
      <c r="H242" s="77" t="str">
        <f>IFERROR(VLOOKUP($D242,의치한약수데이터!$C:$AS,8,0),"")</f>
        <v/>
      </c>
      <c r="I242" s="77" t="str">
        <f>IFERROR(VLOOKUP($D242,의치한약수데이터!$C:$AS,12,0),"")</f>
        <v/>
      </c>
      <c r="J242" s="77" t="str">
        <f>IFERROR(VLOOKUP($D242,의치한약수데이터!$C:$AS,13,0),"")</f>
        <v/>
      </c>
      <c r="K242" s="77" t="str">
        <f>IFERROR(VLOOKUP($D242,의치한약수데이터!$C:$AS,14,0),"")</f>
        <v/>
      </c>
      <c r="L242" s="77" t="str">
        <f>IFERROR(VLOOKUP($D242,의치한약수데이터!$C:$AS,16,0),"")</f>
        <v/>
      </c>
      <c r="M242" s="80" t="str">
        <f>IFERROR(VLOOKUP($D242,의치한약수데이터!$C:$AS,17,0),"")</f>
        <v/>
      </c>
      <c r="N242" s="77" t="str">
        <f>IFERROR(VLOOKUP($D242,의치한약수데이터!$C:$AS,18,0),"")</f>
        <v/>
      </c>
      <c r="O242" s="81" t="str">
        <f>IFERROR(VLOOKUP($D242,의치한약수데이터!$C:$AS,20,0),"")</f>
        <v/>
      </c>
      <c r="P242" s="77" t="str">
        <f>IFERROR(VLOOKUP($D242,의치한약수데이터!$C:$AS,21,0),"")</f>
        <v/>
      </c>
      <c r="Q242" s="77" t="str">
        <f>IFERROR(VLOOKUP($D242,의치한약수데이터!$C:$AS,39,0),"")</f>
        <v/>
      </c>
      <c r="R242" s="82" t="str">
        <f>IFERROR(VLOOKUP($D242,의치한약수데이터!$C:$AS,41,0),"")</f>
        <v/>
      </c>
      <c r="S242" s="115" t="str">
        <f>IFERROR(VLOOKUP($D242,의치한약수데이터!$C:$AS,43,0),"")</f>
        <v/>
      </c>
    </row>
    <row r="243" spans="3:19" x14ac:dyDescent="0.3">
      <c r="C243" s="18">
        <v>211</v>
      </c>
      <c r="D243" s="77" t="str">
        <f>IFERROR(VLOOKUP($C243,의치한약수데이터!$B:$C,2,0),"")</f>
        <v/>
      </c>
      <c r="E243" s="79" t="str">
        <f>IFERROR(VLOOKUP($D243,의치한약수데이터!$C:$AS,3,0),"")</f>
        <v/>
      </c>
      <c r="F243" s="77" t="str">
        <f>IFERROR(VLOOKUP($D243,의치한약수데이터!$C:$AS,5,0),"")</f>
        <v/>
      </c>
      <c r="G243" s="77" t="str">
        <f>IFERROR(VLOOKUP($D243,의치한약수데이터!$C:$AS,6,0),"")</f>
        <v/>
      </c>
      <c r="H243" s="77" t="str">
        <f>IFERROR(VLOOKUP($D243,의치한약수데이터!$C:$AS,8,0),"")</f>
        <v/>
      </c>
      <c r="I243" s="77" t="str">
        <f>IFERROR(VLOOKUP($D243,의치한약수데이터!$C:$AS,12,0),"")</f>
        <v/>
      </c>
      <c r="J243" s="77" t="str">
        <f>IFERROR(VLOOKUP($D243,의치한약수데이터!$C:$AS,13,0),"")</f>
        <v/>
      </c>
      <c r="K243" s="77" t="str">
        <f>IFERROR(VLOOKUP($D243,의치한약수데이터!$C:$AS,14,0),"")</f>
        <v/>
      </c>
      <c r="L243" s="77" t="str">
        <f>IFERROR(VLOOKUP($D243,의치한약수데이터!$C:$AS,16,0),"")</f>
        <v/>
      </c>
      <c r="M243" s="80" t="str">
        <f>IFERROR(VLOOKUP($D243,의치한약수데이터!$C:$AS,17,0),"")</f>
        <v/>
      </c>
      <c r="N243" s="77" t="str">
        <f>IFERROR(VLOOKUP($D243,의치한약수데이터!$C:$AS,18,0),"")</f>
        <v/>
      </c>
      <c r="O243" s="81" t="str">
        <f>IFERROR(VLOOKUP($D243,의치한약수데이터!$C:$AS,20,0),"")</f>
        <v/>
      </c>
      <c r="P243" s="77" t="str">
        <f>IFERROR(VLOOKUP($D243,의치한약수데이터!$C:$AS,21,0),"")</f>
        <v/>
      </c>
      <c r="Q243" s="77" t="str">
        <f>IFERROR(VLOOKUP($D243,의치한약수데이터!$C:$AS,39,0),"")</f>
        <v/>
      </c>
      <c r="R243" s="82" t="str">
        <f>IFERROR(VLOOKUP($D243,의치한약수데이터!$C:$AS,41,0),"")</f>
        <v/>
      </c>
      <c r="S243" s="115" t="str">
        <f>IFERROR(VLOOKUP($D243,의치한약수데이터!$C:$AS,43,0),"")</f>
        <v/>
      </c>
    </row>
    <row r="244" spans="3:19" x14ac:dyDescent="0.3">
      <c r="C244" s="18">
        <v>212</v>
      </c>
      <c r="D244" s="77" t="str">
        <f>IFERROR(VLOOKUP($C244,의치한약수데이터!$B:$C,2,0),"")</f>
        <v/>
      </c>
      <c r="E244" s="79" t="str">
        <f>IFERROR(VLOOKUP($D244,의치한약수데이터!$C:$AS,3,0),"")</f>
        <v/>
      </c>
      <c r="F244" s="77" t="str">
        <f>IFERROR(VLOOKUP($D244,의치한약수데이터!$C:$AS,5,0),"")</f>
        <v/>
      </c>
      <c r="G244" s="77" t="str">
        <f>IFERROR(VLOOKUP($D244,의치한약수데이터!$C:$AS,6,0),"")</f>
        <v/>
      </c>
      <c r="H244" s="77" t="str">
        <f>IFERROR(VLOOKUP($D244,의치한약수데이터!$C:$AS,8,0),"")</f>
        <v/>
      </c>
      <c r="I244" s="77" t="str">
        <f>IFERROR(VLOOKUP($D244,의치한약수데이터!$C:$AS,12,0),"")</f>
        <v/>
      </c>
      <c r="J244" s="77" t="str">
        <f>IFERROR(VLOOKUP($D244,의치한약수데이터!$C:$AS,13,0),"")</f>
        <v/>
      </c>
      <c r="K244" s="77" t="str">
        <f>IFERROR(VLOOKUP($D244,의치한약수데이터!$C:$AS,14,0),"")</f>
        <v/>
      </c>
      <c r="L244" s="77" t="str">
        <f>IFERROR(VLOOKUP($D244,의치한약수데이터!$C:$AS,16,0),"")</f>
        <v/>
      </c>
      <c r="M244" s="80" t="str">
        <f>IFERROR(VLOOKUP($D244,의치한약수데이터!$C:$AS,17,0),"")</f>
        <v/>
      </c>
      <c r="N244" s="77" t="str">
        <f>IFERROR(VLOOKUP($D244,의치한약수데이터!$C:$AS,18,0),"")</f>
        <v/>
      </c>
      <c r="O244" s="81" t="str">
        <f>IFERROR(VLOOKUP($D244,의치한약수데이터!$C:$AS,20,0),"")</f>
        <v/>
      </c>
      <c r="P244" s="77" t="str">
        <f>IFERROR(VLOOKUP($D244,의치한약수데이터!$C:$AS,21,0),"")</f>
        <v/>
      </c>
      <c r="Q244" s="77" t="str">
        <f>IFERROR(VLOOKUP($D244,의치한약수데이터!$C:$AS,39,0),"")</f>
        <v/>
      </c>
      <c r="R244" s="82" t="str">
        <f>IFERROR(VLOOKUP($D244,의치한약수데이터!$C:$AS,41,0),"")</f>
        <v/>
      </c>
      <c r="S244" s="115" t="str">
        <f>IFERROR(VLOOKUP($D244,의치한약수데이터!$C:$AS,43,0),"")</f>
        <v/>
      </c>
    </row>
    <row r="245" spans="3:19" x14ac:dyDescent="0.3">
      <c r="C245" s="18">
        <v>213</v>
      </c>
      <c r="D245" s="77" t="str">
        <f>IFERROR(VLOOKUP($C245,의치한약수데이터!$B:$C,2,0),"")</f>
        <v/>
      </c>
      <c r="E245" s="79" t="str">
        <f>IFERROR(VLOOKUP($D245,의치한약수데이터!$C:$AS,3,0),"")</f>
        <v/>
      </c>
      <c r="F245" s="77" t="str">
        <f>IFERROR(VLOOKUP($D245,의치한약수데이터!$C:$AS,5,0),"")</f>
        <v/>
      </c>
      <c r="G245" s="77" t="str">
        <f>IFERROR(VLOOKUP($D245,의치한약수데이터!$C:$AS,6,0),"")</f>
        <v/>
      </c>
      <c r="H245" s="77" t="str">
        <f>IFERROR(VLOOKUP($D245,의치한약수데이터!$C:$AS,8,0),"")</f>
        <v/>
      </c>
      <c r="I245" s="77" t="str">
        <f>IFERROR(VLOOKUP($D245,의치한약수데이터!$C:$AS,12,0),"")</f>
        <v/>
      </c>
      <c r="J245" s="77" t="str">
        <f>IFERROR(VLOOKUP($D245,의치한약수데이터!$C:$AS,13,0),"")</f>
        <v/>
      </c>
      <c r="K245" s="77" t="str">
        <f>IFERROR(VLOOKUP($D245,의치한약수데이터!$C:$AS,14,0),"")</f>
        <v/>
      </c>
      <c r="L245" s="77" t="str">
        <f>IFERROR(VLOOKUP($D245,의치한약수데이터!$C:$AS,16,0),"")</f>
        <v/>
      </c>
      <c r="M245" s="80" t="str">
        <f>IFERROR(VLOOKUP($D245,의치한약수데이터!$C:$AS,17,0),"")</f>
        <v/>
      </c>
      <c r="N245" s="77" t="str">
        <f>IFERROR(VLOOKUP($D245,의치한약수데이터!$C:$AS,18,0),"")</f>
        <v/>
      </c>
      <c r="O245" s="81" t="str">
        <f>IFERROR(VLOOKUP($D245,의치한약수데이터!$C:$AS,20,0),"")</f>
        <v/>
      </c>
      <c r="P245" s="77" t="str">
        <f>IFERROR(VLOOKUP($D245,의치한약수데이터!$C:$AS,21,0),"")</f>
        <v/>
      </c>
      <c r="Q245" s="77" t="str">
        <f>IFERROR(VLOOKUP($D245,의치한약수데이터!$C:$AS,39,0),"")</f>
        <v/>
      </c>
      <c r="R245" s="82" t="str">
        <f>IFERROR(VLOOKUP($D245,의치한약수데이터!$C:$AS,41,0),"")</f>
        <v/>
      </c>
      <c r="S245" s="115" t="str">
        <f>IFERROR(VLOOKUP($D245,의치한약수데이터!$C:$AS,43,0),"")</f>
        <v/>
      </c>
    </row>
    <row r="246" spans="3:19" x14ac:dyDescent="0.3">
      <c r="C246" s="18">
        <v>214</v>
      </c>
      <c r="D246" s="77" t="str">
        <f>IFERROR(VLOOKUP($C246,의치한약수데이터!$B:$C,2,0),"")</f>
        <v/>
      </c>
      <c r="E246" s="79" t="str">
        <f>IFERROR(VLOOKUP($D246,의치한약수데이터!$C:$AS,3,0),"")</f>
        <v/>
      </c>
      <c r="F246" s="77" t="str">
        <f>IFERROR(VLOOKUP($D246,의치한약수데이터!$C:$AS,5,0),"")</f>
        <v/>
      </c>
      <c r="G246" s="77" t="str">
        <f>IFERROR(VLOOKUP($D246,의치한약수데이터!$C:$AS,6,0),"")</f>
        <v/>
      </c>
      <c r="H246" s="77" t="str">
        <f>IFERROR(VLOOKUP($D246,의치한약수데이터!$C:$AS,8,0),"")</f>
        <v/>
      </c>
      <c r="I246" s="77" t="str">
        <f>IFERROR(VLOOKUP($D246,의치한약수데이터!$C:$AS,12,0),"")</f>
        <v/>
      </c>
      <c r="J246" s="77" t="str">
        <f>IFERROR(VLOOKUP($D246,의치한약수데이터!$C:$AS,13,0),"")</f>
        <v/>
      </c>
      <c r="K246" s="77" t="str">
        <f>IFERROR(VLOOKUP($D246,의치한약수데이터!$C:$AS,14,0),"")</f>
        <v/>
      </c>
      <c r="L246" s="77" t="str">
        <f>IFERROR(VLOOKUP($D246,의치한약수데이터!$C:$AS,16,0),"")</f>
        <v/>
      </c>
      <c r="M246" s="80" t="str">
        <f>IFERROR(VLOOKUP($D246,의치한약수데이터!$C:$AS,17,0),"")</f>
        <v/>
      </c>
      <c r="N246" s="77" t="str">
        <f>IFERROR(VLOOKUP($D246,의치한약수데이터!$C:$AS,18,0),"")</f>
        <v/>
      </c>
      <c r="O246" s="81" t="str">
        <f>IFERROR(VLOOKUP($D246,의치한약수데이터!$C:$AS,20,0),"")</f>
        <v/>
      </c>
      <c r="P246" s="77" t="str">
        <f>IFERROR(VLOOKUP($D246,의치한약수데이터!$C:$AS,21,0),"")</f>
        <v/>
      </c>
      <c r="Q246" s="77" t="str">
        <f>IFERROR(VLOOKUP($D246,의치한약수데이터!$C:$AS,39,0),"")</f>
        <v/>
      </c>
      <c r="R246" s="82" t="str">
        <f>IFERROR(VLOOKUP($D246,의치한약수데이터!$C:$AS,41,0),"")</f>
        <v/>
      </c>
      <c r="S246" s="115" t="str">
        <f>IFERROR(VLOOKUP($D246,의치한약수데이터!$C:$AS,43,0),"")</f>
        <v/>
      </c>
    </row>
    <row r="247" spans="3:19" x14ac:dyDescent="0.3">
      <c r="C247" s="18">
        <v>215</v>
      </c>
      <c r="D247" s="77" t="str">
        <f>IFERROR(VLOOKUP($C247,의치한약수데이터!$B:$C,2,0),"")</f>
        <v/>
      </c>
      <c r="E247" s="79" t="str">
        <f>IFERROR(VLOOKUP($D247,의치한약수데이터!$C:$AS,3,0),"")</f>
        <v/>
      </c>
      <c r="F247" s="77" t="str">
        <f>IFERROR(VLOOKUP($D247,의치한약수데이터!$C:$AS,5,0),"")</f>
        <v/>
      </c>
      <c r="G247" s="77" t="str">
        <f>IFERROR(VLOOKUP($D247,의치한약수데이터!$C:$AS,6,0),"")</f>
        <v/>
      </c>
      <c r="H247" s="77" t="str">
        <f>IFERROR(VLOOKUP($D247,의치한약수데이터!$C:$AS,8,0),"")</f>
        <v/>
      </c>
      <c r="I247" s="77" t="str">
        <f>IFERROR(VLOOKUP($D247,의치한약수데이터!$C:$AS,12,0),"")</f>
        <v/>
      </c>
      <c r="J247" s="77" t="str">
        <f>IFERROR(VLOOKUP($D247,의치한약수데이터!$C:$AS,13,0),"")</f>
        <v/>
      </c>
      <c r="K247" s="77" t="str">
        <f>IFERROR(VLOOKUP($D247,의치한약수데이터!$C:$AS,14,0),"")</f>
        <v/>
      </c>
      <c r="L247" s="77" t="str">
        <f>IFERROR(VLOOKUP($D247,의치한약수데이터!$C:$AS,16,0),"")</f>
        <v/>
      </c>
      <c r="M247" s="80" t="str">
        <f>IFERROR(VLOOKUP($D247,의치한약수데이터!$C:$AS,17,0),"")</f>
        <v/>
      </c>
      <c r="N247" s="77" t="str">
        <f>IFERROR(VLOOKUP($D247,의치한약수데이터!$C:$AS,18,0),"")</f>
        <v/>
      </c>
      <c r="O247" s="81" t="str">
        <f>IFERROR(VLOOKUP($D247,의치한약수데이터!$C:$AS,20,0),"")</f>
        <v/>
      </c>
      <c r="P247" s="77" t="str">
        <f>IFERROR(VLOOKUP($D247,의치한약수데이터!$C:$AS,21,0),"")</f>
        <v/>
      </c>
      <c r="Q247" s="77" t="str">
        <f>IFERROR(VLOOKUP($D247,의치한약수데이터!$C:$AS,39,0),"")</f>
        <v/>
      </c>
      <c r="R247" s="82" t="str">
        <f>IFERROR(VLOOKUP($D247,의치한약수데이터!$C:$AS,41,0),"")</f>
        <v/>
      </c>
      <c r="S247" s="115" t="str">
        <f>IFERROR(VLOOKUP($D247,의치한약수데이터!$C:$AS,43,0),"")</f>
        <v/>
      </c>
    </row>
    <row r="248" spans="3:19" x14ac:dyDescent="0.3">
      <c r="C248" s="18">
        <v>216</v>
      </c>
      <c r="D248" s="77" t="str">
        <f>IFERROR(VLOOKUP($C248,의치한약수데이터!$B:$C,2,0),"")</f>
        <v/>
      </c>
      <c r="E248" s="79" t="str">
        <f>IFERROR(VLOOKUP($D248,의치한약수데이터!$C:$AS,3,0),"")</f>
        <v/>
      </c>
      <c r="F248" s="77" t="str">
        <f>IFERROR(VLOOKUP($D248,의치한약수데이터!$C:$AS,5,0),"")</f>
        <v/>
      </c>
      <c r="G248" s="77" t="str">
        <f>IFERROR(VLOOKUP($D248,의치한약수데이터!$C:$AS,6,0),"")</f>
        <v/>
      </c>
      <c r="H248" s="77" t="str">
        <f>IFERROR(VLOOKUP($D248,의치한약수데이터!$C:$AS,8,0),"")</f>
        <v/>
      </c>
      <c r="I248" s="77" t="str">
        <f>IFERROR(VLOOKUP($D248,의치한약수데이터!$C:$AS,12,0),"")</f>
        <v/>
      </c>
      <c r="J248" s="77" t="str">
        <f>IFERROR(VLOOKUP($D248,의치한약수데이터!$C:$AS,13,0),"")</f>
        <v/>
      </c>
      <c r="K248" s="77" t="str">
        <f>IFERROR(VLOOKUP($D248,의치한약수데이터!$C:$AS,14,0),"")</f>
        <v/>
      </c>
      <c r="L248" s="77" t="str">
        <f>IFERROR(VLOOKUP($D248,의치한약수데이터!$C:$AS,16,0),"")</f>
        <v/>
      </c>
      <c r="M248" s="80" t="str">
        <f>IFERROR(VLOOKUP($D248,의치한약수데이터!$C:$AS,17,0),"")</f>
        <v/>
      </c>
      <c r="N248" s="77" t="str">
        <f>IFERROR(VLOOKUP($D248,의치한약수데이터!$C:$AS,18,0),"")</f>
        <v/>
      </c>
      <c r="O248" s="81" t="str">
        <f>IFERROR(VLOOKUP($D248,의치한약수데이터!$C:$AS,20,0),"")</f>
        <v/>
      </c>
      <c r="P248" s="77" t="str">
        <f>IFERROR(VLOOKUP($D248,의치한약수데이터!$C:$AS,21,0),"")</f>
        <v/>
      </c>
      <c r="Q248" s="77" t="str">
        <f>IFERROR(VLOOKUP($D248,의치한약수데이터!$C:$AS,39,0),"")</f>
        <v/>
      </c>
      <c r="R248" s="82" t="str">
        <f>IFERROR(VLOOKUP($D248,의치한약수데이터!$C:$AS,41,0),"")</f>
        <v/>
      </c>
      <c r="S248" s="115" t="str">
        <f>IFERROR(VLOOKUP($D248,의치한약수데이터!$C:$AS,43,0),"")</f>
        <v/>
      </c>
    </row>
    <row r="249" spans="3:19" x14ac:dyDescent="0.3">
      <c r="C249" s="18">
        <v>217</v>
      </c>
      <c r="D249" s="77" t="str">
        <f>IFERROR(VLOOKUP($C249,의치한약수데이터!$B:$C,2,0),"")</f>
        <v/>
      </c>
      <c r="E249" s="79" t="str">
        <f>IFERROR(VLOOKUP($D249,의치한약수데이터!$C:$AS,3,0),"")</f>
        <v/>
      </c>
      <c r="F249" s="77" t="str">
        <f>IFERROR(VLOOKUP($D249,의치한약수데이터!$C:$AS,5,0),"")</f>
        <v/>
      </c>
      <c r="G249" s="77" t="str">
        <f>IFERROR(VLOOKUP($D249,의치한약수데이터!$C:$AS,6,0),"")</f>
        <v/>
      </c>
      <c r="H249" s="77" t="str">
        <f>IFERROR(VLOOKUP($D249,의치한약수데이터!$C:$AS,8,0),"")</f>
        <v/>
      </c>
      <c r="I249" s="77" t="str">
        <f>IFERROR(VLOOKUP($D249,의치한약수데이터!$C:$AS,12,0),"")</f>
        <v/>
      </c>
      <c r="J249" s="77" t="str">
        <f>IFERROR(VLOOKUP($D249,의치한약수데이터!$C:$AS,13,0),"")</f>
        <v/>
      </c>
      <c r="K249" s="77" t="str">
        <f>IFERROR(VLOOKUP($D249,의치한약수데이터!$C:$AS,14,0),"")</f>
        <v/>
      </c>
      <c r="L249" s="77" t="str">
        <f>IFERROR(VLOOKUP($D249,의치한약수데이터!$C:$AS,16,0),"")</f>
        <v/>
      </c>
      <c r="M249" s="80" t="str">
        <f>IFERROR(VLOOKUP($D249,의치한약수데이터!$C:$AS,17,0),"")</f>
        <v/>
      </c>
      <c r="N249" s="77" t="str">
        <f>IFERROR(VLOOKUP($D249,의치한약수데이터!$C:$AS,18,0),"")</f>
        <v/>
      </c>
      <c r="O249" s="81" t="str">
        <f>IFERROR(VLOOKUP($D249,의치한약수데이터!$C:$AS,20,0),"")</f>
        <v/>
      </c>
      <c r="P249" s="77" t="str">
        <f>IFERROR(VLOOKUP($D249,의치한약수데이터!$C:$AS,21,0),"")</f>
        <v/>
      </c>
      <c r="Q249" s="77" t="str">
        <f>IFERROR(VLOOKUP($D249,의치한약수데이터!$C:$AS,39,0),"")</f>
        <v/>
      </c>
      <c r="R249" s="82" t="str">
        <f>IFERROR(VLOOKUP($D249,의치한약수데이터!$C:$AS,41,0),"")</f>
        <v/>
      </c>
      <c r="S249" s="115" t="str">
        <f>IFERROR(VLOOKUP($D249,의치한약수데이터!$C:$AS,43,0),"")</f>
        <v/>
      </c>
    </row>
    <row r="250" spans="3:19" x14ac:dyDescent="0.3">
      <c r="C250" s="18">
        <v>218</v>
      </c>
      <c r="D250" s="77" t="str">
        <f>IFERROR(VLOOKUP($C250,의치한약수데이터!$B:$C,2,0),"")</f>
        <v/>
      </c>
      <c r="E250" s="79" t="str">
        <f>IFERROR(VLOOKUP($D250,의치한약수데이터!$C:$AS,3,0),"")</f>
        <v/>
      </c>
      <c r="F250" s="77" t="str">
        <f>IFERROR(VLOOKUP($D250,의치한약수데이터!$C:$AS,5,0),"")</f>
        <v/>
      </c>
      <c r="G250" s="77" t="str">
        <f>IFERROR(VLOOKUP($D250,의치한약수데이터!$C:$AS,6,0),"")</f>
        <v/>
      </c>
      <c r="H250" s="77" t="str">
        <f>IFERROR(VLOOKUP($D250,의치한약수데이터!$C:$AS,8,0),"")</f>
        <v/>
      </c>
      <c r="I250" s="77" t="str">
        <f>IFERROR(VLOOKUP($D250,의치한약수데이터!$C:$AS,12,0),"")</f>
        <v/>
      </c>
      <c r="J250" s="77" t="str">
        <f>IFERROR(VLOOKUP($D250,의치한약수데이터!$C:$AS,13,0),"")</f>
        <v/>
      </c>
      <c r="K250" s="77" t="str">
        <f>IFERROR(VLOOKUP($D250,의치한약수데이터!$C:$AS,14,0),"")</f>
        <v/>
      </c>
      <c r="L250" s="77" t="str">
        <f>IFERROR(VLOOKUP($D250,의치한약수데이터!$C:$AS,16,0),"")</f>
        <v/>
      </c>
      <c r="M250" s="80" t="str">
        <f>IFERROR(VLOOKUP($D250,의치한약수데이터!$C:$AS,17,0),"")</f>
        <v/>
      </c>
      <c r="N250" s="77" t="str">
        <f>IFERROR(VLOOKUP($D250,의치한약수데이터!$C:$AS,18,0),"")</f>
        <v/>
      </c>
      <c r="O250" s="81" t="str">
        <f>IFERROR(VLOOKUP($D250,의치한약수데이터!$C:$AS,20,0),"")</f>
        <v/>
      </c>
      <c r="P250" s="77" t="str">
        <f>IFERROR(VLOOKUP($D250,의치한약수데이터!$C:$AS,21,0),"")</f>
        <v/>
      </c>
      <c r="Q250" s="77" t="str">
        <f>IFERROR(VLOOKUP($D250,의치한약수데이터!$C:$AS,39,0),"")</f>
        <v/>
      </c>
      <c r="R250" s="82" t="str">
        <f>IFERROR(VLOOKUP($D250,의치한약수데이터!$C:$AS,41,0),"")</f>
        <v/>
      </c>
      <c r="S250" s="115" t="str">
        <f>IFERROR(VLOOKUP($D250,의치한약수데이터!$C:$AS,43,0),"")</f>
        <v/>
      </c>
    </row>
    <row r="251" spans="3:19" x14ac:dyDescent="0.3">
      <c r="C251" s="18">
        <v>219</v>
      </c>
      <c r="D251" s="77" t="str">
        <f>IFERROR(VLOOKUP($C251,의치한약수데이터!$B:$C,2,0),"")</f>
        <v/>
      </c>
      <c r="E251" s="79" t="str">
        <f>IFERROR(VLOOKUP($D251,의치한약수데이터!$C:$AS,3,0),"")</f>
        <v/>
      </c>
      <c r="F251" s="77" t="str">
        <f>IFERROR(VLOOKUP($D251,의치한약수데이터!$C:$AS,5,0),"")</f>
        <v/>
      </c>
      <c r="G251" s="77" t="str">
        <f>IFERROR(VLOOKUP($D251,의치한약수데이터!$C:$AS,6,0),"")</f>
        <v/>
      </c>
      <c r="H251" s="77" t="str">
        <f>IFERROR(VLOOKUP($D251,의치한약수데이터!$C:$AS,8,0),"")</f>
        <v/>
      </c>
      <c r="I251" s="77" t="str">
        <f>IFERROR(VLOOKUP($D251,의치한약수데이터!$C:$AS,12,0),"")</f>
        <v/>
      </c>
      <c r="J251" s="77" t="str">
        <f>IFERROR(VLOOKUP($D251,의치한약수데이터!$C:$AS,13,0),"")</f>
        <v/>
      </c>
      <c r="K251" s="77" t="str">
        <f>IFERROR(VLOOKUP($D251,의치한약수데이터!$C:$AS,14,0),"")</f>
        <v/>
      </c>
      <c r="L251" s="77" t="str">
        <f>IFERROR(VLOOKUP($D251,의치한약수데이터!$C:$AS,16,0),"")</f>
        <v/>
      </c>
      <c r="M251" s="80" t="str">
        <f>IFERROR(VLOOKUP($D251,의치한약수데이터!$C:$AS,17,0),"")</f>
        <v/>
      </c>
      <c r="N251" s="77" t="str">
        <f>IFERROR(VLOOKUP($D251,의치한약수데이터!$C:$AS,18,0),"")</f>
        <v/>
      </c>
      <c r="O251" s="81" t="str">
        <f>IFERROR(VLOOKUP($D251,의치한약수데이터!$C:$AS,20,0),"")</f>
        <v/>
      </c>
      <c r="P251" s="77" t="str">
        <f>IFERROR(VLOOKUP($D251,의치한약수데이터!$C:$AS,21,0),"")</f>
        <v/>
      </c>
      <c r="Q251" s="77" t="str">
        <f>IFERROR(VLOOKUP($D251,의치한약수데이터!$C:$AS,39,0),"")</f>
        <v/>
      </c>
      <c r="R251" s="82" t="str">
        <f>IFERROR(VLOOKUP($D251,의치한약수데이터!$C:$AS,41,0),"")</f>
        <v/>
      </c>
      <c r="S251" s="115" t="str">
        <f>IFERROR(VLOOKUP($D251,의치한약수데이터!$C:$AS,43,0),"")</f>
        <v/>
      </c>
    </row>
    <row r="252" spans="3:19" x14ac:dyDescent="0.3">
      <c r="C252" s="18">
        <v>220</v>
      </c>
      <c r="D252" s="77" t="str">
        <f>IFERROR(VLOOKUP($C252,의치한약수데이터!$B:$C,2,0),"")</f>
        <v/>
      </c>
      <c r="E252" s="79" t="str">
        <f>IFERROR(VLOOKUP($D252,의치한약수데이터!$C:$AS,3,0),"")</f>
        <v/>
      </c>
      <c r="F252" s="77" t="str">
        <f>IFERROR(VLOOKUP($D252,의치한약수데이터!$C:$AS,5,0),"")</f>
        <v/>
      </c>
      <c r="G252" s="77" t="str">
        <f>IFERROR(VLOOKUP($D252,의치한약수데이터!$C:$AS,6,0),"")</f>
        <v/>
      </c>
      <c r="H252" s="77" t="str">
        <f>IFERROR(VLOOKUP($D252,의치한약수데이터!$C:$AS,8,0),"")</f>
        <v/>
      </c>
      <c r="I252" s="77" t="str">
        <f>IFERROR(VLOOKUP($D252,의치한약수데이터!$C:$AS,12,0),"")</f>
        <v/>
      </c>
      <c r="J252" s="77" t="str">
        <f>IFERROR(VLOOKUP($D252,의치한약수데이터!$C:$AS,13,0),"")</f>
        <v/>
      </c>
      <c r="K252" s="77" t="str">
        <f>IFERROR(VLOOKUP($D252,의치한약수데이터!$C:$AS,14,0),"")</f>
        <v/>
      </c>
      <c r="L252" s="77" t="str">
        <f>IFERROR(VLOOKUP($D252,의치한약수데이터!$C:$AS,16,0),"")</f>
        <v/>
      </c>
      <c r="M252" s="80" t="str">
        <f>IFERROR(VLOOKUP($D252,의치한약수데이터!$C:$AS,17,0),"")</f>
        <v/>
      </c>
      <c r="N252" s="77" t="str">
        <f>IFERROR(VLOOKUP($D252,의치한약수데이터!$C:$AS,18,0),"")</f>
        <v/>
      </c>
      <c r="O252" s="81" t="str">
        <f>IFERROR(VLOOKUP($D252,의치한약수데이터!$C:$AS,20,0),"")</f>
        <v/>
      </c>
      <c r="P252" s="77" t="str">
        <f>IFERROR(VLOOKUP($D252,의치한약수데이터!$C:$AS,21,0),"")</f>
        <v/>
      </c>
      <c r="Q252" s="77" t="str">
        <f>IFERROR(VLOOKUP($D252,의치한약수데이터!$C:$AS,39,0),"")</f>
        <v/>
      </c>
      <c r="R252" s="82" t="str">
        <f>IFERROR(VLOOKUP($D252,의치한약수데이터!$C:$AS,41,0),"")</f>
        <v/>
      </c>
      <c r="S252" s="115" t="str">
        <f>IFERROR(VLOOKUP($D252,의치한약수데이터!$C:$AS,43,0),"")</f>
        <v/>
      </c>
    </row>
    <row r="253" spans="3:19" x14ac:dyDescent="0.3">
      <c r="C253" s="18">
        <v>221</v>
      </c>
      <c r="D253" s="77" t="str">
        <f>IFERROR(VLOOKUP($C253,의치한약수데이터!$B:$C,2,0),"")</f>
        <v/>
      </c>
      <c r="E253" s="79" t="str">
        <f>IFERROR(VLOOKUP($D253,의치한약수데이터!$C:$AS,3,0),"")</f>
        <v/>
      </c>
      <c r="F253" s="77" t="str">
        <f>IFERROR(VLOOKUP($D253,의치한약수데이터!$C:$AS,5,0),"")</f>
        <v/>
      </c>
      <c r="G253" s="77" t="str">
        <f>IFERROR(VLOOKUP($D253,의치한약수데이터!$C:$AS,6,0),"")</f>
        <v/>
      </c>
      <c r="H253" s="77" t="str">
        <f>IFERROR(VLOOKUP($D253,의치한약수데이터!$C:$AS,8,0),"")</f>
        <v/>
      </c>
      <c r="I253" s="77" t="str">
        <f>IFERROR(VLOOKUP($D253,의치한약수데이터!$C:$AS,12,0),"")</f>
        <v/>
      </c>
      <c r="J253" s="77" t="str">
        <f>IFERROR(VLOOKUP($D253,의치한약수데이터!$C:$AS,13,0),"")</f>
        <v/>
      </c>
      <c r="K253" s="77" t="str">
        <f>IFERROR(VLOOKUP($D253,의치한약수데이터!$C:$AS,14,0),"")</f>
        <v/>
      </c>
      <c r="L253" s="77" t="str">
        <f>IFERROR(VLOOKUP($D253,의치한약수데이터!$C:$AS,16,0),"")</f>
        <v/>
      </c>
      <c r="M253" s="80" t="str">
        <f>IFERROR(VLOOKUP($D253,의치한약수데이터!$C:$AS,17,0),"")</f>
        <v/>
      </c>
      <c r="N253" s="77" t="str">
        <f>IFERROR(VLOOKUP($D253,의치한약수데이터!$C:$AS,18,0),"")</f>
        <v/>
      </c>
      <c r="O253" s="81" t="str">
        <f>IFERROR(VLOOKUP($D253,의치한약수데이터!$C:$AS,20,0),"")</f>
        <v/>
      </c>
      <c r="P253" s="77" t="str">
        <f>IFERROR(VLOOKUP($D253,의치한약수데이터!$C:$AS,21,0),"")</f>
        <v/>
      </c>
      <c r="Q253" s="77" t="str">
        <f>IFERROR(VLOOKUP($D253,의치한약수데이터!$C:$AS,39,0),"")</f>
        <v/>
      </c>
      <c r="R253" s="82" t="str">
        <f>IFERROR(VLOOKUP($D253,의치한약수데이터!$C:$AS,41,0),"")</f>
        <v/>
      </c>
      <c r="S253" s="115" t="str">
        <f>IFERROR(VLOOKUP($D253,의치한약수데이터!$C:$AS,43,0),"")</f>
        <v/>
      </c>
    </row>
    <row r="254" spans="3:19" x14ac:dyDescent="0.3">
      <c r="C254" s="18">
        <v>222</v>
      </c>
      <c r="D254" s="77" t="str">
        <f>IFERROR(VLOOKUP($C254,의치한약수데이터!$B:$C,2,0),"")</f>
        <v/>
      </c>
      <c r="E254" s="79" t="str">
        <f>IFERROR(VLOOKUP($D254,의치한약수데이터!$C:$AS,3,0),"")</f>
        <v/>
      </c>
      <c r="F254" s="77" t="str">
        <f>IFERROR(VLOOKUP($D254,의치한약수데이터!$C:$AS,5,0),"")</f>
        <v/>
      </c>
      <c r="G254" s="77" t="str">
        <f>IFERROR(VLOOKUP($D254,의치한약수데이터!$C:$AS,6,0),"")</f>
        <v/>
      </c>
      <c r="H254" s="77" t="str">
        <f>IFERROR(VLOOKUP($D254,의치한약수데이터!$C:$AS,8,0),"")</f>
        <v/>
      </c>
      <c r="I254" s="77" t="str">
        <f>IFERROR(VLOOKUP($D254,의치한약수데이터!$C:$AS,12,0),"")</f>
        <v/>
      </c>
      <c r="J254" s="77" t="str">
        <f>IFERROR(VLOOKUP($D254,의치한약수데이터!$C:$AS,13,0),"")</f>
        <v/>
      </c>
      <c r="K254" s="77" t="str">
        <f>IFERROR(VLOOKUP($D254,의치한약수데이터!$C:$AS,14,0),"")</f>
        <v/>
      </c>
      <c r="L254" s="77" t="str">
        <f>IFERROR(VLOOKUP($D254,의치한약수데이터!$C:$AS,16,0),"")</f>
        <v/>
      </c>
      <c r="M254" s="80" t="str">
        <f>IFERROR(VLOOKUP($D254,의치한약수데이터!$C:$AS,17,0),"")</f>
        <v/>
      </c>
      <c r="N254" s="77" t="str">
        <f>IFERROR(VLOOKUP($D254,의치한약수데이터!$C:$AS,18,0),"")</f>
        <v/>
      </c>
      <c r="O254" s="81" t="str">
        <f>IFERROR(VLOOKUP($D254,의치한약수데이터!$C:$AS,20,0),"")</f>
        <v/>
      </c>
      <c r="P254" s="77" t="str">
        <f>IFERROR(VLOOKUP($D254,의치한약수데이터!$C:$AS,21,0),"")</f>
        <v/>
      </c>
      <c r="Q254" s="77" t="str">
        <f>IFERROR(VLOOKUP($D254,의치한약수데이터!$C:$AS,39,0),"")</f>
        <v/>
      </c>
      <c r="R254" s="82" t="str">
        <f>IFERROR(VLOOKUP($D254,의치한약수데이터!$C:$AS,41,0),"")</f>
        <v/>
      </c>
      <c r="S254" s="115" t="str">
        <f>IFERROR(VLOOKUP($D254,의치한약수데이터!$C:$AS,43,0),"")</f>
        <v/>
      </c>
    </row>
    <row r="255" spans="3:19" x14ac:dyDescent="0.3">
      <c r="C255" s="18">
        <v>223</v>
      </c>
      <c r="D255" s="77" t="str">
        <f>IFERROR(VLOOKUP($C255,의치한약수데이터!$B:$C,2,0),"")</f>
        <v/>
      </c>
      <c r="E255" s="79" t="str">
        <f>IFERROR(VLOOKUP($D255,의치한약수데이터!$C:$AS,3,0),"")</f>
        <v/>
      </c>
      <c r="F255" s="77" t="str">
        <f>IFERROR(VLOOKUP($D255,의치한약수데이터!$C:$AS,5,0),"")</f>
        <v/>
      </c>
      <c r="G255" s="77" t="str">
        <f>IFERROR(VLOOKUP($D255,의치한약수데이터!$C:$AS,6,0),"")</f>
        <v/>
      </c>
      <c r="H255" s="77" t="str">
        <f>IFERROR(VLOOKUP($D255,의치한약수데이터!$C:$AS,8,0),"")</f>
        <v/>
      </c>
      <c r="I255" s="77" t="str">
        <f>IFERROR(VLOOKUP($D255,의치한약수데이터!$C:$AS,12,0),"")</f>
        <v/>
      </c>
      <c r="J255" s="77" t="str">
        <f>IFERROR(VLOOKUP($D255,의치한약수데이터!$C:$AS,13,0),"")</f>
        <v/>
      </c>
      <c r="K255" s="77" t="str">
        <f>IFERROR(VLOOKUP($D255,의치한약수데이터!$C:$AS,14,0),"")</f>
        <v/>
      </c>
      <c r="L255" s="77" t="str">
        <f>IFERROR(VLOOKUP($D255,의치한약수데이터!$C:$AS,16,0),"")</f>
        <v/>
      </c>
      <c r="M255" s="80" t="str">
        <f>IFERROR(VLOOKUP($D255,의치한약수데이터!$C:$AS,17,0),"")</f>
        <v/>
      </c>
      <c r="N255" s="77" t="str">
        <f>IFERROR(VLOOKUP($D255,의치한약수데이터!$C:$AS,18,0),"")</f>
        <v/>
      </c>
      <c r="O255" s="81" t="str">
        <f>IFERROR(VLOOKUP($D255,의치한약수데이터!$C:$AS,20,0),"")</f>
        <v/>
      </c>
      <c r="P255" s="77" t="str">
        <f>IFERROR(VLOOKUP($D255,의치한약수데이터!$C:$AS,21,0),"")</f>
        <v/>
      </c>
      <c r="Q255" s="77" t="str">
        <f>IFERROR(VLOOKUP($D255,의치한약수데이터!$C:$AS,39,0),"")</f>
        <v/>
      </c>
      <c r="R255" s="82" t="str">
        <f>IFERROR(VLOOKUP($D255,의치한약수데이터!$C:$AS,41,0),"")</f>
        <v/>
      </c>
      <c r="S255" s="115" t="str">
        <f>IFERROR(VLOOKUP($D255,의치한약수데이터!$C:$AS,43,0),"")</f>
        <v/>
      </c>
    </row>
    <row r="256" spans="3:19" x14ac:dyDescent="0.3">
      <c r="C256" s="18">
        <v>224</v>
      </c>
      <c r="D256" s="77" t="str">
        <f>IFERROR(VLOOKUP($C256,의치한약수데이터!$B:$C,2,0),"")</f>
        <v/>
      </c>
      <c r="E256" s="79" t="str">
        <f>IFERROR(VLOOKUP($D256,의치한약수데이터!$C:$AS,3,0),"")</f>
        <v/>
      </c>
      <c r="F256" s="77" t="str">
        <f>IFERROR(VLOOKUP($D256,의치한약수데이터!$C:$AS,5,0),"")</f>
        <v/>
      </c>
      <c r="G256" s="77" t="str">
        <f>IFERROR(VLOOKUP($D256,의치한약수데이터!$C:$AS,6,0),"")</f>
        <v/>
      </c>
      <c r="H256" s="77" t="str">
        <f>IFERROR(VLOOKUP($D256,의치한약수데이터!$C:$AS,8,0),"")</f>
        <v/>
      </c>
      <c r="I256" s="77" t="str">
        <f>IFERROR(VLOOKUP($D256,의치한약수데이터!$C:$AS,12,0),"")</f>
        <v/>
      </c>
      <c r="J256" s="77" t="str">
        <f>IFERROR(VLOOKUP($D256,의치한약수데이터!$C:$AS,13,0),"")</f>
        <v/>
      </c>
      <c r="K256" s="77" t="str">
        <f>IFERROR(VLOOKUP($D256,의치한약수데이터!$C:$AS,14,0),"")</f>
        <v/>
      </c>
      <c r="L256" s="77" t="str">
        <f>IFERROR(VLOOKUP($D256,의치한약수데이터!$C:$AS,16,0),"")</f>
        <v/>
      </c>
      <c r="M256" s="80" t="str">
        <f>IFERROR(VLOOKUP($D256,의치한약수데이터!$C:$AS,17,0),"")</f>
        <v/>
      </c>
      <c r="N256" s="77" t="str">
        <f>IFERROR(VLOOKUP($D256,의치한약수데이터!$C:$AS,18,0),"")</f>
        <v/>
      </c>
      <c r="O256" s="81" t="str">
        <f>IFERROR(VLOOKUP($D256,의치한약수데이터!$C:$AS,20,0),"")</f>
        <v/>
      </c>
      <c r="P256" s="77" t="str">
        <f>IFERROR(VLOOKUP($D256,의치한약수데이터!$C:$AS,21,0),"")</f>
        <v/>
      </c>
      <c r="Q256" s="77" t="str">
        <f>IFERROR(VLOOKUP($D256,의치한약수데이터!$C:$AS,39,0),"")</f>
        <v/>
      </c>
      <c r="R256" s="82" t="str">
        <f>IFERROR(VLOOKUP($D256,의치한약수데이터!$C:$AS,41,0),"")</f>
        <v/>
      </c>
      <c r="S256" s="115" t="str">
        <f>IFERROR(VLOOKUP($D256,의치한약수데이터!$C:$AS,43,0),"")</f>
        <v/>
      </c>
    </row>
    <row r="257" spans="3:19" x14ac:dyDescent="0.3">
      <c r="C257" s="18">
        <v>225</v>
      </c>
      <c r="D257" s="77" t="str">
        <f>IFERROR(VLOOKUP($C257,의치한약수데이터!$B:$C,2,0),"")</f>
        <v/>
      </c>
      <c r="E257" s="79" t="str">
        <f>IFERROR(VLOOKUP($D257,의치한약수데이터!$C:$AS,3,0),"")</f>
        <v/>
      </c>
      <c r="F257" s="77" t="str">
        <f>IFERROR(VLOOKUP($D257,의치한약수데이터!$C:$AS,5,0),"")</f>
        <v/>
      </c>
      <c r="G257" s="77" t="str">
        <f>IFERROR(VLOOKUP($D257,의치한약수데이터!$C:$AS,6,0),"")</f>
        <v/>
      </c>
      <c r="H257" s="77" t="str">
        <f>IFERROR(VLOOKUP($D257,의치한약수데이터!$C:$AS,8,0),"")</f>
        <v/>
      </c>
      <c r="I257" s="77" t="str">
        <f>IFERROR(VLOOKUP($D257,의치한약수데이터!$C:$AS,12,0),"")</f>
        <v/>
      </c>
      <c r="J257" s="77" t="str">
        <f>IFERROR(VLOOKUP($D257,의치한약수데이터!$C:$AS,13,0),"")</f>
        <v/>
      </c>
      <c r="K257" s="77" t="str">
        <f>IFERROR(VLOOKUP($D257,의치한약수데이터!$C:$AS,14,0),"")</f>
        <v/>
      </c>
      <c r="L257" s="77" t="str">
        <f>IFERROR(VLOOKUP($D257,의치한약수데이터!$C:$AS,16,0),"")</f>
        <v/>
      </c>
      <c r="M257" s="80" t="str">
        <f>IFERROR(VLOOKUP($D257,의치한약수데이터!$C:$AS,17,0),"")</f>
        <v/>
      </c>
      <c r="N257" s="77" t="str">
        <f>IFERROR(VLOOKUP($D257,의치한약수데이터!$C:$AS,18,0),"")</f>
        <v/>
      </c>
      <c r="O257" s="81" t="str">
        <f>IFERROR(VLOOKUP($D257,의치한약수데이터!$C:$AS,20,0),"")</f>
        <v/>
      </c>
      <c r="P257" s="77" t="str">
        <f>IFERROR(VLOOKUP($D257,의치한약수데이터!$C:$AS,21,0),"")</f>
        <v/>
      </c>
      <c r="Q257" s="77" t="str">
        <f>IFERROR(VLOOKUP($D257,의치한약수데이터!$C:$AS,39,0),"")</f>
        <v/>
      </c>
      <c r="R257" s="82" t="str">
        <f>IFERROR(VLOOKUP($D257,의치한약수데이터!$C:$AS,41,0),"")</f>
        <v/>
      </c>
      <c r="S257" s="115" t="str">
        <f>IFERROR(VLOOKUP($D257,의치한약수데이터!$C:$AS,43,0),"")</f>
        <v/>
      </c>
    </row>
    <row r="258" spans="3:19" x14ac:dyDescent="0.3">
      <c r="C258" s="18">
        <v>226</v>
      </c>
      <c r="D258" s="77" t="str">
        <f>IFERROR(VLOOKUP($C258,의치한약수데이터!$B:$C,2,0),"")</f>
        <v/>
      </c>
      <c r="E258" s="79" t="str">
        <f>IFERROR(VLOOKUP($D258,의치한약수데이터!$C:$AS,3,0),"")</f>
        <v/>
      </c>
      <c r="F258" s="77" t="str">
        <f>IFERROR(VLOOKUP($D258,의치한약수데이터!$C:$AS,5,0),"")</f>
        <v/>
      </c>
      <c r="G258" s="77" t="str">
        <f>IFERROR(VLOOKUP($D258,의치한약수데이터!$C:$AS,6,0),"")</f>
        <v/>
      </c>
      <c r="H258" s="77" t="str">
        <f>IFERROR(VLOOKUP($D258,의치한약수데이터!$C:$AS,8,0),"")</f>
        <v/>
      </c>
      <c r="I258" s="77" t="str">
        <f>IFERROR(VLOOKUP($D258,의치한약수데이터!$C:$AS,12,0),"")</f>
        <v/>
      </c>
      <c r="J258" s="77" t="str">
        <f>IFERROR(VLOOKUP($D258,의치한약수데이터!$C:$AS,13,0),"")</f>
        <v/>
      </c>
      <c r="K258" s="77" t="str">
        <f>IFERROR(VLOOKUP($D258,의치한약수데이터!$C:$AS,14,0),"")</f>
        <v/>
      </c>
      <c r="L258" s="77" t="str">
        <f>IFERROR(VLOOKUP($D258,의치한약수데이터!$C:$AS,16,0),"")</f>
        <v/>
      </c>
      <c r="M258" s="80" t="str">
        <f>IFERROR(VLOOKUP($D258,의치한약수데이터!$C:$AS,17,0),"")</f>
        <v/>
      </c>
      <c r="N258" s="77" t="str">
        <f>IFERROR(VLOOKUP($D258,의치한약수데이터!$C:$AS,18,0),"")</f>
        <v/>
      </c>
      <c r="O258" s="81" t="str">
        <f>IFERROR(VLOOKUP($D258,의치한약수데이터!$C:$AS,20,0),"")</f>
        <v/>
      </c>
      <c r="P258" s="77" t="str">
        <f>IFERROR(VLOOKUP($D258,의치한약수데이터!$C:$AS,21,0),"")</f>
        <v/>
      </c>
      <c r="Q258" s="77" t="str">
        <f>IFERROR(VLOOKUP($D258,의치한약수데이터!$C:$AS,39,0),"")</f>
        <v/>
      </c>
      <c r="R258" s="82" t="str">
        <f>IFERROR(VLOOKUP($D258,의치한약수데이터!$C:$AS,41,0),"")</f>
        <v/>
      </c>
      <c r="S258" s="115" t="str">
        <f>IFERROR(VLOOKUP($D258,의치한약수데이터!$C:$AS,43,0),"")</f>
        <v/>
      </c>
    </row>
    <row r="259" spans="3:19" x14ac:dyDescent="0.3">
      <c r="C259" s="18">
        <v>227</v>
      </c>
      <c r="D259" s="77" t="str">
        <f>IFERROR(VLOOKUP($C259,의치한약수데이터!$B:$C,2,0),"")</f>
        <v/>
      </c>
      <c r="E259" s="79" t="str">
        <f>IFERROR(VLOOKUP($D259,의치한약수데이터!$C:$AS,3,0),"")</f>
        <v/>
      </c>
      <c r="F259" s="77" t="str">
        <f>IFERROR(VLOOKUP($D259,의치한약수데이터!$C:$AS,5,0),"")</f>
        <v/>
      </c>
      <c r="G259" s="77" t="str">
        <f>IFERROR(VLOOKUP($D259,의치한약수데이터!$C:$AS,6,0),"")</f>
        <v/>
      </c>
      <c r="H259" s="77" t="str">
        <f>IFERROR(VLOOKUP($D259,의치한약수데이터!$C:$AS,8,0),"")</f>
        <v/>
      </c>
      <c r="I259" s="77" t="str">
        <f>IFERROR(VLOOKUP($D259,의치한약수데이터!$C:$AS,12,0),"")</f>
        <v/>
      </c>
      <c r="J259" s="77" t="str">
        <f>IFERROR(VLOOKUP($D259,의치한약수데이터!$C:$AS,13,0),"")</f>
        <v/>
      </c>
      <c r="K259" s="77" t="str">
        <f>IFERROR(VLOOKUP($D259,의치한약수데이터!$C:$AS,14,0),"")</f>
        <v/>
      </c>
      <c r="L259" s="77" t="str">
        <f>IFERROR(VLOOKUP($D259,의치한약수데이터!$C:$AS,16,0),"")</f>
        <v/>
      </c>
      <c r="M259" s="80" t="str">
        <f>IFERROR(VLOOKUP($D259,의치한약수데이터!$C:$AS,17,0),"")</f>
        <v/>
      </c>
      <c r="N259" s="77" t="str">
        <f>IFERROR(VLOOKUP($D259,의치한약수데이터!$C:$AS,18,0),"")</f>
        <v/>
      </c>
      <c r="O259" s="81" t="str">
        <f>IFERROR(VLOOKUP($D259,의치한약수데이터!$C:$AS,20,0),"")</f>
        <v/>
      </c>
      <c r="P259" s="77" t="str">
        <f>IFERROR(VLOOKUP($D259,의치한약수데이터!$C:$AS,21,0),"")</f>
        <v/>
      </c>
      <c r="Q259" s="77" t="str">
        <f>IFERROR(VLOOKUP($D259,의치한약수데이터!$C:$AS,39,0),"")</f>
        <v/>
      </c>
      <c r="R259" s="82" t="str">
        <f>IFERROR(VLOOKUP($D259,의치한약수데이터!$C:$AS,41,0),"")</f>
        <v/>
      </c>
      <c r="S259" s="115" t="str">
        <f>IFERROR(VLOOKUP($D259,의치한약수데이터!$C:$AS,43,0),"")</f>
        <v/>
      </c>
    </row>
    <row r="260" spans="3:19" x14ac:dyDescent="0.3">
      <c r="C260" s="18">
        <v>228</v>
      </c>
      <c r="D260" s="77" t="str">
        <f>IFERROR(VLOOKUP($C260,의치한약수데이터!$B:$C,2,0),"")</f>
        <v/>
      </c>
      <c r="E260" s="79" t="str">
        <f>IFERROR(VLOOKUP($D260,의치한약수데이터!$C:$AS,3,0),"")</f>
        <v/>
      </c>
      <c r="F260" s="77" t="str">
        <f>IFERROR(VLOOKUP($D260,의치한약수데이터!$C:$AS,5,0),"")</f>
        <v/>
      </c>
      <c r="G260" s="77" t="str">
        <f>IFERROR(VLOOKUP($D260,의치한약수데이터!$C:$AS,6,0),"")</f>
        <v/>
      </c>
      <c r="H260" s="77" t="str">
        <f>IFERROR(VLOOKUP($D260,의치한약수데이터!$C:$AS,8,0),"")</f>
        <v/>
      </c>
      <c r="I260" s="77" t="str">
        <f>IFERROR(VLOOKUP($D260,의치한약수데이터!$C:$AS,12,0),"")</f>
        <v/>
      </c>
      <c r="J260" s="77" t="str">
        <f>IFERROR(VLOOKUP($D260,의치한약수데이터!$C:$AS,13,0),"")</f>
        <v/>
      </c>
      <c r="K260" s="77" t="str">
        <f>IFERROR(VLOOKUP($D260,의치한약수데이터!$C:$AS,14,0),"")</f>
        <v/>
      </c>
      <c r="L260" s="77" t="str">
        <f>IFERROR(VLOOKUP($D260,의치한약수데이터!$C:$AS,16,0),"")</f>
        <v/>
      </c>
      <c r="M260" s="80" t="str">
        <f>IFERROR(VLOOKUP($D260,의치한약수데이터!$C:$AS,17,0),"")</f>
        <v/>
      </c>
      <c r="N260" s="77" t="str">
        <f>IFERROR(VLOOKUP($D260,의치한약수데이터!$C:$AS,18,0),"")</f>
        <v/>
      </c>
      <c r="O260" s="81" t="str">
        <f>IFERROR(VLOOKUP($D260,의치한약수데이터!$C:$AS,20,0),"")</f>
        <v/>
      </c>
      <c r="P260" s="77" t="str">
        <f>IFERROR(VLOOKUP($D260,의치한약수데이터!$C:$AS,21,0),"")</f>
        <v/>
      </c>
      <c r="Q260" s="77" t="str">
        <f>IFERROR(VLOOKUP($D260,의치한약수데이터!$C:$AS,39,0),"")</f>
        <v/>
      </c>
      <c r="R260" s="82" t="str">
        <f>IFERROR(VLOOKUP($D260,의치한약수데이터!$C:$AS,41,0),"")</f>
        <v/>
      </c>
      <c r="S260" s="115" t="str">
        <f>IFERROR(VLOOKUP($D260,의치한약수데이터!$C:$AS,43,0),"")</f>
        <v/>
      </c>
    </row>
    <row r="261" spans="3:19" x14ac:dyDescent="0.3">
      <c r="C261" s="18">
        <v>229</v>
      </c>
      <c r="D261" s="77" t="str">
        <f>IFERROR(VLOOKUP($C261,의치한약수데이터!$B:$C,2,0),"")</f>
        <v/>
      </c>
      <c r="E261" s="79" t="str">
        <f>IFERROR(VLOOKUP($D261,의치한약수데이터!$C:$AS,3,0),"")</f>
        <v/>
      </c>
      <c r="F261" s="77" t="str">
        <f>IFERROR(VLOOKUP($D261,의치한약수데이터!$C:$AS,5,0),"")</f>
        <v/>
      </c>
      <c r="G261" s="77" t="str">
        <f>IFERROR(VLOOKUP($D261,의치한약수데이터!$C:$AS,6,0),"")</f>
        <v/>
      </c>
      <c r="H261" s="77" t="str">
        <f>IFERROR(VLOOKUP($D261,의치한약수데이터!$C:$AS,8,0),"")</f>
        <v/>
      </c>
      <c r="I261" s="77" t="str">
        <f>IFERROR(VLOOKUP($D261,의치한약수데이터!$C:$AS,12,0),"")</f>
        <v/>
      </c>
      <c r="J261" s="77" t="str">
        <f>IFERROR(VLOOKUP($D261,의치한약수데이터!$C:$AS,13,0),"")</f>
        <v/>
      </c>
      <c r="K261" s="77" t="str">
        <f>IFERROR(VLOOKUP($D261,의치한약수데이터!$C:$AS,14,0),"")</f>
        <v/>
      </c>
      <c r="L261" s="77" t="str">
        <f>IFERROR(VLOOKUP($D261,의치한약수데이터!$C:$AS,16,0),"")</f>
        <v/>
      </c>
      <c r="M261" s="80" t="str">
        <f>IFERROR(VLOOKUP($D261,의치한약수데이터!$C:$AS,17,0),"")</f>
        <v/>
      </c>
      <c r="N261" s="77" t="str">
        <f>IFERROR(VLOOKUP($D261,의치한약수데이터!$C:$AS,18,0),"")</f>
        <v/>
      </c>
      <c r="O261" s="81" t="str">
        <f>IFERROR(VLOOKUP($D261,의치한약수데이터!$C:$AS,20,0),"")</f>
        <v/>
      </c>
      <c r="P261" s="77" t="str">
        <f>IFERROR(VLOOKUP($D261,의치한약수데이터!$C:$AS,21,0),"")</f>
        <v/>
      </c>
      <c r="Q261" s="77" t="str">
        <f>IFERROR(VLOOKUP($D261,의치한약수데이터!$C:$AS,39,0),"")</f>
        <v/>
      </c>
      <c r="R261" s="82" t="str">
        <f>IFERROR(VLOOKUP($D261,의치한약수데이터!$C:$AS,41,0),"")</f>
        <v/>
      </c>
      <c r="S261" s="115" t="str">
        <f>IFERROR(VLOOKUP($D261,의치한약수데이터!$C:$AS,43,0),"")</f>
        <v/>
      </c>
    </row>
    <row r="262" spans="3:19" x14ac:dyDescent="0.3">
      <c r="C262" s="18">
        <v>230</v>
      </c>
      <c r="D262" s="77" t="str">
        <f>IFERROR(VLOOKUP($C262,의치한약수데이터!$B:$C,2,0),"")</f>
        <v/>
      </c>
      <c r="E262" s="79" t="str">
        <f>IFERROR(VLOOKUP($D262,의치한약수데이터!$C:$AS,3,0),"")</f>
        <v/>
      </c>
      <c r="F262" s="77" t="str">
        <f>IFERROR(VLOOKUP($D262,의치한약수데이터!$C:$AS,5,0),"")</f>
        <v/>
      </c>
      <c r="G262" s="77" t="str">
        <f>IFERROR(VLOOKUP($D262,의치한약수데이터!$C:$AS,6,0),"")</f>
        <v/>
      </c>
      <c r="H262" s="77" t="str">
        <f>IFERROR(VLOOKUP($D262,의치한약수데이터!$C:$AS,8,0),"")</f>
        <v/>
      </c>
      <c r="I262" s="77" t="str">
        <f>IFERROR(VLOOKUP($D262,의치한약수데이터!$C:$AS,12,0),"")</f>
        <v/>
      </c>
      <c r="J262" s="77" t="str">
        <f>IFERROR(VLOOKUP($D262,의치한약수데이터!$C:$AS,13,0),"")</f>
        <v/>
      </c>
      <c r="K262" s="77" t="str">
        <f>IFERROR(VLOOKUP($D262,의치한약수데이터!$C:$AS,14,0),"")</f>
        <v/>
      </c>
      <c r="L262" s="77" t="str">
        <f>IFERROR(VLOOKUP($D262,의치한약수데이터!$C:$AS,16,0),"")</f>
        <v/>
      </c>
      <c r="M262" s="80" t="str">
        <f>IFERROR(VLOOKUP($D262,의치한약수데이터!$C:$AS,17,0),"")</f>
        <v/>
      </c>
      <c r="N262" s="77" t="str">
        <f>IFERROR(VLOOKUP($D262,의치한약수데이터!$C:$AS,18,0),"")</f>
        <v/>
      </c>
      <c r="O262" s="81" t="str">
        <f>IFERROR(VLOOKUP($D262,의치한약수데이터!$C:$AS,20,0),"")</f>
        <v/>
      </c>
      <c r="P262" s="77" t="str">
        <f>IFERROR(VLOOKUP($D262,의치한약수데이터!$C:$AS,21,0),"")</f>
        <v/>
      </c>
      <c r="Q262" s="77" t="str">
        <f>IFERROR(VLOOKUP($D262,의치한약수데이터!$C:$AS,39,0),"")</f>
        <v/>
      </c>
      <c r="R262" s="82" t="str">
        <f>IFERROR(VLOOKUP($D262,의치한약수데이터!$C:$AS,41,0),"")</f>
        <v/>
      </c>
      <c r="S262" s="115" t="str">
        <f>IFERROR(VLOOKUP($D262,의치한약수데이터!$C:$AS,43,0),"")</f>
        <v/>
      </c>
    </row>
    <row r="263" spans="3:19" x14ac:dyDescent="0.3">
      <c r="C263" s="18">
        <v>231</v>
      </c>
      <c r="D263" s="77" t="str">
        <f>IFERROR(VLOOKUP($C263,의치한약수데이터!$B:$C,2,0),"")</f>
        <v/>
      </c>
      <c r="E263" s="79" t="str">
        <f>IFERROR(VLOOKUP($D263,의치한약수데이터!$C:$AS,3,0),"")</f>
        <v/>
      </c>
      <c r="F263" s="77" t="str">
        <f>IFERROR(VLOOKUP($D263,의치한약수데이터!$C:$AS,5,0),"")</f>
        <v/>
      </c>
      <c r="G263" s="77" t="str">
        <f>IFERROR(VLOOKUP($D263,의치한약수데이터!$C:$AS,6,0),"")</f>
        <v/>
      </c>
      <c r="H263" s="77" t="str">
        <f>IFERROR(VLOOKUP($D263,의치한약수데이터!$C:$AS,8,0),"")</f>
        <v/>
      </c>
      <c r="I263" s="77" t="str">
        <f>IFERROR(VLOOKUP($D263,의치한약수데이터!$C:$AS,12,0),"")</f>
        <v/>
      </c>
      <c r="J263" s="77" t="str">
        <f>IFERROR(VLOOKUP($D263,의치한약수데이터!$C:$AS,13,0),"")</f>
        <v/>
      </c>
      <c r="K263" s="77" t="str">
        <f>IFERROR(VLOOKUP($D263,의치한약수데이터!$C:$AS,14,0),"")</f>
        <v/>
      </c>
      <c r="L263" s="77" t="str">
        <f>IFERROR(VLOOKUP($D263,의치한약수데이터!$C:$AS,16,0),"")</f>
        <v/>
      </c>
      <c r="M263" s="80" t="str">
        <f>IFERROR(VLOOKUP($D263,의치한약수데이터!$C:$AS,17,0),"")</f>
        <v/>
      </c>
      <c r="N263" s="77" t="str">
        <f>IFERROR(VLOOKUP($D263,의치한약수데이터!$C:$AS,18,0),"")</f>
        <v/>
      </c>
      <c r="O263" s="81" t="str">
        <f>IFERROR(VLOOKUP($D263,의치한약수데이터!$C:$AS,20,0),"")</f>
        <v/>
      </c>
      <c r="P263" s="77" t="str">
        <f>IFERROR(VLOOKUP($D263,의치한약수데이터!$C:$AS,21,0),"")</f>
        <v/>
      </c>
      <c r="Q263" s="77" t="str">
        <f>IFERROR(VLOOKUP($D263,의치한약수데이터!$C:$AS,39,0),"")</f>
        <v/>
      </c>
      <c r="R263" s="82" t="str">
        <f>IFERROR(VLOOKUP($D263,의치한약수데이터!$C:$AS,41,0),"")</f>
        <v/>
      </c>
      <c r="S263" s="115" t="str">
        <f>IFERROR(VLOOKUP($D263,의치한약수데이터!$C:$AS,43,0),"")</f>
        <v/>
      </c>
    </row>
    <row r="264" spans="3:19" x14ac:dyDescent="0.3">
      <c r="C264" s="18">
        <v>232</v>
      </c>
      <c r="D264" s="77" t="str">
        <f>IFERROR(VLOOKUP($C264,의치한약수데이터!$B:$C,2,0),"")</f>
        <v/>
      </c>
      <c r="E264" s="79" t="str">
        <f>IFERROR(VLOOKUP($D264,의치한약수데이터!$C:$AS,3,0),"")</f>
        <v/>
      </c>
      <c r="F264" s="77" t="str">
        <f>IFERROR(VLOOKUP($D264,의치한약수데이터!$C:$AS,5,0),"")</f>
        <v/>
      </c>
      <c r="G264" s="77" t="str">
        <f>IFERROR(VLOOKUP($D264,의치한약수데이터!$C:$AS,6,0),"")</f>
        <v/>
      </c>
      <c r="H264" s="77" t="str">
        <f>IFERROR(VLOOKUP($D264,의치한약수데이터!$C:$AS,8,0),"")</f>
        <v/>
      </c>
      <c r="I264" s="77" t="str">
        <f>IFERROR(VLOOKUP($D264,의치한약수데이터!$C:$AS,12,0),"")</f>
        <v/>
      </c>
      <c r="J264" s="77" t="str">
        <f>IFERROR(VLOOKUP($D264,의치한약수데이터!$C:$AS,13,0),"")</f>
        <v/>
      </c>
      <c r="K264" s="77" t="str">
        <f>IFERROR(VLOOKUP($D264,의치한약수데이터!$C:$AS,14,0),"")</f>
        <v/>
      </c>
      <c r="L264" s="77" t="str">
        <f>IFERROR(VLOOKUP($D264,의치한약수데이터!$C:$AS,16,0),"")</f>
        <v/>
      </c>
      <c r="M264" s="80" t="str">
        <f>IFERROR(VLOOKUP($D264,의치한약수데이터!$C:$AS,17,0),"")</f>
        <v/>
      </c>
      <c r="N264" s="77" t="str">
        <f>IFERROR(VLOOKUP($D264,의치한약수데이터!$C:$AS,18,0),"")</f>
        <v/>
      </c>
      <c r="O264" s="81" t="str">
        <f>IFERROR(VLOOKUP($D264,의치한약수데이터!$C:$AS,20,0),"")</f>
        <v/>
      </c>
      <c r="P264" s="77" t="str">
        <f>IFERROR(VLOOKUP($D264,의치한약수데이터!$C:$AS,21,0),"")</f>
        <v/>
      </c>
      <c r="Q264" s="77" t="str">
        <f>IFERROR(VLOOKUP($D264,의치한약수데이터!$C:$AS,39,0),"")</f>
        <v/>
      </c>
      <c r="R264" s="82" t="str">
        <f>IFERROR(VLOOKUP($D264,의치한약수데이터!$C:$AS,41,0),"")</f>
        <v/>
      </c>
      <c r="S264" s="115" t="str">
        <f>IFERROR(VLOOKUP($D264,의치한약수데이터!$C:$AS,43,0),"")</f>
        <v/>
      </c>
    </row>
    <row r="265" spans="3:19" x14ac:dyDescent="0.3">
      <c r="C265" s="18">
        <v>233</v>
      </c>
      <c r="D265" s="77" t="str">
        <f>IFERROR(VLOOKUP($C265,의치한약수데이터!$B:$C,2,0),"")</f>
        <v/>
      </c>
      <c r="E265" s="79" t="str">
        <f>IFERROR(VLOOKUP($D265,의치한약수데이터!$C:$AS,3,0),"")</f>
        <v/>
      </c>
      <c r="F265" s="77" t="str">
        <f>IFERROR(VLOOKUP($D265,의치한약수데이터!$C:$AS,5,0),"")</f>
        <v/>
      </c>
      <c r="G265" s="77" t="str">
        <f>IFERROR(VLOOKUP($D265,의치한약수데이터!$C:$AS,6,0),"")</f>
        <v/>
      </c>
      <c r="H265" s="77" t="str">
        <f>IFERROR(VLOOKUP($D265,의치한약수데이터!$C:$AS,8,0),"")</f>
        <v/>
      </c>
      <c r="I265" s="77" t="str">
        <f>IFERROR(VLOOKUP($D265,의치한약수데이터!$C:$AS,12,0),"")</f>
        <v/>
      </c>
      <c r="J265" s="77" t="str">
        <f>IFERROR(VLOOKUP($D265,의치한약수데이터!$C:$AS,13,0),"")</f>
        <v/>
      </c>
      <c r="K265" s="77" t="str">
        <f>IFERROR(VLOOKUP($D265,의치한약수데이터!$C:$AS,14,0),"")</f>
        <v/>
      </c>
      <c r="L265" s="77" t="str">
        <f>IFERROR(VLOOKUP($D265,의치한약수데이터!$C:$AS,16,0),"")</f>
        <v/>
      </c>
      <c r="M265" s="80" t="str">
        <f>IFERROR(VLOOKUP($D265,의치한약수데이터!$C:$AS,17,0),"")</f>
        <v/>
      </c>
      <c r="N265" s="77" t="str">
        <f>IFERROR(VLOOKUP($D265,의치한약수데이터!$C:$AS,18,0),"")</f>
        <v/>
      </c>
      <c r="O265" s="81" t="str">
        <f>IFERROR(VLOOKUP($D265,의치한약수데이터!$C:$AS,20,0),"")</f>
        <v/>
      </c>
      <c r="P265" s="77" t="str">
        <f>IFERROR(VLOOKUP($D265,의치한약수데이터!$C:$AS,21,0),"")</f>
        <v/>
      </c>
      <c r="Q265" s="77" t="str">
        <f>IFERROR(VLOOKUP($D265,의치한약수데이터!$C:$AS,39,0),"")</f>
        <v/>
      </c>
      <c r="R265" s="82" t="str">
        <f>IFERROR(VLOOKUP($D265,의치한약수데이터!$C:$AS,41,0),"")</f>
        <v/>
      </c>
      <c r="S265" s="115" t="str">
        <f>IFERROR(VLOOKUP($D265,의치한약수데이터!$C:$AS,43,0),"")</f>
        <v/>
      </c>
    </row>
    <row r="266" spans="3:19" x14ac:dyDescent="0.3">
      <c r="C266" s="18">
        <v>234</v>
      </c>
      <c r="D266" s="77" t="str">
        <f>IFERROR(VLOOKUP($C266,의치한약수데이터!$B:$C,2,0),"")</f>
        <v/>
      </c>
      <c r="E266" s="79" t="str">
        <f>IFERROR(VLOOKUP($D266,의치한약수데이터!$C:$AS,3,0),"")</f>
        <v/>
      </c>
      <c r="F266" s="77" t="str">
        <f>IFERROR(VLOOKUP($D266,의치한약수데이터!$C:$AS,5,0),"")</f>
        <v/>
      </c>
      <c r="G266" s="77" t="str">
        <f>IFERROR(VLOOKUP($D266,의치한약수데이터!$C:$AS,6,0),"")</f>
        <v/>
      </c>
      <c r="H266" s="77" t="str">
        <f>IFERROR(VLOOKUP($D266,의치한약수데이터!$C:$AS,8,0),"")</f>
        <v/>
      </c>
      <c r="I266" s="77" t="str">
        <f>IFERROR(VLOOKUP($D266,의치한약수데이터!$C:$AS,12,0),"")</f>
        <v/>
      </c>
      <c r="J266" s="77" t="str">
        <f>IFERROR(VLOOKUP($D266,의치한약수데이터!$C:$AS,13,0),"")</f>
        <v/>
      </c>
      <c r="K266" s="77" t="str">
        <f>IFERROR(VLOOKUP($D266,의치한약수데이터!$C:$AS,14,0),"")</f>
        <v/>
      </c>
      <c r="L266" s="77" t="str">
        <f>IFERROR(VLOOKUP($D266,의치한약수데이터!$C:$AS,16,0),"")</f>
        <v/>
      </c>
      <c r="M266" s="80" t="str">
        <f>IFERROR(VLOOKUP($D266,의치한약수데이터!$C:$AS,17,0),"")</f>
        <v/>
      </c>
      <c r="N266" s="77" t="str">
        <f>IFERROR(VLOOKUP($D266,의치한약수데이터!$C:$AS,18,0),"")</f>
        <v/>
      </c>
      <c r="O266" s="81" t="str">
        <f>IFERROR(VLOOKUP($D266,의치한약수데이터!$C:$AS,20,0),"")</f>
        <v/>
      </c>
      <c r="P266" s="77" t="str">
        <f>IFERROR(VLOOKUP($D266,의치한약수데이터!$C:$AS,21,0),"")</f>
        <v/>
      </c>
      <c r="Q266" s="77" t="str">
        <f>IFERROR(VLOOKUP($D266,의치한약수데이터!$C:$AS,39,0),"")</f>
        <v/>
      </c>
      <c r="R266" s="82" t="str">
        <f>IFERROR(VLOOKUP($D266,의치한약수데이터!$C:$AS,41,0),"")</f>
        <v/>
      </c>
      <c r="S266" s="115" t="str">
        <f>IFERROR(VLOOKUP($D266,의치한약수데이터!$C:$AS,43,0),"")</f>
        <v/>
      </c>
    </row>
    <row r="267" spans="3:19" x14ac:dyDescent="0.3">
      <c r="C267" s="18">
        <v>235</v>
      </c>
      <c r="D267" s="77" t="str">
        <f>IFERROR(VLOOKUP($C267,의치한약수데이터!$B:$C,2,0),"")</f>
        <v/>
      </c>
      <c r="E267" s="79" t="str">
        <f>IFERROR(VLOOKUP($D267,의치한약수데이터!$C:$AS,3,0),"")</f>
        <v/>
      </c>
      <c r="F267" s="77" t="str">
        <f>IFERROR(VLOOKUP($D267,의치한약수데이터!$C:$AS,5,0),"")</f>
        <v/>
      </c>
      <c r="G267" s="77" t="str">
        <f>IFERROR(VLOOKUP($D267,의치한약수데이터!$C:$AS,6,0),"")</f>
        <v/>
      </c>
      <c r="H267" s="77" t="str">
        <f>IFERROR(VLOOKUP($D267,의치한약수데이터!$C:$AS,8,0),"")</f>
        <v/>
      </c>
      <c r="I267" s="77" t="str">
        <f>IFERROR(VLOOKUP($D267,의치한약수데이터!$C:$AS,12,0),"")</f>
        <v/>
      </c>
      <c r="J267" s="77" t="str">
        <f>IFERROR(VLOOKUP($D267,의치한약수데이터!$C:$AS,13,0),"")</f>
        <v/>
      </c>
      <c r="K267" s="77" t="str">
        <f>IFERROR(VLOOKUP($D267,의치한약수데이터!$C:$AS,14,0),"")</f>
        <v/>
      </c>
      <c r="L267" s="77" t="str">
        <f>IFERROR(VLOOKUP($D267,의치한약수데이터!$C:$AS,16,0),"")</f>
        <v/>
      </c>
      <c r="M267" s="80" t="str">
        <f>IFERROR(VLOOKUP($D267,의치한약수데이터!$C:$AS,17,0),"")</f>
        <v/>
      </c>
      <c r="N267" s="77" t="str">
        <f>IFERROR(VLOOKUP($D267,의치한약수데이터!$C:$AS,18,0),"")</f>
        <v/>
      </c>
      <c r="O267" s="81" t="str">
        <f>IFERROR(VLOOKUP($D267,의치한약수데이터!$C:$AS,20,0),"")</f>
        <v/>
      </c>
      <c r="P267" s="77" t="str">
        <f>IFERROR(VLOOKUP($D267,의치한약수데이터!$C:$AS,21,0),"")</f>
        <v/>
      </c>
      <c r="Q267" s="77" t="str">
        <f>IFERROR(VLOOKUP($D267,의치한약수데이터!$C:$AS,39,0),"")</f>
        <v/>
      </c>
      <c r="R267" s="82" t="str">
        <f>IFERROR(VLOOKUP($D267,의치한약수데이터!$C:$AS,41,0),"")</f>
        <v/>
      </c>
      <c r="S267" s="115" t="str">
        <f>IFERROR(VLOOKUP($D267,의치한약수데이터!$C:$AS,43,0),"")</f>
        <v/>
      </c>
    </row>
    <row r="268" spans="3:19" x14ac:dyDescent="0.3">
      <c r="C268" s="18">
        <v>236</v>
      </c>
      <c r="D268" s="77" t="str">
        <f>IFERROR(VLOOKUP($C268,의치한약수데이터!$B:$C,2,0),"")</f>
        <v/>
      </c>
      <c r="E268" s="79" t="str">
        <f>IFERROR(VLOOKUP($D268,의치한약수데이터!$C:$AS,3,0),"")</f>
        <v/>
      </c>
      <c r="F268" s="77" t="str">
        <f>IFERROR(VLOOKUP($D268,의치한약수데이터!$C:$AS,5,0),"")</f>
        <v/>
      </c>
      <c r="G268" s="77" t="str">
        <f>IFERROR(VLOOKUP($D268,의치한약수데이터!$C:$AS,6,0),"")</f>
        <v/>
      </c>
      <c r="H268" s="77" t="str">
        <f>IFERROR(VLOOKUP($D268,의치한약수데이터!$C:$AS,8,0),"")</f>
        <v/>
      </c>
      <c r="I268" s="77" t="str">
        <f>IFERROR(VLOOKUP($D268,의치한약수데이터!$C:$AS,12,0),"")</f>
        <v/>
      </c>
      <c r="J268" s="77" t="str">
        <f>IFERROR(VLOOKUP($D268,의치한약수데이터!$C:$AS,13,0),"")</f>
        <v/>
      </c>
      <c r="K268" s="77" t="str">
        <f>IFERROR(VLOOKUP($D268,의치한약수데이터!$C:$AS,14,0),"")</f>
        <v/>
      </c>
      <c r="L268" s="77" t="str">
        <f>IFERROR(VLOOKUP($D268,의치한약수데이터!$C:$AS,16,0),"")</f>
        <v/>
      </c>
      <c r="M268" s="80" t="str">
        <f>IFERROR(VLOOKUP($D268,의치한약수데이터!$C:$AS,17,0),"")</f>
        <v/>
      </c>
      <c r="N268" s="77" t="str">
        <f>IFERROR(VLOOKUP($D268,의치한약수데이터!$C:$AS,18,0),"")</f>
        <v/>
      </c>
      <c r="O268" s="81" t="str">
        <f>IFERROR(VLOOKUP($D268,의치한약수데이터!$C:$AS,20,0),"")</f>
        <v/>
      </c>
      <c r="P268" s="77" t="str">
        <f>IFERROR(VLOOKUP($D268,의치한약수데이터!$C:$AS,21,0),"")</f>
        <v/>
      </c>
      <c r="Q268" s="77" t="str">
        <f>IFERROR(VLOOKUP($D268,의치한약수데이터!$C:$AS,39,0),"")</f>
        <v/>
      </c>
      <c r="R268" s="82" t="str">
        <f>IFERROR(VLOOKUP($D268,의치한약수데이터!$C:$AS,41,0),"")</f>
        <v/>
      </c>
      <c r="S268" s="115" t="str">
        <f>IFERROR(VLOOKUP($D268,의치한약수데이터!$C:$AS,43,0),"")</f>
        <v/>
      </c>
    </row>
    <row r="269" spans="3:19" x14ac:dyDescent="0.3">
      <c r="C269" s="18">
        <v>237</v>
      </c>
      <c r="D269" s="77" t="str">
        <f>IFERROR(VLOOKUP($C269,의치한약수데이터!$B:$C,2,0),"")</f>
        <v/>
      </c>
      <c r="E269" s="79" t="str">
        <f>IFERROR(VLOOKUP($D269,의치한약수데이터!$C:$AS,3,0),"")</f>
        <v/>
      </c>
      <c r="F269" s="77" t="str">
        <f>IFERROR(VLOOKUP($D269,의치한약수데이터!$C:$AS,5,0),"")</f>
        <v/>
      </c>
      <c r="G269" s="77" t="str">
        <f>IFERROR(VLOOKUP($D269,의치한약수데이터!$C:$AS,6,0),"")</f>
        <v/>
      </c>
      <c r="H269" s="77" t="str">
        <f>IFERROR(VLOOKUP($D269,의치한약수데이터!$C:$AS,8,0),"")</f>
        <v/>
      </c>
      <c r="I269" s="77" t="str">
        <f>IFERROR(VLOOKUP($D269,의치한약수데이터!$C:$AS,12,0),"")</f>
        <v/>
      </c>
      <c r="J269" s="77" t="str">
        <f>IFERROR(VLOOKUP($D269,의치한약수데이터!$C:$AS,13,0),"")</f>
        <v/>
      </c>
      <c r="K269" s="77" t="str">
        <f>IFERROR(VLOOKUP($D269,의치한약수데이터!$C:$AS,14,0),"")</f>
        <v/>
      </c>
      <c r="L269" s="77" t="str">
        <f>IFERROR(VLOOKUP($D269,의치한약수데이터!$C:$AS,16,0),"")</f>
        <v/>
      </c>
      <c r="M269" s="80" t="str">
        <f>IFERROR(VLOOKUP($D269,의치한약수데이터!$C:$AS,17,0),"")</f>
        <v/>
      </c>
      <c r="N269" s="77" t="str">
        <f>IFERROR(VLOOKUP($D269,의치한약수데이터!$C:$AS,18,0),"")</f>
        <v/>
      </c>
      <c r="O269" s="81" t="str">
        <f>IFERROR(VLOOKUP($D269,의치한약수데이터!$C:$AS,20,0),"")</f>
        <v/>
      </c>
      <c r="P269" s="77" t="str">
        <f>IFERROR(VLOOKUP($D269,의치한약수데이터!$C:$AS,21,0),"")</f>
        <v/>
      </c>
      <c r="Q269" s="77" t="str">
        <f>IFERROR(VLOOKUP($D269,의치한약수데이터!$C:$AS,39,0),"")</f>
        <v/>
      </c>
      <c r="R269" s="82" t="str">
        <f>IFERROR(VLOOKUP($D269,의치한약수데이터!$C:$AS,41,0),"")</f>
        <v/>
      </c>
      <c r="S269" s="115" t="str">
        <f>IFERROR(VLOOKUP($D269,의치한약수데이터!$C:$AS,43,0),"")</f>
        <v/>
      </c>
    </row>
    <row r="270" spans="3:19" x14ac:dyDescent="0.3">
      <c r="C270" s="18">
        <v>238</v>
      </c>
      <c r="D270" s="77" t="str">
        <f>IFERROR(VLOOKUP($C270,의치한약수데이터!$B:$C,2,0),"")</f>
        <v/>
      </c>
      <c r="E270" s="79" t="str">
        <f>IFERROR(VLOOKUP($D270,의치한약수데이터!$C:$AS,3,0),"")</f>
        <v/>
      </c>
      <c r="F270" s="77" t="str">
        <f>IFERROR(VLOOKUP($D270,의치한약수데이터!$C:$AS,5,0),"")</f>
        <v/>
      </c>
      <c r="G270" s="77" t="str">
        <f>IFERROR(VLOOKUP($D270,의치한약수데이터!$C:$AS,6,0),"")</f>
        <v/>
      </c>
      <c r="H270" s="77" t="str">
        <f>IFERROR(VLOOKUP($D270,의치한약수데이터!$C:$AS,8,0),"")</f>
        <v/>
      </c>
      <c r="I270" s="77" t="str">
        <f>IFERROR(VLOOKUP($D270,의치한약수데이터!$C:$AS,12,0),"")</f>
        <v/>
      </c>
      <c r="J270" s="77" t="str">
        <f>IFERROR(VLOOKUP($D270,의치한약수데이터!$C:$AS,13,0),"")</f>
        <v/>
      </c>
      <c r="K270" s="77" t="str">
        <f>IFERROR(VLOOKUP($D270,의치한약수데이터!$C:$AS,14,0),"")</f>
        <v/>
      </c>
      <c r="L270" s="77" t="str">
        <f>IFERROR(VLOOKUP($D270,의치한약수데이터!$C:$AS,16,0),"")</f>
        <v/>
      </c>
      <c r="M270" s="80" t="str">
        <f>IFERROR(VLOOKUP($D270,의치한약수데이터!$C:$AS,17,0),"")</f>
        <v/>
      </c>
      <c r="N270" s="77" t="str">
        <f>IFERROR(VLOOKUP($D270,의치한약수데이터!$C:$AS,18,0),"")</f>
        <v/>
      </c>
      <c r="O270" s="81" t="str">
        <f>IFERROR(VLOOKUP($D270,의치한약수데이터!$C:$AS,20,0),"")</f>
        <v/>
      </c>
      <c r="P270" s="77" t="str">
        <f>IFERROR(VLOOKUP($D270,의치한약수데이터!$C:$AS,21,0),"")</f>
        <v/>
      </c>
      <c r="Q270" s="77" t="str">
        <f>IFERROR(VLOOKUP($D270,의치한약수데이터!$C:$AS,39,0),"")</f>
        <v/>
      </c>
      <c r="R270" s="82" t="str">
        <f>IFERROR(VLOOKUP($D270,의치한약수데이터!$C:$AS,41,0),"")</f>
        <v/>
      </c>
      <c r="S270" s="115" t="str">
        <f>IFERROR(VLOOKUP($D270,의치한약수데이터!$C:$AS,43,0),"")</f>
        <v/>
      </c>
    </row>
    <row r="271" spans="3:19" x14ac:dyDescent="0.3">
      <c r="C271" s="18">
        <v>239</v>
      </c>
      <c r="D271" s="77" t="str">
        <f>IFERROR(VLOOKUP($C271,의치한약수데이터!$B:$C,2,0),"")</f>
        <v/>
      </c>
      <c r="E271" s="79" t="str">
        <f>IFERROR(VLOOKUP($D271,의치한약수데이터!$C:$AS,3,0),"")</f>
        <v/>
      </c>
      <c r="F271" s="77" t="str">
        <f>IFERROR(VLOOKUP($D271,의치한약수데이터!$C:$AS,5,0),"")</f>
        <v/>
      </c>
      <c r="G271" s="77" t="str">
        <f>IFERROR(VLOOKUP($D271,의치한약수데이터!$C:$AS,6,0),"")</f>
        <v/>
      </c>
      <c r="H271" s="77" t="str">
        <f>IFERROR(VLOOKUP($D271,의치한약수데이터!$C:$AS,8,0),"")</f>
        <v/>
      </c>
      <c r="I271" s="77" t="str">
        <f>IFERROR(VLOOKUP($D271,의치한약수데이터!$C:$AS,12,0),"")</f>
        <v/>
      </c>
      <c r="J271" s="77" t="str">
        <f>IFERROR(VLOOKUP($D271,의치한약수데이터!$C:$AS,13,0),"")</f>
        <v/>
      </c>
      <c r="K271" s="77" t="str">
        <f>IFERROR(VLOOKUP($D271,의치한약수데이터!$C:$AS,14,0),"")</f>
        <v/>
      </c>
      <c r="L271" s="77" t="str">
        <f>IFERROR(VLOOKUP($D271,의치한약수데이터!$C:$AS,16,0),"")</f>
        <v/>
      </c>
      <c r="M271" s="80" t="str">
        <f>IFERROR(VLOOKUP($D271,의치한약수데이터!$C:$AS,17,0),"")</f>
        <v/>
      </c>
      <c r="N271" s="77" t="str">
        <f>IFERROR(VLOOKUP($D271,의치한약수데이터!$C:$AS,18,0),"")</f>
        <v/>
      </c>
      <c r="O271" s="81" t="str">
        <f>IFERROR(VLOOKUP($D271,의치한약수데이터!$C:$AS,20,0),"")</f>
        <v/>
      </c>
      <c r="P271" s="77" t="str">
        <f>IFERROR(VLOOKUP($D271,의치한약수데이터!$C:$AS,21,0),"")</f>
        <v/>
      </c>
      <c r="Q271" s="77" t="str">
        <f>IFERROR(VLOOKUP($D271,의치한약수데이터!$C:$AS,39,0),"")</f>
        <v/>
      </c>
      <c r="R271" s="82" t="str">
        <f>IFERROR(VLOOKUP($D271,의치한약수데이터!$C:$AS,41,0),"")</f>
        <v/>
      </c>
      <c r="S271" s="115" t="str">
        <f>IFERROR(VLOOKUP($D271,의치한약수데이터!$C:$AS,43,0),"")</f>
        <v/>
      </c>
    </row>
    <row r="272" spans="3:19" x14ac:dyDescent="0.3">
      <c r="C272" s="18">
        <v>240</v>
      </c>
      <c r="D272" s="77" t="str">
        <f>IFERROR(VLOOKUP($C272,의치한약수데이터!$B:$C,2,0),"")</f>
        <v/>
      </c>
      <c r="E272" s="79" t="str">
        <f>IFERROR(VLOOKUP($D272,의치한약수데이터!$C:$AS,3,0),"")</f>
        <v/>
      </c>
      <c r="F272" s="77" t="str">
        <f>IFERROR(VLOOKUP($D272,의치한약수데이터!$C:$AS,5,0),"")</f>
        <v/>
      </c>
      <c r="G272" s="77" t="str">
        <f>IFERROR(VLOOKUP($D272,의치한약수데이터!$C:$AS,6,0),"")</f>
        <v/>
      </c>
      <c r="H272" s="77" t="str">
        <f>IFERROR(VLOOKUP($D272,의치한약수데이터!$C:$AS,8,0),"")</f>
        <v/>
      </c>
      <c r="I272" s="77" t="str">
        <f>IFERROR(VLOOKUP($D272,의치한약수데이터!$C:$AS,12,0),"")</f>
        <v/>
      </c>
      <c r="J272" s="77" t="str">
        <f>IFERROR(VLOOKUP($D272,의치한약수데이터!$C:$AS,13,0),"")</f>
        <v/>
      </c>
      <c r="K272" s="77" t="str">
        <f>IFERROR(VLOOKUP($D272,의치한약수데이터!$C:$AS,14,0),"")</f>
        <v/>
      </c>
      <c r="L272" s="77" t="str">
        <f>IFERROR(VLOOKUP($D272,의치한약수데이터!$C:$AS,16,0),"")</f>
        <v/>
      </c>
      <c r="M272" s="80" t="str">
        <f>IFERROR(VLOOKUP($D272,의치한약수데이터!$C:$AS,17,0),"")</f>
        <v/>
      </c>
      <c r="N272" s="77" t="str">
        <f>IFERROR(VLOOKUP($D272,의치한약수데이터!$C:$AS,18,0),"")</f>
        <v/>
      </c>
      <c r="O272" s="81" t="str">
        <f>IFERROR(VLOOKUP($D272,의치한약수데이터!$C:$AS,20,0),"")</f>
        <v/>
      </c>
      <c r="P272" s="77" t="str">
        <f>IFERROR(VLOOKUP($D272,의치한약수데이터!$C:$AS,21,0),"")</f>
        <v/>
      </c>
      <c r="Q272" s="77" t="str">
        <f>IFERROR(VLOOKUP($D272,의치한약수데이터!$C:$AS,39,0),"")</f>
        <v/>
      </c>
      <c r="R272" s="82" t="str">
        <f>IFERROR(VLOOKUP($D272,의치한약수데이터!$C:$AS,41,0),"")</f>
        <v/>
      </c>
      <c r="S272" s="115" t="str">
        <f>IFERROR(VLOOKUP($D272,의치한약수데이터!$C:$AS,43,0),"")</f>
        <v/>
      </c>
    </row>
    <row r="273" spans="3:19" x14ac:dyDescent="0.3">
      <c r="C273" s="18">
        <v>241</v>
      </c>
      <c r="D273" s="77" t="str">
        <f>IFERROR(VLOOKUP($C273,의치한약수데이터!$B:$C,2,0),"")</f>
        <v/>
      </c>
      <c r="E273" s="79" t="str">
        <f>IFERROR(VLOOKUP($D273,의치한약수데이터!$C:$AS,3,0),"")</f>
        <v/>
      </c>
      <c r="F273" s="77" t="str">
        <f>IFERROR(VLOOKUP($D273,의치한약수데이터!$C:$AS,5,0),"")</f>
        <v/>
      </c>
      <c r="G273" s="77" t="str">
        <f>IFERROR(VLOOKUP($D273,의치한약수데이터!$C:$AS,6,0),"")</f>
        <v/>
      </c>
      <c r="H273" s="77" t="str">
        <f>IFERROR(VLOOKUP($D273,의치한약수데이터!$C:$AS,8,0),"")</f>
        <v/>
      </c>
      <c r="I273" s="77" t="str">
        <f>IFERROR(VLOOKUP($D273,의치한약수데이터!$C:$AS,12,0),"")</f>
        <v/>
      </c>
      <c r="J273" s="77" t="str">
        <f>IFERROR(VLOOKUP($D273,의치한약수데이터!$C:$AS,13,0),"")</f>
        <v/>
      </c>
      <c r="K273" s="77" t="str">
        <f>IFERROR(VLOOKUP($D273,의치한약수데이터!$C:$AS,14,0),"")</f>
        <v/>
      </c>
      <c r="L273" s="77" t="str">
        <f>IFERROR(VLOOKUP($D273,의치한약수데이터!$C:$AS,16,0),"")</f>
        <v/>
      </c>
      <c r="M273" s="80" t="str">
        <f>IFERROR(VLOOKUP($D273,의치한약수데이터!$C:$AS,17,0),"")</f>
        <v/>
      </c>
      <c r="N273" s="77" t="str">
        <f>IFERROR(VLOOKUP($D273,의치한약수데이터!$C:$AS,18,0),"")</f>
        <v/>
      </c>
      <c r="O273" s="81" t="str">
        <f>IFERROR(VLOOKUP($D273,의치한약수데이터!$C:$AS,20,0),"")</f>
        <v/>
      </c>
      <c r="P273" s="77" t="str">
        <f>IFERROR(VLOOKUP($D273,의치한약수데이터!$C:$AS,21,0),"")</f>
        <v/>
      </c>
      <c r="Q273" s="77" t="str">
        <f>IFERROR(VLOOKUP($D273,의치한약수데이터!$C:$AS,39,0),"")</f>
        <v/>
      </c>
      <c r="R273" s="82" t="str">
        <f>IFERROR(VLOOKUP($D273,의치한약수데이터!$C:$AS,41,0),"")</f>
        <v/>
      </c>
      <c r="S273" s="115" t="str">
        <f>IFERROR(VLOOKUP($D273,의치한약수데이터!$C:$AS,43,0),"")</f>
        <v/>
      </c>
    </row>
    <row r="274" spans="3:19" x14ac:dyDescent="0.3">
      <c r="C274" s="18">
        <v>242</v>
      </c>
      <c r="D274" s="77" t="str">
        <f>IFERROR(VLOOKUP($C274,의치한약수데이터!$B:$C,2,0),"")</f>
        <v/>
      </c>
      <c r="E274" s="79" t="str">
        <f>IFERROR(VLOOKUP($D274,의치한약수데이터!$C:$AS,3,0),"")</f>
        <v/>
      </c>
      <c r="F274" s="77" t="str">
        <f>IFERROR(VLOOKUP($D274,의치한약수데이터!$C:$AS,5,0),"")</f>
        <v/>
      </c>
      <c r="G274" s="77" t="str">
        <f>IFERROR(VLOOKUP($D274,의치한약수데이터!$C:$AS,6,0),"")</f>
        <v/>
      </c>
      <c r="H274" s="77" t="str">
        <f>IFERROR(VLOOKUP($D274,의치한약수데이터!$C:$AS,8,0),"")</f>
        <v/>
      </c>
      <c r="I274" s="77" t="str">
        <f>IFERROR(VLOOKUP($D274,의치한약수데이터!$C:$AS,12,0),"")</f>
        <v/>
      </c>
      <c r="J274" s="77" t="str">
        <f>IFERROR(VLOOKUP($D274,의치한약수데이터!$C:$AS,13,0),"")</f>
        <v/>
      </c>
      <c r="K274" s="77" t="str">
        <f>IFERROR(VLOOKUP($D274,의치한약수데이터!$C:$AS,14,0),"")</f>
        <v/>
      </c>
      <c r="L274" s="77" t="str">
        <f>IFERROR(VLOOKUP($D274,의치한약수데이터!$C:$AS,16,0),"")</f>
        <v/>
      </c>
      <c r="M274" s="80" t="str">
        <f>IFERROR(VLOOKUP($D274,의치한약수데이터!$C:$AS,17,0),"")</f>
        <v/>
      </c>
      <c r="N274" s="77" t="str">
        <f>IFERROR(VLOOKUP($D274,의치한약수데이터!$C:$AS,18,0),"")</f>
        <v/>
      </c>
      <c r="O274" s="81" t="str">
        <f>IFERROR(VLOOKUP($D274,의치한약수데이터!$C:$AS,20,0),"")</f>
        <v/>
      </c>
      <c r="P274" s="77" t="str">
        <f>IFERROR(VLOOKUP($D274,의치한약수데이터!$C:$AS,21,0),"")</f>
        <v/>
      </c>
      <c r="Q274" s="77" t="str">
        <f>IFERROR(VLOOKUP($D274,의치한약수데이터!$C:$AS,39,0),"")</f>
        <v/>
      </c>
      <c r="R274" s="82" t="str">
        <f>IFERROR(VLOOKUP($D274,의치한약수데이터!$C:$AS,41,0),"")</f>
        <v/>
      </c>
      <c r="S274" s="115" t="str">
        <f>IFERROR(VLOOKUP($D274,의치한약수데이터!$C:$AS,43,0),"")</f>
        <v/>
      </c>
    </row>
    <row r="275" spans="3:19" x14ac:dyDescent="0.3">
      <c r="C275" s="18">
        <v>243</v>
      </c>
      <c r="D275" s="77" t="str">
        <f>IFERROR(VLOOKUP($C275,의치한약수데이터!$B:$C,2,0),"")</f>
        <v/>
      </c>
      <c r="E275" s="79" t="str">
        <f>IFERROR(VLOOKUP($D275,의치한약수데이터!$C:$AS,3,0),"")</f>
        <v/>
      </c>
      <c r="F275" s="77" t="str">
        <f>IFERROR(VLOOKUP($D275,의치한약수데이터!$C:$AS,5,0),"")</f>
        <v/>
      </c>
      <c r="G275" s="77" t="str">
        <f>IFERROR(VLOOKUP($D275,의치한약수데이터!$C:$AS,6,0),"")</f>
        <v/>
      </c>
      <c r="H275" s="77" t="str">
        <f>IFERROR(VLOOKUP($D275,의치한약수데이터!$C:$AS,8,0),"")</f>
        <v/>
      </c>
      <c r="I275" s="77" t="str">
        <f>IFERROR(VLOOKUP($D275,의치한약수데이터!$C:$AS,12,0),"")</f>
        <v/>
      </c>
      <c r="J275" s="77" t="str">
        <f>IFERROR(VLOOKUP($D275,의치한약수데이터!$C:$AS,13,0),"")</f>
        <v/>
      </c>
      <c r="K275" s="77" t="str">
        <f>IFERROR(VLOOKUP($D275,의치한약수데이터!$C:$AS,14,0),"")</f>
        <v/>
      </c>
      <c r="L275" s="77" t="str">
        <f>IFERROR(VLOOKUP($D275,의치한약수데이터!$C:$AS,16,0),"")</f>
        <v/>
      </c>
      <c r="M275" s="80" t="str">
        <f>IFERROR(VLOOKUP($D275,의치한약수데이터!$C:$AS,17,0),"")</f>
        <v/>
      </c>
      <c r="N275" s="77" t="str">
        <f>IFERROR(VLOOKUP($D275,의치한약수데이터!$C:$AS,18,0),"")</f>
        <v/>
      </c>
      <c r="O275" s="81" t="str">
        <f>IFERROR(VLOOKUP($D275,의치한약수데이터!$C:$AS,20,0),"")</f>
        <v/>
      </c>
      <c r="P275" s="77" t="str">
        <f>IFERROR(VLOOKUP($D275,의치한약수데이터!$C:$AS,21,0),"")</f>
        <v/>
      </c>
      <c r="Q275" s="77" t="str">
        <f>IFERROR(VLOOKUP($D275,의치한약수데이터!$C:$AS,39,0),"")</f>
        <v/>
      </c>
      <c r="R275" s="82" t="str">
        <f>IFERROR(VLOOKUP($D275,의치한약수데이터!$C:$AS,41,0),"")</f>
        <v/>
      </c>
      <c r="S275" s="115" t="str">
        <f>IFERROR(VLOOKUP($D275,의치한약수데이터!$C:$AS,43,0),"")</f>
        <v/>
      </c>
    </row>
    <row r="276" spans="3:19" x14ac:dyDescent="0.3">
      <c r="C276" s="18">
        <v>244</v>
      </c>
      <c r="D276" s="77" t="str">
        <f>IFERROR(VLOOKUP($C276,의치한약수데이터!$B:$C,2,0),"")</f>
        <v/>
      </c>
      <c r="E276" s="79" t="str">
        <f>IFERROR(VLOOKUP($D276,의치한약수데이터!$C:$AS,3,0),"")</f>
        <v/>
      </c>
      <c r="F276" s="77" t="str">
        <f>IFERROR(VLOOKUP($D276,의치한약수데이터!$C:$AS,5,0),"")</f>
        <v/>
      </c>
      <c r="G276" s="77" t="str">
        <f>IFERROR(VLOOKUP($D276,의치한약수데이터!$C:$AS,6,0),"")</f>
        <v/>
      </c>
      <c r="H276" s="77" t="str">
        <f>IFERROR(VLOOKUP($D276,의치한약수데이터!$C:$AS,8,0),"")</f>
        <v/>
      </c>
      <c r="I276" s="77" t="str">
        <f>IFERROR(VLOOKUP($D276,의치한약수데이터!$C:$AS,12,0),"")</f>
        <v/>
      </c>
      <c r="J276" s="77" t="str">
        <f>IFERROR(VLOOKUP($D276,의치한약수데이터!$C:$AS,13,0),"")</f>
        <v/>
      </c>
      <c r="K276" s="77" t="str">
        <f>IFERROR(VLOOKUP($D276,의치한약수데이터!$C:$AS,14,0),"")</f>
        <v/>
      </c>
      <c r="L276" s="77" t="str">
        <f>IFERROR(VLOOKUP($D276,의치한약수데이터!$C:$AS,16,0),"")</f>
        <v/>
      </c>
      <c r="M276" s="80" t="str">
        <f>IFERROR(VLOOKUP($D276,의치한약수데이터!$C:$AS,17,0),"")</f>
        <v/>
      </c>
      <c r="N276" s="77" t="str">
        <f>IFERROR(VLOOKUP($D276,의치한약수데이터!$C:$AS,18,0),"")</f>
        <v/>
      </c>
      <c r="O276" s="81" t="str">
        <f>IFERROR(VLOOKUP($D276,의치한약수데이터!$C:$AS,20,0),"")</f>
        <v/>
      </c>
      <c r="P276" s="77" t="str">
        <f>IFERROR(VLOOKUP($D276,의치한약수데이터!$C:$AS,21,0),"")</f>
        <v/>
      </c>
      <c r="Q276" s="77" t="str">
        <f>IFERROR(VLOOKUP($D276,의치한약수데이터!$C:$AS,39,0),"")</f>
        <v/>
      </c>
      <c r="R276" s="82" t="str">
        <f>IFERROR(VLOOKUP($D276,의치한약수데이터!$C:$AS,41,0),"")</f>
        <v/>
      </c>
      <c r="S276" s="115" t="str">
        <f>IFERROR(VLOOKUP($D276,의치한약수데이터!$C:$AS,43,0),"")</f>
        <v/>
      </c>
    </row>
    <row r="277" spans="3:19" x14ac:dyDescent="0.3">
      <c r="C277" s="18">
        <v>245</v>
      </c>
      <c r="D277" s="77" t="str">
        <f>IFERROR(VLOOKUP($C277,의치한약수데이터!$B:$C,2,0),"")</f>
        <v/>
      </c>
      <c r="E277" s="79" t="str">
        <f>IFERROR(VLOOKUP($D277,의치한약수데이터!$C:$AS,3,0),"")</f>
        <v/>
      </c>
      <c r="F277" s="77" t="str">
        <f>IFERROR(VLOOKUP($D277,의치한약수데이터!$C:$AS,5,0),"")</f>
        <v/>
      </c>
      <c r="G277" s="77" t="str">
        <f>IFERROR(VLOOKUP($D277,의치한약수데이터!$C:$AS,6,0),"")</f>
        <v/>
      </c>
      <c r="H277" s="77" t="str">
        <f>IFERROR(VLOOKUP($D277,의치한약수데이터!$C:$AS,8,0),"")</f>
        <v/>
      </c>
      <c r="I277" s="77" t="str">
        <f>IFERROR(VLOOKUP($D277,의치한약수데이터!$C:$AS,12,0),"")</f>
        <v/>
      </c>
      <c r="J277" s="77" t="str">
        <f>IFERROR(VLOOKUP($D277,의치한약수데이터!$C:$AS,13,0),"")</f>
        <v/>
      </c>
      <c r="K277" s="77" t="str">
        <f>IFERROR(VLOOKUP($D277,의치한약수데이터!$C:$AS,14,0),"")</f>
        <v/>
      </c>
      <c r="L277" s="77" t="str">
        <f>IFERROR(VLOOKUP($D277,의치한약수데이터!$C:$AS,16,0),"")</f>
        <v/>
      </c>
      <c r="M277" s="80" t="str">
        <f>IFERROR(VLOOKUP($D277,의치한약수데이터!$C:$AS,17,0),"")</f>
        <v/>
      </c>
      <c r="N277" s="77" t="str">
        <f>IFERROR(VLOOKUP($D277,의치한약수데이터!$C:$AS,18,0),"")</f>
        <v/>
      </c>
      <c r="O277" s="81" t="str">
        <f>IFERROR(VLOOKUP($D277,의치한약수데이터!$C:$AS,20,0),"")</f>
        <v/>
      </c>
      <c r="P277" s="77" t="str">
        <f>IFERROR(VLOOKUP($D277,의치한약수데이터!$C:$AS,21,0),"")</f>
        <v/>
      </c>
      <c r="Q277" s="77" t="str">
        <f>IFERROR(VLOOKUP($D277,의치한약수데이터!$C:$AS,39,0),"")</f>
        <v/>
      </c>
      <c r="R277" s="82" t="str">
        <f>IFERROR(VLOOKUP($D277,의치한약수데이터!$C:$AS,41,0),"")</f>
        <v/>
      </c>
      <c r="S277" s="115" t="str">
        <f>IFERROR(VLOOKUP($D277,의치한약수데이터!$C:$AS,43,0),"")</f>
        <v/>
      </c>
    </row>
    <row r="278" spans="3:19" x14ac:dyDescent="0.3">
      <c r="C278" s="18">
        <v>246</v>
      </c>
      <c r="D278" s="77" t="str">
        <f>IFERROR(VLOOKUP($C278,의치한약수데이터!$B:$C,2,0),"")</f>
        <v/>
      </c>
      <c r="E278" s="79" t="str">
        <f>IFERROR(VLOOKUP($D278,의치한약수데이터!$C:$AS,3,0),"")</f>
        <v/>
      </c>
      <c r="F278" s="77" t="str">
        <f>IFERROR(VLOOKUP($D278,의치한약수데이터!$C:$AS,5,0),"")</f>
        <v/>
      </c>
      <c r="G278" s="77" t="str">
        <f>IFERROR(VLOOKUP($D278,의치한약수데이터!$C:$AS,6,0),"")</f>
        <v/>
      </c>
      <c r="H278" s="77" t="str">
        <f>IFERROR(VLOOKUP($D278,의치한약수데이터!$C:$AS,8,0),"")</f>
        <v/>
      </c>
      <c r="I278" s="77" t="str">
        <f>IFERROR(VLOOKUP($D278,의치한약수데이터!$C:$AS,12,0),"")</f>
        <v/>
      </c>
      <c r="J278" s="77" t="str">
        <f>IFERROR(VLOOKUP($D278,의치한약수데이터!$C:$AS,13,0),"")</f>
        <v/>
      </c>
      <c r="K278" s="77" t="str">
        <f>IFERROR(VLOOKUP($D278,의치한약수데이터!$C:$AS,14,0),"")</f>
        <v/>
      </c>
      <c r="L278" s="77" t="str">
        <f>IFERROR(VLOOKUP($D278,의치한약수데이터!$C:$AS,16,0),"")</f>
        <v/>
      </c>
      <c r="M278" s="80" t="str">
        <f>IFERROR(VLOOKUP($D278,의치한약수데이터!$C:$AS,17,0),"")</f>
        <v/>
      </c>
      <c r="N278" s="77" t="str">
        <f>IFERROR(VLOOKUP($D278,의치한약수데이터!$C:$AS,18,0),"")</f>
        <v/>
      </c>
      <c r="O278" s="81" t="str">
        <f>IFERROR(VLOOKUP($D278,의치한약수데이터!$C:$AS,20,0),"")</f>
        <v/>
      </c>
      <c r="P278" s="77" t="str">
        <f>IFERROR(VLOOKUP($D278,의치한약수데이터!$C:$AS,21,0),"")</f>
        <v/>
      </c>
      <c r="Q278" s="77" t="str">
        <f>IFERROR(VLOOKUP($D278,의치한약수데이터!$C:$AS,39,0),"")</f>
        <v/>
      </c>
      <c r="R278" s="82" t="str">
        <f>IFERROR(VLOOKUP($D278,의치한약수데이터!$C:$AS,41,0),"")</f>
        <v/>
      </c>
      <c r="S278" s="115" t="str">
        <f>IFERROR(VLOOKUP($D278,의치한약수데이터!$C:$AS,43,0),"")</f>
        <v/>
      </c>
    </row>
    <row r="279" spans="3:19" x14ac:dyDescent="0.3">
      <c r="C279" s="18">
        <v>247</v>
      </c>
      <c r="D279" s="77" t="str">
        <f>IFERROR(VLOOKUP($C279,의치한약수데이터!$B:$C,2,0),"")</f>
        <v/>
      </c>
      <c r="E279" s="79" t="str">
        <f>IFERROR(VLOOKUP($D279,의치한약수데이터!$C:$AS,3,0),"")</f>
        <v/>
      </c>
      <c r="F279" s="77" t="str">
        <f>IFERROR(VLOOKUP($D279,의치한약수데이터!$C:$AS,5,0),"")</f>
        <v/>
      </c>
      <c r="G279" s="77" t="str">
        <f>IFERROR(VLOOKUP($D279,의치한약수데이터!$C:$AS,6,0),"")</f>
        <v/>
      </c>
      <c r="H279" s="77" t="str">
        <f>IFERROR(VLOOKUP($D279,의치한약수데이터!$C:$AS,8,0),"")</f>
        <v/>
      </c>
      <c r="I279" s="77" t="str">
        <f>IFERROR(VLOOKUP($D279,의치한약수데이터!$C:$AS,12,0),"")</f>
        <v/>
      </c>
      <c r="J279" s="77" t="str">
        <f>IFERROR(VLOOKUP($D279,의치한약수데이터!$C:$AS,13,0),"")</f>
        <v/>
      </c>
      <c r="K279" s="77" t="str">
        <f>IFERROR(VLOOKUP($D279,의치한약수데이터!$C:$AS,14,0),"")</f>
        <v/>
      </c>
      <c r="L279" s="77" t="str">
        <f>IFERROR(VLOOKUP($D279,의치한약수데이터!$C:$AS,16,0),"")</f>
        <v/>
      </c>
      <c r="M279" s="80" t="str">
        <f>IFERROR(VLOOKUP($D279,의치한약수데이터!$C:$AS,17,0),"")</f>
        <v/>
      </c>
      <c r="N279" s="77" t="str">
        <f>IFERROR(VLOOKUP($D279,의치한약수데이터!$C:$AS,18,0),"")</f>
        <v/>
      </c>
      <c r="O279" s="81" t="str">
        <f>IFERROR(VLOOKUP($D279,의치한약수데이터!$C:$AS,20,0),"")</f>
        <v/>
      </c>
      <c r="P279" s="77" t="str">
        <f>IFERROR(VLOOKUP($D279,의치한약수데이터!$C:$AS,21,0),"")</f>
        <v/>
      </c>
      <c r="Q279" s="77" t="str">
        <f>IFERROR(VLOOKUP($D279,의치한약수데이터!$C:$AS,39,0),"")</f>
        <v/>
      </c>
      <c r="R279" s="82" t="str">
        <f>IFERROR(VLOOKUP($D279,의치한약수데이터!$C:$AS,41,0),"")</f>
        <v/>
      </c>
      <c r="S279" s="115" t="str">
        <f>IFERROR(VLOOKUP($D279,의치한약수데이터!$C:$AS,43,0),"")</f>
        <v/>
      </c>
    </row>
    <row r="280" spans="3:19" x14ac:dyDescent="0.3">
      <c r="C280" s="18">
        <v>248</v>
      </c>
      <c r="D280" s="77" t="str">
        <f>IFERROR(VLOOKUP($C280,의치한약수데이터!$B:$C,2,0),"")</f>
        <v/>
      </c>
      <c r="E280" s="79" t="str">
        <f>IFERROR(VLOOKUP($D280,의치한약수데이터!$C:$AS,3,0),"")</f>
        <v/>
      </c>
      <c r="F280" s="77" t="str">
        <f>IFERROR(VLOOKUP($D280,의치한약수데이터!$C:$AS,5,0),"")</f>
        <v/>
      </c>
      <c r="G280" s="77" t="str">
        <f>IFERROR(VLOOKUP($D280,의치한약수데이터!$C:$AS,6,0),"")</f>
        <v/>
      </c>
      <c r="H280" s="77" t="str">
        <f>IFERROR(VLOOKUP($D280,의치한약수데이터!$C:$AS,8,0),"")</f>
        <v/>
      </c>
      <c r="I280" s="77" t="str">
        <f>IFERROR(VLOOKUP($D280,의치한약수데이터!$C:$AS,12,0),"")</f>
        <v/>
      </c>
      <c r="J280" s="77" t="str">
        <f>IFERROR(VLOOKUP($D280,의치한약수데이터!$C:$AS,13,0),"")</f>
        <v/>
      </c>
      <c r="K280" s="77" t="str">
        <f>IFERROR(VLOOKUP($D280,의치한약수데이터!$C:$AS,14,0),"")</f>
        <v/>
      </c>
      <c r="L280" s="77" t="str">
        <f>IFERROR(VLOOKUP($D280,의치한약수데이터!$C:$AS,16,0),"")</f>
        <v/>
      </c>
      <c r="M280" s="80" t="str">
        <f>IFERROR(VLOOKUP($D280,의치한약수데이터!$C:$AS,17,0),"")</f>
        <v/>
      </c>
      <c r="N280" s="77" t="str">
        <f>IFERROR(VLOOKUP($D280,의치한약수데이터!$C:$AS,18,0),"")</f>
        <v/>
      </c>
      <c r="O280" s="81" t="str">
        <f>IFERROR(VLOOKUP($D280,의치한약수데이터!$C:$AS,20,0),"")</f>
        <v/>
      </c>
      <c r="P280" s="77" t="str">
        <f>IFERROR(VLOOKUP($D280,의치한약수데이터!$C:$AS,21,0),"")</f>
        <v/>
      </c>
      <c r="Q280" s="77" t="str">
        <f>IFERROR(VLOOKUP($D280,의치한약수데이터!$C:$AS,39,0),"")</f>
        <v/>
      </c>
      <c r="R280" s="82" t="str">
        <f>IFERROR(VLOOKUP($D280,의치한약수데이터!$C:$AS,41,0),"")</f>
        <v/>
      </c>
      <c r="S280" s="115" t="str">
        <f>IFERROR(VLOOKUP($D280,의치한약수데이터!$C:$AS,43,0),"")</f>
        <v/>
      </c>
    </row>
    <row r="281" spans="3:19" x14ac:dyDescent="0.3">
      <c r="C281" s="18">
        <v>249</v>
      </c>
      <c r="D281" s="77" t="str">
        <f>IFERROR(VLOOKUP($C281,의치한약수데이터!$B:$C,2,0),"")</f>
        <v/>
      </c>
      <c r="E281" s="79" t="str">
        <f>IFERROR(VLOOKUP($D281,의치한약수데이터!$C:$AS,3,0),"")</f>
        <v/>
      </c>
      <c r="F281" s="77" t="str">
        <f>IFERROR(VLOOKUP($D281,의치한약수데이터!$C:$AS,5,0),"")</f>
        <v/>
      </c>
      <c r="G281" s="77" t="str">
        <f>IFERROR(VLOOKUP($D281,의치한약수데이터!$C:$AS,6,0),"")</f>
        <v/>
      </c>
      <c r="H281" s="77" t="str">
        <f>IFERROR(VLOOKUP($D281,의치한약수데이터!$C:$AS,8,0),"")</f>
        <v/>
      </c>
      <c r="I281" s="77" t="str">
        <f>IFERROR(VLOOKUP($D281,의치한약수데이터!$C:$AS,12,0),"")</f>
        <v/>
      </c>
      <c r="J281" s="77" t="str">
        <f>IFERROR(VLOOKUP($D281,의치한약수데이터!$C:$AS,13,0),"")</f>
        <v/>
      </c>
      <c r="K281" s="77" t="str">
        <f>IFERROR(VLOOKUP($D281,의치한약수데이터!$C:$AS,14,0),"")</f>
        <v/>
      </c>
      <c r="L281" s="77" t="str">
        <f>IFERROR(VLOOKUP($D281,의치한약수데이터!$C:$AS,16,0),"")</f>
        <v/>
      </c>
      <c r="M281" s="80" t="str">
        <f>IFERROR(VLOOKUP($D281,의치한약수데이터!$C:$AS,17,0),"")</f>
        <v/>
      </c>
      <c r="N281" s="77" t="str">
        <f>IFERROR(VLOOKUP($D281,의치한약수데이터!$C:$AS,18,0),"")</f>
        <v/>
      </c>
      <c r="O281" s="81" t="str">
        <f>IFERROR(VLOOKUP($D281,의치한약수데이터!$C:$AS,20,0),"")</f>
        <v/>
      </c>
      <c r="P281" s="77" t="str">
        <f>IFERROR(VLOOKUP($D281,의치한약수데이터!$C:$AS,21,0),"")</f>
        <v/>
      </c>
      <c r="Q281" s="77" t="str">
        <f>IFERROR(VLOOKUP($D281,의치한약수데이터!$C:$AS,39,0),"")</f>
        <v/>
      </c>
      <c r="R281" s="82" t="str">
        <f>IFERROR(VLOOKUP($D281,의치한약수데이터!$C:$AS,41,0),"")</f>
        <v/>
      </c>
      <c r="S281" s="115" t="str">
        <f>IFERROR(VLOOKUP($D281,의치한약수데이터!$C:$AS,43,0),"")</f>
        <v/>
      </c>
    </row>
    <row r="282" spans="3:19" x14ac:dyDescent="0.3">
      <c r="C282" s="18">
        <v>250</v>
      </c>
      <c r="D282" s="77" t="str">
        <f>IFERROR(VLOOKUP($C282,의치한약수데이터!$B:$C,2,0),"")</f>
        <v/>
      </c>
      <c r="E282" s="79" t="str">
        <f>IFERROR(VLOOKUP($D282,의치한약수데이터!$C:$AS,3,0),"")</f>
        <v/>
      </c>
      <c r="F282" s="77" t="str">
        <f>IFERROR(VLOOKUP($D282,의치한약수데이터!$C:$AS,5,0),"")</f>
        <v/>
      </c>
      <c r="G282" s="77" t="str">
        <f>IFERROR(VLOOKUP($D282,의치한약수데이터!$C:$AS,6,0),"")</f>
        <v/>
      </c>
      <c r="H282" s="77" t="str">
        <f>IFERROR(VLOOKUP($D282,의치한약수데이터!$C:$AS,8,0),"")</f>
        <v/>
      </c>
      <c r="I282" s="77" t="str">
        <f>IFERROR(VLOOKUP($D282,의치한약수데이터!$C:$AS,12,0),"")</f>
        <v/>
      </c>
      <c r="J282" s="77" t="str">
        <f>IFERROR(VLOOKUP($D282,의치한약수데이터!$C:$AS,13,0),"")</f>
        <v/>
      </c>
      <c r="K282" s="77" t="str">
        <f>IFERROR(VLOOKUP($D282,의치한약수데이터!$C:$AS,14,0),"")</f>
        <v/>
      </c>
      <c r="L282" s="77" t="str">
        <f>IFERROR(VLOOKUP($D282,의치한약수데이터!$C:$AS,16,0),"")</f>
        <v/>
      </c>
      <c r="M282" s="80" t="str">
        <f>IFERROR(VLOOKUP($D282,의치한약수데이터!$C:$AS,17,0),"")</f>
        <v/>
      </c>
      <c r="N282" s="77" t="str">
        <f>IFERROR(VLOOKUP($D282,의치한약수데이터!$C:$AS,18,0),"")</f>
        <v/>
      </c>
      <c r="O282" s="81" t="str">
        <f>IFERROR(VLOOKUP($D282,의치한약수데이터!$C:$AS,20,0),"")</f>
        <v/>
      </c>
      <c r="P282" s="77" t="str">
        <f>IFERROR(VLOOKUP($D282,의치한약수데이터!$C:$AS,21,0),"")</f>
        <v/>
      </c>
      <c r="Q282" s="77" t="str">
        <f>IFERROR(VLOOKUP($D282,의치한약수데이터!$C:$AS,39,0),"")</f>
        <v/>
      </c>
      <c r="R282" s="82" t="str">
        <f>IFERROR(VLOOKUP($D282,의치한약수데이터!$C:$AS,41,0),"")</f>
        <v/>
      </c>
      <c r="S282" s="115" t="str">
        <f>IFERROR(VLOOKUP($D282,의치한약수데이터!$C:$AS,43,0),"")</f>
        <v/>
      </c>
    </row>
    <row r="283" spans="3:19" x14ac:dyDescent="0.3">
      <c r="C283" s="18">
        <v>251</v>
      </c>
      <c r="D283" s="77" t="str">
        <f>IFERROR(VLOOKUP($C283,의치한약수데이터!$B:$C,2,0),"")</f>
        <v/>
      </c>
      <c r="E283" s="79" t="str">
        <f>IFERROR(VLOOKUP($D283,의치한약수데이터!$C:$AS,3,0),"")</f>
        <v/>
      </c>
      <c r="F283" s="77" t="str">
        <f>IFERROR(VLOOKUP($D283,의치한약수데이터!$C:$AS,5,0),"")</f>
        <v/>
      </c>
      <c r="G283" s="77" t="str">
        <f>IFERROR(VLOOKUP($D283,의치한약수데이터!$C:$AS,6,0),"")</f>
        <v/>
      </c>
      <c r="H283" s="77" t="str">
        <f>IFERROR(VLOOKUP($D283,의치한약수데이터!$C:$AS,8,0),"")</f>
        <v/>
      </c>
      <c r="I283" s="77" t="str">
        <f>IFERROR(VLOOKUP($D283,의치한약수데이터!$C:$AS,12,0),"")</f>
        <v/>
      </c>
      <c r="J283" s="77" t="str">
        <f>IFERROR(VLOOKUP($D283,의치한약수데이터!$C:$AS,13,0),"")</f>
        <v/>
      </c>
      <c r="K283" s="77" t="str">
        <f>IFERROR(VLOOKUP($D283,의치한약수데이터!$C:$AS,14,0),"")</f>
        <v/>
      </c>
      <c r="L283" s="77" t="str">
        <f>IFERROR(VLOOKUP($D283,의치한약수데이터!$C:$AS,16,0),"")</f>
        <v/>
      </c>
      <c r="M283" s="80" t="str">
        <f>IFERROR(VLOOKUP($D283,의치한약수데이터!$C:$AS,17,0),"")</f>
        <v/>
      </c>
      <c r="N283" s="77" t="str">
        <f>IFERROR(VLOOKUP($D283,의치한약수데이터!$C:$AS,18,0),"")</f>
        <v/>
      </c>
      <c r="O283" s="81" t="str">
        <f>IFERROR(VLOOKUP($D283,의치한약수데이터!$C:$AS,20,0),"")</f>
        <v/>
      </c>
      <c r="P283" s="77" t="str">
        <f>IFERROR(VLOOKUP($D283,의치한약수데이터!$C:$AS,21,0),"")</f>
        <v/>
      </c>
      <c r="Q283" s="77" t="str">
        <f>IFERROR(VLOOKUP($D283,의치한약수데이터!$C:$AS,39,0),"")</f>
        <v/>
      </c>
      <c r="R283" s="82" t="str">
        <f>IFERROR(VLOOKUP($D283,의치한약수데이터!$C:$AS,41,0),"")</f>
        <v/>
      </c>
      <c r="S283" s="115" t="str">
        <f>IFERROR(VLOOKUP($D283,의치한약수데이터!$C:$AS,43,0),"")</f>
        <v/>
      </c>
    </row>
    <row r="284" spans="3:19" x14ac:dyDescent="0.3">
      <c r="C284" s="18">
        <v>252</v>
      </c>
      <c r="D284" s="77" t="str">
        <f>IFERROR(VLOOKUP($C284,의치한약수데이터!$B:$C,2,0),"")</f>
        <v/>
      </c>
      <c r="E284" s="79" t="str">
        <f>IFERROR(VLOOKUP($D284,의치한약수데이터!$C:$AS,3,0),"")</f>
        <v/>
      </c>
      <c r="F284" s="77" t="str">
        <f>IFERROR(VLOOKUP($D284,의치한약수데이터!$C:$AS,5,0),"")</f>
        <v/>
      </c>
      <c r="G284" s="77" t="str">
        <f>IFERROR(VLOOKUP($D284,의치한약수데이터!$C:$AS,6,0),"")</f>
        <v/>
      </c>
      <c r="H284" s="77" t="str">
        <f>IFERROR(VLOOKUP($D284,의치한약수데이터!$C:$AS,8,0),"")</f>
        <v/>
      </c>
      <c r="I284" s="77" t="str">
        <f>IFERROR(VLOOKUP($D284,의치한약수데이터!$C:$AS,12,0),"")</f>
        <v/>
      </c>
      <c r="J284" s="77" t="str">
        <f>IFERROR(VLOOKUP($D284,의치한약수데이터!$C:$AS,13,0),"")</f>
        <v/>
      </c>
      <c r="K284" s="77" t="str">
        <f>IFERROR(VLOOKUP($D284,의치한약수데이터!$C:$AS,14,0),"")</f>
        <v/>
      </c>
      <c r="L284" s="77" t="str">
        <f>IFERROR(VLOOKUP($D284,의치한약수데이터!$C:$AS,16,0),"")</f>
        <v/>
      </c>
      <c r="M284" s="80" t="str">
        <f>IFERROR(VLOOKUP($D284,의치한약수데이터!$C:$AS,17,0),"")</f>
        <v/>
      </c>
      <c r="N284" s="77" t="str">
        <f>IFERROR(VLOOKUP($D284,의치한약수데이터!$C:$AS,18,0),"")</f>
        <v/>
      </c>
      <c r="O284" s="81" t="str">
        <f>IFERROR(VLOOKUP($D284,의치한약수데이터!$C:$AS,20,0),"")</f>
        <v/>
      </c>
      <c r="P284" s="77" t="str">
        <f>IFERROR(VLOOKUP($D284,의치한약수데이터!$C:$AS,21,0),"")</f>
        <v/>
      </c>
      <c r="Q284" s="77" t="str">
        <f>IFERROR(VLOOKUP($D284,의치한약수데이터!$C:$AS,39,0),"")</f>
        <v/>
      </c>
      <c r="R284" s="82" t="str">
        <f>IFERROR(VLOOKUP($D284,의치한약수데이터!$C:$AS,41,0),"")</f>
        <v/>
      </c>
      <c r="S284" s="115" t="str">
        <f>IFERROR(VLOOKUP($D284,의치한약수데이터!$C:$AS,43,0),"")</f>
        <v/>
      </c>
    </row>
    <row r="285" spans="3:19" x14ac:dyDescent="0.3">
      <c r="C285" s="18">
        <v>253</v>
      </c>
      <c r="D285" s="77" t="str">
        <f>IFERROR(VLOOKUP($C285,의치한약수데이터!$B:$C,2,0),"")</f>
        <v/>
      </c>
      <c r="E285" s="79" t="str">
        <f>IFERROR(VLOOKUP($D285,의치한약수데이터!$C:$AS,3,0),"")</f>
        <v/>
      </c>
      <c r="F285" s="77" t="str">
        <f>IFERROR(VLOOKUP($D285,의치한약수데이터!$C:$AS,5,0),"")</f>
        <v/>
      </c>
      <c r="G285" s="77" t="str">
        <f>IFERROR(VLOOKUP($D285,의치한약수데이터!$C:$AS,6,0),"")</f>
        <v/>
      </c>
      <c r="H285" s="77" t="str">
        <f>IFERROR(VLOOKUP($D285,의치한약수데이터!$C:$AS,8,0),"")</f>
        <v/>
      </c>
      <c r="I285" s="77" t="str">
        <f>IFERROR(VLOOKUP($D285,의치한약수데이터!$C:$AS,12,0),"")</f>
        <v/>
      </c>
      <c r="J285" s="77" t="str">
        <f>IFERROR(VLOOKUP($D285,의치한약수데이터!$C:$AS,13,0),"")</f>
        <v/>
      </c>
      <c r="K285" s="77" t="str">
        <f>IFERROR(VLOOKUP($D285,의치한약수데이터!$C:$AS,14,0),"")</f>
        <v/>
      </c>
      <c r="L285" s="77" t="str">
        <f>IFERROR(VLOOKUP($D285,의치한약수데이터!$C:$AS,16,0),"")</f>
        <v/>
      </c>
      <c r="M285" s="80" t="str">
        <f>IFERROR(VLOOKUP($D285,의치한약수데이터!$C:$AS,17,0),"")</f>
        <v/>
      </c>
      <c r="N285" s="77" t="str">
        <f>IFERROR(VLOOKUP($D285,의치한약수데이터!$C:$AS,18,0),"")</f>
        <v/>
      </c>
      <c r="O285" s="81" t="str">
        <f>IFERROR(VLOOKUP($D285,의치한약수데이터!$C:$AS,20,0),"")</f>
        <v/>
      </c>
      <c r="P285" s="77" t="str">
        <f>IFERROR(VLOOKUP($D285,의치한약수데이터!$C:$AS,21,0),"")</f>
        <v/>
      </c>
      <c r="Q285" s="77" t="str">
        <f>IFERROR(VLOOKUP($D285,의치한약수데이터!$C:$AS,39,0),"")</f>
        <v/>
      </c>
      <c r="R285" s="82" t="str">
        <f>IFERROR(VLOOKUP($D285,의치한약수데이터!$C:$AS,41,0),"")</f>
        <v/>
      </c>
      <c r="S285" s="115" t="str">
        <f>IFERROR(VLOOKUP($D285,의치한약수데이터!$C:$AS,43,0),"")</f>
        <v/>
      </c>
    </row>
    <row r="286" spans="3:19" x14ac:dyDescent="0.3">
      <c r="C286" s="18">
        <v>254</v>
      </c>
      <c r="D286" s="77" t="str">
        <f>IFERROR(VLOOKUP($C286,의치한약수데이터!$B:$C,2,0),"")</f>
        <v/>
      </c>
      <c r="E286" s="79" t="str">
        <f>IFERROR(VLOOKUP($D286,의치한약수데이터!$C:$AS,3,0),"")</f>
        <v/>
      </c>
      <c r="F286" s="77" t="str">
        <f>IFERROR(VLOOKUP($D286,의치한약수데이터!$C:$AS,5,0),"")</f>
        <v/>
      </c>
      <c r="G286" s="77" t="str">
        <f>IFERROR(VLOOKUP($D286,의치한약수데이터!$C:$AS,6,0),"")</f>
        <v/>
      </c>
      <c r="H286" s="77" t="str">
        <f>IFERROR(VLOOKUP($D286,의치한약수데이터!$C:$AS,8,0),"")</f>
        <v/>
      </c>
      <c r="I286" s="77" t="str">
        <f>IFERROR(VLOOKUP($D286,의치한약수데이터!$C:$AS,12,0),"")</f>
        <v/>
      </c>
      <c r="J286" s="77" t="str">
        <f>IFERROR(VLOOKUP($D286,의치한약수데이터!$C:$AS,13,0),"")</f>
        <v/>
      </c>
      <c r="K286" s="77" t="str">
        <f>IFERROR(VLOOKUP($D286,의치한약수데이터!$C:$AS,14,0),"")</f>
        <v/>
      </c>
      <c r="L286" s="77" t="str">
        <f>IFERROR(VLOOKUP($D286,의치한약수데이터!$C:$AS,16,0),"")</f>
        <v/>
      </c>
      <c r="M286" s="80" t="str">
        <f>IFERROR(VLOOKUP($D286,의치한약수데이터!$C:$AS,17,0),"")</f>
        <v/>
      </c>
      <c r="N286" s="77" t="str">
        <f>IFERROR(VLOOKUP($D286,의치한약수데이터!$C:$AS,18,0),"")</f>
        <v/>
      </c>
      <c r="O286" s="81" t="str">
        <f>IFERROR(VLOOKUP($D286,의치한약수데이터!$C:$AS,20,0),"")</f>
        <v/>
      </c>
      <c r="P286" s="77" t="str">
        <f>IFERROR(VLOOKUP($D286,의치한약수데이터!$C:$AS,21,0),"")</f>
        <v/>
      </c>
      <c r="Q286" s="77" t="str">
        <f>IFERROR(VLOOKUP($D286,의치한약수데이터!$C:$AS,39,0),"")</f>
        <v/>
      </c>
      <c r="R286" s="82" t="str">
        <f>IFERROR(VLOOKUP($D286,의치한약수데이터!$C:$AS,41,0),"")</f>
        <v/>
      </c>
      <c r="S286" s="115" t="str">
        <f>IFERROR(VLOOKUP($D286,의치한약수데이터!$C:$AS,43,0),"")</f>
        <v/>
      </c>
    </row>
    <row r="287" spans="3:19" x14ac:dyDescent="0.3">
      <c r="C287" s="18">
        <v>255</v>
      </c>
      <c r="D287" s="77" t="str">
        <f>IFERROR(VLOOKUP($C287,의치한약수데이터!$B:$C,2,0),"")</f>
        <v/>
      </c>
      <c r="E287" s="79" t="str">
        <f>IFERROR(VLOOKUP($D287,의치한약수데이터!$C:$AS,3,0),"")</f>
        <v/>
      </c>
      <c r="F287" s="77" t="str">
        <f>IFERROR(VLOOKUP($D287,의치한약수데이터!$C:$AS,5,0),"")</f>
        <v/>
      </c>
      <c r="G287" s="77" t="str">
        <f>IFERROR(VLOOKUP($D287,의치한약수데이터!$C:$AS,6,0),"")</f>
        <v/>
      </c>
      <c r="H287" s="77" t="str">
        <f>IFERROR(VLOOKUP($D287,의치한약수데이터!$C:$AS,8,0),"")</f>
        <v/>
      </c>
      <c r="I287" s="77" t="str">
        <f>IFERROR(VLOOKUP($D287,의치한약수데이터!$C:$AS,12,0),"")</f>
        <v/>
      </c>
      <c r="J287" s="77" t="str">
        <f>IFERROR(VLOOKUP($D287,의치한약수데이터!$C:$AS,13,0),"")</f>
        <v/>
      </c>
      <c r="K287" s="77" t="str">
        <f>IFERROR(VLOOKUP($D287,의치한약수데이터!$C:$AS,14,0),"")</f>
        <v/>
      </c>
      <c r="L287" s="77" t="str">
        <f>IFERROR(VLOOKUP($D287,의치한약수데이터!$C:$AS,16,0),"")</f>
        <v/>
      </c>
      <c r="M287" s="80" t="str">
        <f>IFERROR(VLOOKUP($D287,의치한약수데이터!$C:$AS,17,0),"")</f>
        <v/>
      </c>
      <c r="N287" s="77" t="str">
        <f>IFERROR(VLOOKUP($D287,의치한약수데이터!$C:$AS,18,0),"")</f>
        <v/>
      </c>
      <c r="O287" s="81" t="str">
        <f>IFERROR(VLOOKUP($D287,의치한약수데이터!$C:$AS,20,0),"")</f>
        <v/>
      </c>
      <c r="P287" s="77" t="str">
        <f>IFERROR(VLOOKUP($D287,의치한약수데이터!$C:$AS,21,0),"")</f>
        <v/>
      </c>
      <c r="Q287" s="77" t="str">
        <f>IFERROR(VLOOKUP($D287,의치한약수데이터!$C:$AS,39,0),"")</f>
        <v/>
      </c>
      <c r="R287" s="82" t="str">
        <f>IFERROR(VLOOKUP($D287,의치한약수데이터!$C:$AS,41,0),"")</f>
        <v/>
      </c>
      <c r="S287" s="115" t="str">
        <f>IFERROR(VLOOKUP($D287,의치한약수데이터!$C:$AS,43,0),"")</f>
        <v/>
      </c>
    </row>
    <row r="288" spans="3:19" x14ac:dyDescent="0.3">
      <c r="C288" s="18">
        <v>256</v>
      </c>
      <c r="D288" s="77" t="str">
        <f>IFERROR(VLOOKUP($C288,의치한약수데이터!$B:$C,2,0),"")</f>
        <v/>
      </c>
      <c r="E288" s="79" t="str">
        <f>IFERROR(VLOOKUP($D288,의치한약수데이터!$C:$AS,3,0),"")</f>
        <v/>
      </c>
      <c r="F288" s="77" t="str">
        <f>IFERROR(VLOOKUP($D288,의치한약수데이터!$C:$AS,5,0),"")</f>
        <v/>
      </c>
      <c r="G288" s="77" t="str">
        <f>IFERROR(VLOOKUP($D288,의치한약수데이터!$C:$AS,6,0),"")</f>
        <v/>
      </c>
      <c r="H288" s="77" t="str">
        <f>IFERROR(VLOOKUP($D288,의치한약수데이터!$C:$AS,8,0),"")</f>
        <v/>
      </c>
      <c r="I288" s="77" t="str">
        <f>IFERROR(VLOOKUP($D288,의치한약수데이터!$C:$AS,12,0),"")</f>
        <v/>
      </c>
      <c r="J288" s="77" t="str">
        <f>IFERROR(VLOOKUP($D288,의치한약수데이터!$C:$AS,13,0),"")</f>
        <v/>
      </c>
      <c r="K288" s="77" t="str">
        <f>IFERROR(VLOOKUP($D288,의치한약수데이터!$C:$AS,14,0),"")</f>
        <v/>
      </c>
      <c r="L288" s="77" t="str">
        <f>IFERROR(VLOOKUP($D288,의치한약수데이터!$C:$AS,16,0),"")</f>
        <v/>
      </c>
      <c r="M288" s="80" t="str">
        <f>IFERROR(VLOOKUP($D288,의치한약수데이터!$C:$AS,17,0),"")</f>
        <v/>
      </c>
      <c r="N288" s="77" t="str">
        <f>IFERROR(VLOOKUP($D288,의치한약수데이터!$C:$AS,18,0),"")</f>
        <v/>
      </c>
      <c r="O288" s="81" t="str">
        <f>IFERROR(VLOOKUP($D288,의치한약수데이터!$C:$AS,20,0),"")</f>
        <v/>
      </c>
      <c r="P288" s="77" t="str">
        <f>IFERROR(VLOOKUP($D288,의치한약수데이터!$C:$AS,21,0),"")</f>
        <v/>
      </c>
      <c r="Q288" s="77" t="str">
        <f>IFERROR(VLOOKUP($D288,의치한약수데이터!$C:$AS,39,0),"")</f>
        <v/>
      </c>
      <c r="R288" s="82" t="str">
        <f>IFERROR(VLOOKUP($D288,의치한약수데이터!$C:$AS,41,0),"")</f>
        <v/>
      </c>
      <c r="S288" s="115" t="str">
        <f>IFERROR(VLOOKUP($D288,의치한약수데이터!$C:$AS,43,0),"")</f>
        <v/>
      </c>
    </row>
    <row r="289" spans="3:19" x14ac:dyDescent="0.3">
      <c r="C289" s="18">
        <v>257</v>
      </c>
      <c r="D289" s="77" t="str">
        <f>IFERROR(VLOOKUP($C289,의치한약수데이터!$B:$C,2,0),"")</f>
        <v/>
      </c>
      <c r="E289" s="79" t="str">
        <f>IFERROR(VLOOKUP($D289,의치한약수데이터!$C:$AS,3,0),"")</f>
        <v/>
      </c>
      <c r="F289" s="77" t="str">
        <f>IFERROR(VLOOKUP($D289,의치한약수데이터!$C:$AS,5,0),"")</f>
        <v/>
      </c>
      <c r="G289" s="77" t="str">
        <f>IFERROR(VLOOKUP($D289,의치한약수데이터!$C:$AS,6,0),"")</f>
        <v/>
      </c>
      <c r="H289" s="77" t="str">
        <f>IFERROR(VLOOKUP($D289,의치한약수데이터!$C:$AS,8,0),"")</f>
        <v/>
      </c>
      <c r="I289" s="77" t="str">
        <f>IFERROR(VLOOKUP($D289,의치한약수데이터!$C:$AS,12,0),"")</f>
        <v/>
      </c>
      <c r="J289" s="77" t="str">
        <f>IFERROR(VLOOKUP($D289,의치한약수데이터!$C:$AS,13,0),"")</f>
        <v/>
      </c>
      <c r="K289" s="77" t="str">
        <f>IFERROR(VLOOKUP($D289,의치한약수데이터!$C:$AS,14,0),"")</f>
        <v/>
      </c>
      <c r="L289" s="77" t="str">
        <f>IFERROR(VLOOKUP($D289,의치한약수데이터!$C:$AS,16,0),"")</f>
        <v/>
      </c>
      <c r="M289" s="80" t="str">
        <f>IFERROR(VLOOKUP($D289,의치한약수데이터!$C:$AS,17,0),"")</f>
        <v/>
      </c>
      <c r="N289" s="77" t="str">
        <f>IFERROR(VLOOKUP($D289,의치한약수데이터!$C:$AS,18,0),"")</f>
        <v/>
      </c>
      <c r="O289" s="81" t="str">
        <f>IFERROR(VLOOKUP($D289,의치한약수데이터!$C:$AS,20,0),"")</f>
        <v/>
      </c>
      <c r="P289" s="77" t="str">
        <f>IFERROR(VLOOKUP($D289,의치한약수데이터!$C:$AS,21,0),"")</f>
        <v/>
      </c>
      <c r="Q289" s="77" t="str">
        <f>IFERROR(VLOOKUP($D289,의치한약수데이터!$C:$AS,39,0),"")</f>
        <v/>
      </c>
      <c r="R289" s="82" t="str">
        <f>IFERROR(VLOOKUP($D289,의치한약수데이터!$C:$AS,41,0),"")</f>
        <v/>
      </c>
      <c r="S289" s="115" t="str">
        <f>IFERROR(VLOOKUP($D289,의치한약수데이터!$C:$AS,43,0),"")</f>
        <v/>
      </c>
    </row>
    <row r="290" spans="3:19" x14ac:dyDescent="0.3">
      <c r="C290" s="18">
        <v>258</v>
      </c>
      <c r="D290" s="77" t="str">
        <f>IFERROR(VLOOKUP($C290,의치한약수데이터!$B:$C,2,0),"")</f>
        <v/>
      </c>
      <c r="E290" s="79" t="str">
        <f>IFERROR(VLOOKUP($D290,의치한약수데이터!$C:$AS,3,0),"")</f>
        <v/>
      </c>
      <c r="F290" s="77" t="str">
        <f>IFERROR(VLOOKUP($D290,의치한약수데이터!$C:$AS,5,0),"")</f>
        <v/>
      </c>
      <c r="G290" s="77" t="str">
        <f>IFERROR(VLOOKUP($D290,의치한약수데이터!$C:$AS,6,0),"")</f>
        <v/>
      </c>
      <c r="H290" s="77" t="str">
        <f>IFERROR(VLOOKUP($D290,의치한약수데이터!$C:$AS,8,0),"")</f>
        <v/>
      </c>
      <c r="I290" s="77" t="str">
        <f>IFERROR(VLOOKUP($D290,의치한약수데이터!$C:$AS,12,0),"")</f>
        <v/>
      </c>
      <c r="J290" s="77" t="str">
        <f>IFERROR(VLOOKUP($D290,의치한약수데이터!$C:$AS,13,0),"")</f>
        <v/>
      </c>
      <c r="K290" s="77" t="str">
        <f>IFERROR(VLOOKUP($D290,의치한약수데이터!$C:$AS,14,0),"")</f>
        <v/>
      </c>
      <c r="L290" s="77" t="str">
        <f>IFERROR(VLOOKUP($D290,의치한약수데이터!$C:$AS,16,0),"")</f>
        <v/>
      </c>
      <c r="M290" s="80" t="str">
        <f>IFERROR(VLOOKUP($D290,의치한약수데이터!$C:$AS,17,0),"")</f>
        <v/>
      </c>
      <c r="N290" s="77" t="str">
        <f>IFERROR(VLOOKUP($D290,의치한약수데이터!$C:$AS,18,0),"")</f>
        <v/>
      </c>
      <c r="O290" s="81" t="str">
        <f>IFERROR(VLOOKUP($D290,의치한약수데이터!$C:$AS,20,0),"")</f>
        <v/>
      </c>
      <c r="P290" s="77" t="str">
        <f>IFERROR(VLOOKUP($D290,의치한약수데이터!$C:$AS,21,0),"")</f>
        <v/>
      </c>
      <c r="Q290" s="77" t="str">
        <f>IFERROR(VLOOKUP($D290,의치한약수데이터!$C:$AS,39,0),"")</f>
        <v/>
      </c>
      <c r="R290" s="82" t="str">
        <f>IFERROR(VLOOKUP($D290,의치한약수데이터!$C:$AS,41,0),"")</f>
        <v/>
      </c>
      <c r="S290" s="115" t="str">
        <f>IFERROR(VLOOKUP($D290,의치한약수데이터!$C:$AS,43,0),"")</f>
        <v/>
      </c>
    </row>
    <row r="291" spans="3:19" x14ac:dyDescent="0.3">
      <c r="C291" s="18">
        <v>259</v>
      </c>
      <c r="D291" s="77" t="str">
        <f>IFERROR(VLOOKUP($C291,의치한약수데이터!$B:$C,2,0),"")</f>
        <v/>
      </c>
      <c r="E291" s="79" t="str">
        <f>IFERROR(VLOOKUP($D291,의치한약수데이터!$C:$AS,3,0),"")</f>
        <v/>
      </c>
      <c r="F291" s="77" t="str">
        <f>IFERROR(VLOOKUP($D291,의치한약수데이터!$C:$AS,5,0),"")</f>
        <v/>
      </c>
      <c r="G291" s="77" t="str">
        <f>IFERROR(VLOOKUP($D291,의치한약수데이터!$C:$AS,6,0),"")</f>
        <v/>
      </c>
      <c r="H291" s="77" t="str">
        <f>IFERROR(VLOOKUP($D291,의치한약수데이터!$C:$AS,8,0),"")</f>
        <v/>
      </c>
      <c r="I291" s="77" t="str">
        <f>IFERROR(VLOOKUP($D291,의치한약수데이터!$C:$AS,12,0),"")</f>
        <v/>
      </c>
      <c r="J291" s="77" t="str">
        <f>IFERROR(VLOOKUP($D291,의치한약수데이터!$C:$AS,13,0),"")</f>
        <v/>
      </c>
      <c r="K291" s="77" t="str">
        <f>IFERROR(VLOOKUP($D291,의치한약수데이터!$C:$AS,14,0),"")</f>
        <v/>
      </c>
      <c r="L291" s="77" t="str">
        <f>IFERROR(VLOOKUP($D291,의치한약수데이터!$C:$AS,16,0),"")</f>
        <v/>
      </c>
      <c r="M291" s="80" t="str">
        <f>IFERROR(VLOOKUP($D291,의치한약수데이터!$C:$AS,17,0),"")</f>
        <v/>
      </c>
      <c r="N291" s="77" t="str">
        <f>IFERROR(VLOOKUP($D291,의치한약수데이터!$C:$AS,18,0),"")</f>
        <v/>
      </c>
      <c r="O291" s="81" t="str">
        <f>IFERROR(VLOOKUP($D291,의치한약수데이터!$C:$AS,20,0),"")</f>
        <v/>
      </c>
      <c r="P291" s="77" t="str">
        <f>IFERROR(VLOOKUP($D291,의치한약수데이터!$C:$AS,21,0),"")</f>
        <v/>
      </c>
      <c r="Q291" s="77" t="str">
        <f>IFERROR(VLOOKUP($D291,의치한약수데이터!$C:$AS,39,0),"")</f>
        <v/>
      </c>
      <c r="R291" s="82" t="str">
        <f>IFERROR(VLOOKUP($D291,의치한약수데이터!$C:$AS,41,0),"")</f>
        <v/>
      </c>
      <c r="S291" s="115" t="str">
        <f>IFERROR(VLOOKUP($D291,의치한약수데이터!$C:$AS,43,0),"")</f>
        <v/>
      </c>
    </row>
    <row r="292" spans="3:19" x14ac:dyDescent="0.3">
      <c r="C292" s="18">
        <v>260</v>
      </c>
      <c r="D292" s="77" t="str">
        <f>IFERROR(VLOOKUP($C292,의치한약수데이터!$B:$C,2,0),"")</f>
        <v/>
      </c>
      <c r="E292" s="79" t="str">
        <f>IFERROR(VLOOKUP($D292,의치한약수데이터!$C:$AS,3,0),"")</f>
        <v/>
      </c>
      <c r="F292" s="77" t="str">
        <f>IFERROR(VLOOKUP($D292,의치한약수데이터!$C:$AS,5,0),"")</f>
        <v/>
      </c>
      <c r="G292" s="77" t="str">
        <f>IFERROR(VLOOKUP($D292,의치한약수데이터!$C:$AS,6,0),"")</f>
        <v/>
      </c>
      <c r="H292" s="77" t="str">
        <f>IFERROR(VLOOKUP($D292,의치한약수데이터!$C:$AS,8,0),"")</f>
        <v/>
      </c>
      <c r="I292" s="77" t="str">
        <f>IFERROR(VLOOKUP($D292,의치한약수데이터!$C:$AS,12,0),"")</f>
        <v/>
      </c>
      <c r="J292" s="77" t="str">
        <f>IFERROR(VLOOKUP($D292,의치한약수데이터!$C:$AS,13,0),"")</f>
        <v/>
      </c>
      <c r="K292" s="77" t="str">
        <f>IFERROR(VLOOKUP($D292,의치한약수데이터!$C:$AS,14,0),"")</f>
        <v/>
      </c>
      <c r="L292" s="77" t="str">
        <f>IFERROR(VLOOKUP($D292,의치한약수데이터!$C:$AS,16,0),"")</f>
        <v/>
      </c>
      <c r="M292" s="80" t="str">
        <f>IFERROR(VLOOKUP($D292,의치한약수데이터!$C:$AS,17,0),"")</f>
        <v/>
      </c>
      <c r="N292" s="77" t="str">
        <f>IFERROR(VLOOKUP($D292,의치한약수데이터!$C:$AS,18,0),"")</f>
        <v/>
      </c>
      <c r="O292" s="81" t="str">
        <f>IFERROR(VLOOKUP($D292,의치한약수데이터!$C:$AS,20,0),"")</f>
        <v/>
      </c>
      <c r="P292" s="77" t="str">
        <f>IFERROR(VLOOKUP($D292,의치한약수데이터!$C:$AS,21,0),"")</f>
        <v/>
      </c>
      <c r="Q292" s="77" t="str">
        <f>IFERROR(VLOOKUP($D292,의치한약수데이터!$C:$AS,39,0),"")</f>
        <v/>
      </c>
      <c r="R292" s="82" t="str">
        <f>IFERROR(VLOOKUP($D292,의치한약수데이터!$C:$AS,41,0),"")</f>
        <v/>
      </c>
      <c r="S292" s="115" t="str">
        <f>IFERROR(VLOOKUP($D292,의치한약수데이터!$C:$AS,43,0),"")</f>
        <v/>
      </c>
    </row>
    <row r="293" spans="3:19" x14ac:dyDescent="0.3">
      <c r="C293" s="18">
        <v>261</v>
      </c>
      <c r="D293" s="77" t="str">
        <f>IFERROR(VLOOKUP($C293,의치한약수데이터!$B:$C,2,0),"")</f>
        <v/>
      </c>
      <c r="E293" s="79" t="str">
        <f>IFERROR(VLOOKUP($D293,의치한약수데이터!$C:$AS,3,0),"")</f>
        <v/>
      </c>
      <c r="F293" s="77" t="str">
        <f>IFERROR(VLOOKUP($D293,의치한약수데이터!$C:$AS,5,0),"")</f>
        <v/>
      </c>
      <c r="G293" s="77" t="str">
        <f>IFERROR(VLOOKUP($D293,의치한약수데이터!$C:$AS,6,0),"")</f>
        <v/>
      </c>
      <c r="H293" s="77" t="str">
        <f>IFERROR(VLOOKUP($D293,의치한약수데이터!$C:$AS,8,0),"")</f>
        <v/>
      </c>
      <c r="I293" s="77" t="str">
        <f>IFERROR(VLOOKUP($D293,의치한약수데이터!$C:$AS,12,0),"")</f>
        <v/>
      </c>
      <c r="J293" s="77" t="str">
        <f>IFERROR(VLOOKUP($D293,의치한약수데이터!$C:$AS,13,0),"")</f>
        <v/>
      </c>
      <c r="K293" s="77" t="str">
        <f>IFERROR(VLOOKUP($D293,의치한약수데이터!$C:$AS,14,0),"")</f>
        <v/>
      </c>
      <c r="L293" s="77" t="str">
        <f>IFERROR(VLOOKUP($D293,의치한약수데이터!$C:$AS,16,0),"")</f>
        <v/>
      </c>
      <c r="M293" s="80" t="str">
        <f>IFERROR(VLOOKUP($D293,의치한약수데이터!$C:$AS,17,0),"")</f>
        <v/>
      </c>
      <c r="N293" s="77" t="str">
        <f>IFERROR(VLOOKUP($D293,의치한약수데이터!$C:$AS,18,0),"")</f>
        <v/>
      </c>
      <c r="O293" s="81" t="str">
        <f>IFERROR(VLOOKUP($D293,의치한약수데이터!$C:$AS,20,0),"")</f>
        <v/>
      </c>
      <c r="P293" s="77" t="str">
        <f>IFERROR(VLOOKUP($D293,의치한약수데이터!$C:$AS,21,0),"")</f>
        <v/>
      </c>
      <c r="Q293" s="77" t="str">
        <f>IFERROR(VLOOKUP($D293,의치한약수데이터!$C:$AS,39,0),"")</f>
        <v/>
      </c>
      <c r="R293" s="82" t="str">
        <f>IFERROR(VLOOKUP($D293,의치한약수데이터!$C:$AS,41,0),"")</f>
        <v/>
      </c>
      <c r="S293" s="115" t="str">
        <f>IFERROR(VLOOKUP($D293,의치한약수데이터!$C:$AS,43,0),"")</f>
        <v/>
      </c>
    </row>
    <row r="294" spans="3:19" x14ac:dyDescent="0.3">
      <c r="C294" s="18">
        <v>262</v>
      </c>
      <c r="D294" s="77" t="str">
        <f>IFERROR(VLOOKUP($C294,의치한약수데이터!$B:$C,2,0),"")</f>
        <v/>
      </c>
      <c r="E294" s="79" t="str">
        <f>IFERROR(VLOOKUP($D294,의치한약수데이터!$C:$AS,3,0),"")</f>
        <v/>
      </c>
      <c r="F294" s="77" t="str">
        <f>IFERROR(VLOOKUP($D294,의치한약수데이터!$C:$AS,5,0),"")</f>
        <v/>
      </c>
      <c r="G294" s="77" t="str">
        <f>IFERROR(VLOOKUP($D294,의치한약수데이터!$C:$AS,6,0),"")</f>
        <v/>
      </c>
      <c r="H294" s="77" t="str">
        <f>IFERROR(VLOOKUP($D294,의치한약수데이터!$C:$AS,8,0),"")</f>
        <v/>
      </c>
      <c r="I294" s="77" t="str">
        <f>IFERROR(VLOOKUP($D294,의치한약수데이터!$C:$AS,12,0),"")</f>
        <v/>
      </c>
      <c r="J294" s="77" t="str">
        <f>IFERROR(VLOOKUP($D294,의치한약수데이터!$C:$AS,13,0),"")</f>
        <v/>
      </c>
      <c r="K294" s="77" t="str">
        <f>IFERROR(VLOOKUP($D294,의치한약수데이터!$C:$AS,14,0),"")</f>
        <v/>
      </c>
      <c r="L294" s="77" t="str">
        <f>IFERROR(VLOOKUP($D294,의치한약수데이터!$C:$AS,16,0),"")</f>
        <v/>
      </c>
      <c r="M294" s="80" t="str">
        <f>IFERROR(VLOOKUP($D294,의치한약수데이터!$C:$AS,17,0),"")</f>
        <v/>
      </c>
      <c r="N294" s="77" t="str">
        <f>IFERROR(VLOOKUP($D294,의치한약수데이터!$C:$AS,18,0),"")</f>
        <v/>
      </c>
      <c r="O294" s="81" t="str">
        <f>IFERROR(VLOOKUP($D294,의치한약수데이터!$C:$AS,20,0),"")</f>
        <v/>
      </c>
      <c r="P294" s="77" t="str">
        <f>IFERROR(VLOOKUP($D294,의치한약수데이터!$C:$AS,21,0),"")</f>
        <v/>
      </c>
      <c r="Q294" s="77" t="str">
        <f>IFERROR(VLOOKUP($D294,의치한약수데이터!$C:$AS,39,0),"")</f>
        <v/>
      </c>
      <c r="R294" s="82" t="str">
        <f>IFERROR(VLOOKUP($D294,의치한약수데이터!$C:$AS,41,0),"")</f>
        <v/>
      </c>
      <c r="S294" s="115" t="str">
        <f>IFERROR(VLOOKUP($D294,의치한약수데이터!$C:$AS,43,0),"")</f>
        <v/>
      </c>
    </row>
    <row r="295" spans="3:19" x14ac:dyDescent="0.3">
      <c r="C295" s="18">
        <v>263</v>
      </c>
      <c r="D295" s="77" t="str">
        <f>IFERROR(VLOOKUP($C295,의치한약수데이터!$B:$C,2,0),"")</f>
        <v/>
      </c>
      <c r="E295" s="79" t="str">
        <f>IFERROR(VLOOKUP($D295,의치한약수데이터!$C:$AS,3,0),"")</f>
        <v/>
      </c>
      <c r="F295" s="77" t="str">
        <f>IFERROR(VLOOKUP($D295,의치한약수데이터!$C:$AS,5,0),"")</f>
        <v/>
      </c>
      <c r="G295" s="77" t="str">
        <f>IFERROR(VLOOKUP($D295,의치한약수데이터!$C:$AS,6,0),"")</f>
        <v/>
      </c>
      <c r="H295" s="77" t="str">
        <f>IFERROR(VLOOKUP($D295,의치한약수데이터!$C:$AS,8,0),"")</f>
        <v/>
      </c>
      <c r="I295" s="77" t="str">
        <f>IFERROR(VLOOKUP($D295,의치한약수데이터!$C:$AS,12,0),"")</f>
        <v/>
      </c>
      <c r="J295" s="77" t="str">
        <f>IFERROR(VLOOKUP($D295,의치한약수데이터!$C:$AS,13,0),"")</f>
        <v/>
      </c>
      <c r="K295" s="77" t="str">
        <f>IFERROR(VLOOKUP($D295,의치한약수데이터!$C:$AS,14,0),"")</f>
        <v/>
      </c>
      <c r="L295" s="77" t="str">
        <f>IFERROR(VLOOKUP($D295,의치한약수데이터!$C:$AS,16,0),"")</f>
        <v/>
      </c>
      <c r="M295" s="80" t="str">
        <f>IFERROR(VLOOKUP($D295,의치한약수데이터!$C:$AS,17,0),"")</f>
        <v/>
      </c>
      <c r="N295" s="77" t="str">
        <f>IFERROR(VLOOKUP($D295,의치한약수데이터!$C:$AS,18,0),"")</f>
        <v/>
      </c>
      <c r="O295" s="81" t="str">
        <f>IFERROR(VLOOKUP($D295,의치한약수데이터!$C:$AS,20,0),"")</f>
        <v/>
      </c>
      <c r="P295" s="77" t="str">
        <f>IFERROR(VLOOKUP($D295,의치한약수데이터!$C:$AS,21,0),"")</f>
        <v/>
      </c>
      <c r="Q295" s="77" t="str">
        <f>IFERROR(VLOOKUP($D295,의치한약수데이터!$C:$AS,39,0),"")</f>
        <v/>
      </c>
      <c r="R295" s="82" t="str">
        <f>IFERROR(VLOOKUP($D295,의치한약수데이터!$C:$AS,41,0),"")</f>
        <v/>
      </c>
      <c r="S295" s="115" t="str">
        <f>IFERROR(VLOOKUP($D295,의치한약수데이터!$C:$AS,43,0),"")</f>
        <v/>
      </c>
    </row>
    <row r="296" spans="3:19" x14ac:dyDescent="0.3">
      <c r="C296" s="18">
        <v>264</v>
      </c>
      <c r="D296" s="77" t="str">
        <f>IFERROR(VLOOKUP($C296,의치한약수데이터!$B:$C,2,0),"")</f>
        <v/>
      </c>
      <c r="E296" s="79" t="str">
        <f>IFERROR(VLOOKUP($D296,의치한약수데이터!$C:$AS,3,0),"")</f>
        <v/>
      </c>
      <c r="F296" s="77" t="str">
        <f>IFERROR(VLOOKUP($D296,의치한약수데이터!$C:$AS,5,0),"")</f>
        <v/>
      </c>
      <c r="G296" s="77" t="str">
        <f>IFERROR(VLOOKUP($D296,의치한약수데이터!$C:$AS,6,0),"")</f>
        <v/>
      </c>
      <c r="H296" s="77" t="str">
        <f>IFERROR(VLOOKUP($D296,의치한약수데이터!$C:$AS,8,0),"")</f>
        <v/>
      </c>
      <c r="I296" s="77" t="str">
        <f>IFERROR(VLOOKUP($D296,의치한약수데이터!$C:$AS,12,0),"")</f>
        <v/>
      </c>
      <c r="J296" s="77" t="str">
        <f>IFERROR(VLOOKUP($D296,의치한약수데이터!$C:$AS,13,0),"")</f>
        <v/>
      </c>
      <c r="K296" s="77" t="str">
        <f>IFERROR(VLOOKUP($D296,의치한약수데이터!$C:$AS,14,0),"")</f>
        <v/>
      </c>
      <c r="L296" s="77" t="str">
        <f>IFERROR(VLOOKUP($D296,의치한약수데이터!$C:$AS,16,0),"")</f>
        <v/>
      </c>
      <c r="M296" s="80" t="str">
        <f>IFERROR(VLOOKUP($D296,의치한약수데이터!$C:$AS,17,0),"")</f>
        <v/>
      </c>
      <c r="N296" s="77" t="str">
        <f>IFERROR(VLOOKUP($D296,의치한약수데이터!$C:$AS,18,0),"")</f>
        <v/>
      </c>
      <c r="O296" s="81" t="str">
        <f>IFERROR(VLOOKUP($D296,의치한약수데이터!$C:$AS,20,0),"")</f>
        <v/>
      </c>
      <c r="P296" s="77" t="str">
        <f>IFERROR(VLOOKUP($D296,의치한약수데이터!$C:$AS,21,0),"")</f>
        <v/>
      </c>
      <c r="Q296" s="77" t="str">
        <f>IFERROR(VLOOKUP($D296,의치한약수데이터!$C:$AS,39,0),"")</f>
        <v/>
      </c>
      <c r="R296" s="82" t="str">
        <f>IFERROR(VLOOKUP($D296,의치한약수데이터!$C:$AS,41,0),"")</f>
        <v/>
      </c>
      <c r="S296" s="115" t="str">
        <f>IFERROR(VLOOKUP($D296,의치한약수데이터!$C:$AS,43,0),"")</f>
        <v/>
      </c>
    </row>
    <row r="297" spans="3:19" x14ac:dyDescent="0.3">
      <c r="C297" s="18">
        <v>265</v>
      </c>
      <c r="D297" s="77" t="str">
        <f>IFERROR(VLOOKUP($C297,의치한약수데이터!$B:$C,2,0),"")</f>
        <v/>
      </c>
      <c r="E297" s="79" t="str">
        <f>IFERROR(VLOOKUP($D297,의치한약수데이터!$C:$AS,3,0),"")</f>
        <v/>
      </c>
      <c r="F297" s="77" t="str">
        <f>IFERROR(VLOOKUP($D297,의치한약수데이터!$C:$AS,5,0),"")</f>
        <v/>
      </c>
      <c r="G297" s="77" t="str">
        <f>IFERROR(VLOOKUP($D297,의치한약수데이터!$C:$AS,6,0),"")</f>
        <v/>
      </c>
      <c r="H297" s="77" t="str">
        <f>IFERROR(VLOOKUP($D297,의치한약수데이터!$C:$AS,8,0),"")</f>
        <v/>
      </c>
      <c r="I297" s="77" t="str">
        <f>IFERROR(VLOOKUP($D297,의치한약수데이터!$C:$AS,12,0),"")</f>
        <v/>
      </c>
      <c r="J297" s="77" t="str">
        <f>IFERROR(VLOOKUP($D297,의치한약수데이터!$C:$AS,13,0),"")</f>
        <v/>
      </c>
      <c r="K297" s="77" t="str">
        <f>IFERROR(VLOOKUP($D297,의치한약수데이터!$C:$AS,14,0),"")</f>
        <v/>
      </c>
      <c r="L297" s="77" t="str">
        <f>IFERROR(VLOOKUP($D297,의치한약수데이터!$C:$AS,16,0),"")</f>
        <v/>
      </c>
      <c r="M297" s="80" t="str">
        <f>IFERROR(VLOOKUP($D297,의치한약수데이터!$C:$AS,17,0),"")</f>
        <v/>
      </c>
      <c r="N297" s="77" t="str">
        <f>IFERROR(VLOOKUP($D297,의치한약수데이터!$C:$AS,18,0),"")</f>
        <v/>
      </c>
      <c r="O297" s="81" t="str">
        <f>IFERROR(VLOOKUP($D297,의치한약수데이터!$C:$AS,20,0),"")</f>
        <v/>
      </c>
      <c r="P297" s="77" t="str">
        <f>IFERROR(VLOOKUP($D297,의치한약수데이터!$C:$AS,21,0),"")</f>
        <v/>
      </c>
      <c r="Q297" s="77" t="str">
        <f>IFERROR(VLOOKUP($D297,의치한약수데이터!$C:$AS,39,0),"")</f>
        <v/>
      </c>
      <c r="R297" s="82" t="str">
        <f>IFERROR(VLOOKUP($D297,의치한약수데이터!$C:$AS,41,0),"")</f>
        <v/>
      </c>
      <c r="S297" s="115" t="str">
        <f>IFERROR(VLOOKUP($D297,의치한약수데이터!$C:$AS,43,0),"")</f>
        <v/>
      </c>
    </row>
    <row r="298" spans="3:19" x14ac:dyDescent="0.3">
      <c r="C298" s="18">
        <v>266</v>
      </c>
      <c r="D298" s="77" t="str">
        <f>IFERROR(VLOOKUP($C298,의치한약수데이터!$B:$C,2,0),"")</f>
        <v/>
      </c>
      <c r="E298" s="79" t="str">
        <f>IFERROR(VLOOKUP($D298,의치한약수데이터!$C:$AS,3,0),"")</f>
        <v/>
      </c>
      <c r="F298" s="77" t="str">
        <f>IFERROR(VLOOKUP($D298,의치한약수데이터!$C:$AS,5,0),"")</f>
        <v/>
      </c>
      <c r="G298" s="77" t="str">
        <f>IFERROR(VLOOKUP($D298,의치한약수데이터!$C:$AS,6,0),"")</f>
        <v/>
      </c>
      <c r="H298" s="77" t="str">
        <f>IFERROR(VLOOKUP($D298,의치한약수데이터!$C:$AS,8,0),"")</f>
        <v/>
      </c>
      <c r="I298" s="77" t="str">
        <f>IFERROR(VLOOKUP($D298,의치한약수데이터!$C:$AS,12,0),"")</f>
        <v/>
      </c>
      <c r="J298" s="77" t="str">
        <f>IFERROR(VLOOKUP($D298,의치한약수데이터!$C:$AS,13,0),"")</f>
        <v/>
      </c>
      <c r="K298" s="77" t="str">
        <f>IFERROR(VLOOKUP($D298,의치한약수데이터!$C:$AS,14,0),"")</f>
        <v/>
      </c>
      <c r="L298" s="77" t="str">
        <f>IFERROR(VLOOKUP($D298,의치한약수데이터!$C:$AS,16,0),"")</f>
        <v/>
      </c>
      <c r="M298" s="80" t="str">
        <f>IFERROR(VLOOKUP($D298,의치한약수데이터!$C:$AS,17,0),"")</f>
        <v/>
      </c>
      <c r="N298" s="77" t="str">
        <f>IFERROR(VLOOKUP($D298,의치한약수데이터!$C:$AS,18,0),"")</f>
        <v/>
      </c>
      <c r="O298" s="81" t="str">
        <f>IFERROR(VLOOKUP($D298,의치한약수데이터!$C:$AS,20,0),"")</f>
        <v/>
      </c>
      <c r="P298" s="77" t="str">
        <f>IFERROR(VLOOKUP($D298,의치한약수데이터!$C:$AS,21,0),"")</f>
        <v/>
      </c>
      <c r="Q298" s="77" t="str">
        <f>IFERROR(VLOOKUP($D298,의치한약수데이터!$C:$AS,39,0),"")</f>
        <v/>
      </c>
      <c r="R298" s="82" t="str">
        <f>IFERROR(VLOOKUP($D298,의치한약수데이터!$C:$AS,41,0),"")</f>
        <v/>
      </c>
      <c r="S298" s="115" t="str">
        <f>IFERROR(VLOOKUP($D298,의치한약수데이터!$C:$AS,43,0),"")</f>
        <v/>
      </c>
    </row>
    <row r="299" spans="3:19" x14ac:dyDescent="0.3">
      <c r="C299" s="18">
        <v>267</v>
      </c>
      <c r="D299" s="77" t="str">
        <f>IFERROR(VLOOKUP($C299,의치한약수데이터!$B:$C,2,0),"")</f>
        <v/>
      </c>
      <c r="E299" s="79" t="str">
        <f>IFERROR(VLOOKUP($D299,의치한약수데이터!$C:$AS,3,0),"")</f>
        <v/>
      </c>
      <c r="F299" s="77" t="str">
        <f>IFERROR(VLOOKUP($D299,의치한약수데이터!$C:$AS,5,0),"")</f>
        <v/>
      </c>
      <c r="G299" s="77" t="str">
        <f>IFERROR(VLOOKUP($D299,의치한약수데이터!$C:$AS,6,0),"")</f>
        <v/>
      </c>
      <c r="H299" s="77" t="str">
        <f>IFERROR(VLOOKUP($D299,의치한약수데이터!$C:$AS,8,0),"")</f>
        <v/>
      </c>
      <c r="I299" s="77" t="str">
        <f>IFERROR(VLOOKUP($D299,의치한약수데이터!$C:$AS,12,0),"")</f>
        <v/>
      </c>
      <c r="J299" s="77" t="str">
        <f>IFERROR(VLOOKUP($D299,의치한약수데이터!$C:$AS,13,0),"")</f>
        <v/>
      </c>
      <c r="K299" s="77" t="str">
        <f>IFERROR(VLOOKUP($D299,의치한약수데이터!$C:$AS,14,0),"")</f>
        <v/>
      </c>
      <c r="L299" s="77" t="str">
        <f>IFERROR(VLOOKUP($D299,의치한약수데이터!$C:$AS,16,0),"")</f>
        <v/>
      </c>
      <c r="M299" s="80" t="str">
        <f>IFERROR(VLOOKUP($D299,의치한약수데이터!$C:$AS,17,0),"")</f>
        <v/>
      </c>
      <c r="N299" s="77" t="str">
        <f>IFERROR(VLOOKUP($D299,의치한약수데이터!$C:$AS,18,0),"")</f>
        <v/>
      </c>
      <c r="O299" s="81" t="str">
        <f>IFERROR(VLOOKUP($D299,의치한약수데이터!$C:$AS,20,0),"")</f>
        <v/>
      </c>
      <c r="P299" s="77" t="str">
        <f>IFERROR(VLOOKUP($D299,의치한약수데이터!$C:$AS,21,0),"")</f>
        <v/>
      </c>
      <c r="Q299" s="77" t="str">
        <f>IFERROR(VLOOKUP($D299,의치한약수데이터!$C:$AS,39,0),"")</f>
        <v/>
      </c>
      <c r="R299" s="82" t="str">
        <f>IFERROR(VLOOKUP($D299,의치한약수데이터!$C:$AS,41,0),"")</f>
        <v/>
      </c>
      <c r="S299" s="115" t="str">
        <f>IFERROR(VLOOKUP($D299,의치한약수데이터!$C:$AS,43,0),"")</f>
        <v/>
      </c>
    </row>
    <row r="300" spans="3:19" x14ac:dyDescent="0.3">
      <c r="C300" s="18">
        <v>268</v>
      </c>
      <c r="D300" s="77" t="str">
        <f>IFERROR(VLOOKUP($C300,의치한약수데이터!$B:$C,2,0),"")</f>
        <v/>
      </c>
      <c r="E300" s="79" t="str">
        <f>IFERROR(VLOOKUP($D300,의치한약수데이터!$C:$AS,3,0),"")</f>
        <v/>
      </c>
      <c r="F300" s="77" t="str">
        <f>IFERROR(VLOOKUP($D300,의치한약수데이터!$C:$AS,5,0),"")</f>
        <v/>
      </c>
      <c r="G300" s="77" t="str">
        <f>IFERROR(VLOOKUP($D300,의치한약수데이터!$C:$AS,6,0),"")</f>
        <v/>
      </c>
      <c r="H300" s="77" t="str">
        <f>IFERROR(VLOOKUP($D300,의치한약수데이터!$C:$AS,8,0),"")</f>
        <v/>
      </c>
      <c r="I300" s="77" t="str">
        <f>IFERROR(VLOOKUP($D300,의치한약수데이터!$C:$AS,12,0),"")</f>
        <v/>
      </c>
      <c r="J300" s="77" t="str">
        <f>IFERROR(VLOOKUP($D300,의치한약수데이터!$C:$AS,13,0),"")</f>
        <v/>
      </c>
      <c r="K300" s="77" t="str">
        <f>IFERROR(VLOOKUP($D300,의치한약수데이터!$C:$AS,14,0),"")</f>
        <v/>
      </c>
      <c r="L300" s="77" t="str">
        <f>IFERROR(VLOOKUP($D300,의치한약수데이터!$C:$AS,16,0),"")</f>
        <v/>
      </c>
      <c r="M300" s="80" t="str">
        <f>IFERROR(VLOOKUP($D300,의치한약수데이터!$C:$AS,17,0),"")</f>
        <v/>
      </c>
      <c r="N300" s="77" t="str">
        <f>IFERROR(VLOOKUP($D300,의치한약수데이터!$C:$AS,18,0),"")</f>
        <v/>
      </c>
      <c r="O300" s="81" t="str">
        <f>IFERROR(VLOOKUP($D300,의치한약수데이터!$C:$AS,20,0),"")</f>
        <v/>
      </c>
      <c r="P300" s="77" t="str">
        <f>IFERROR(VLOOKUP($D300,의치한약수데이터!$C:$AS,21,0),"")</f>
        <v/>
      </c>
      <c r="Q300" s="77" t="str">
        <f>IFERROR(VLOOKUP($D300,의치한약수데이터!$C:$AS,39,0),"")</f>
        <v/>
      </c>
      <c r="R300" s="82" t="str">
        <f>IFERROR(VLOOKUP($D300,의치한약수데이터!$C:$AS,41,0),"")</f>
        <v/>
      </c>
      <c r="S300" s="115" t="str">
        <f>IFERROR(VLOOKUP($D300,의치한약수데이터!$C:$AS,43,0),"")</f>
        <v/>
      </c>
    </row>
    <row r="301" spans="3:19" x14ac:dyDescent="0.3">
      <c r="C301" s="18">
        <v>269</v>
      </c>
      <c r="D301" s="77" t="str">
        <f>IFERROR(VLOOKUP($C301,의치한약수데이터!$B:$C,2,0),"")</f>
        <v/>
      </c>
      <c r="E301" s="79" t="str">
        <f>IFERROR(VLOOKUP($D301,의치한약수데이터!$C:$AS,3,0),"")</f>
        <v/>
      </c>
      <c r="F301" s="77" t="str">
        <f>IFERROR(VLOOKUP($D301,의치한약수데이터!$C:$AS,5,0),"")</f>
        <v/>
      </c>
      <c r="G301" s="77" t="str">
        <f>IFERROR(VLOOKUP($D301,의치한약수데이터!$C:$AS,6,0),"")</f>
        <v/>
      </c>
      <c r="H301" s="77" t="str">
        <f>IFERROR(VLOOKUP($D301,의치한약수데이터!$C:$AS,8,0),"")</f>
        <v/>
      </c>
      <c r="I301" s="77" t="str">
        <f>IFERROR(VLOOKUP($D301,의치한약수데이터!$C:$AS,12,0),"")</f>
        <v/>
      </c>
      <c r="J301" s="77" t="str">
        <f>IFERROR(VLOOKUP($D301,의치한약수데이터!$C:$AS,13,0),"")</f>
        <v/>
      </c>
      <c r="K301" s="77" t="str">
        <f>IFERROR(VLOOKUP($D301,의치한약수데이터!$C:$AS,14,0),"")</f>
        <v/>
      </c>
      <c r="L301" s="77" t="str">
        <f>IFERROR(VLOOKUP($D301,의치한약수데이터!$C:$AS,16,0),"")</f>
        <v/>
      </c>
      <c r="M301" s="80" t="str">
        <f>IFERROR(VLOOKUP($D301,의치한약수데이터!$C:$AS,17,0),"")</f>
        <v/>
      </c>
      <c r="N301" s="77" t="str">
        <f>IFERROR(VLOOKUP($D301,의치한약수데이터!$C:$AS,18,0),"")</f>
        <v/>
      </c>
      <c r="O301" s="81" t="str">
        <f>IFERROR(VLOOKUP($D301,의치한약수데이터!$C:$AS,20,0),"")</f>
        <v/>
      </c>
      <c r="P301" s="77" t="str">
        <f>IFERROR(VLOOKUP($D301,의치한약수데이터!$C:$AS,21,0),"")</f>
        <v/>
      </c>
      <c r="Q301" s="77" t="str">
        <f>IFERROR(VLOOKUP($D301,의치한약수데이터!$C:$AS,39,0),"")</f>
        <v/>
      </c>
      <c r="R301" s="82" t="str">
        <f>IFERROR(VLOOKUP($D301,의치한약수데이터!$C:$AS,41,0),"")</f>
        <v/>
      </c>
      <c r="S301" s="115" t="str">
        <f>IFERROR(VLOOKUP($D301,의치한약수데이터!$C:$AS,43,0),"")</f>
        <v/>
      </c>
    </row>
    <row r="302" spans="3:19" x14ac:dyDescent="0.3">
      <c r="C302" s="18">
        <v>270</v>
      </c>
      <c r="D302" s="77" t="str">
        <f>IFERROR(VLOOKUP($C302,의치한약수데이터!$B:$C,2,0),"")</f>
        <v/>
      </c>
      <c r="E302" s="79" t="str">
        <f>IFERROR(VLOOKUP($D302,의치한약수데이터!$C:$AS,3,0),"")</f>
        <v/>
      </c>
      <c r="F302" s="77" t="str">
        <f>IFERROR(VLOOKUP($D302,의치한약수데이터!$C:$AS,5,0),"")</f>
        <v/>
      </c>
      <c r="G302" s="77" t="str">
        <f>IFERROR(VLOOKUP($D302,의치한약수데이터!$C:$AS,6,0),"")</f>
        <v/>
      </c>
      <c r="H302" s="77" t="str">
        <f>IFERROR(VLOOKUP($D302,의치한약수데이터!$C:$AS,8,0),"")</f>
        <v/>
      </c>
      <c r="I302" s="77" t="str">
        <f>IFERROR(VLOOKUP($D302,의치한약수데이터!$C:$AS,12,0),"")</f>
        <v/>
      </c>
      <c r="J302" s="77" t="str">
        <f>IFERROR(VLOOKUP($D302,의치한약수데이터!$C:$AS,13,0),"")</f>
        <v/>
      </c>
      <c r="K302" s="77" t="str">
        <f>IFERROR(VLOOKUP($D302,의치한약수데이터!$C:$AS,14,0),"")</f>
        <v/>
      </c>
      <c r="L302" s="77" t="str">
        <f>IFERROR(VLOOKUP($D302,의치한약수데이터!$C:$AS,16,0),"")</f>
        <v/>
      </c>
      <c r="M302" s="80" t="str">
        <f>IFERROR(VLOOKUP($D302,의치한약수데이터!$C:$AS,17,0),"")</f>
        <v/>
      </c>
      <c r="N302" s="77" t="str">
        <f>IFERROR(VLOOKUP($D302,의치한약수데이터!$C:$AS,18,0),"")</f>
        <v/>
      </c>
      <c r="O302" s="81" t="str">
        <f>IFERROR(VLOOKUP($D302,의치한약수데이터!$C:$AS,20,0),"")</f>
        <v/>
      </c>
      <c r="P302" s="77" t="str">
        <f>IFERROR(VLOOKUP($D302,의치한약수데이터!$C:$AS,21,0),"")</f>
        <v/>
      </c>
      <c r="Q302" s="77" t="str">
        <f>IFERROR(VLOOKUP($D302,의치한약수데이터!$C:$AS,39,0),"")</f>
        <v/>
      </c>
      <c r="R302" s="82" t="str">
        <f>IFERROR(VLOOKUP($D302,의치한약수데이터!$C:$AS,41,0),"")</f>
        <v/>
      </c>
      <c r="S302" s="115" t="str">
        <f>IFERROR(VLOOKUP($D302,의치한약수데이터!$C:$AS,43,0),"")</f>
        <v/>
      </c>
    </row>
    <row r="303" spans="3:19" x14ac:dyDescent="0.3">
      <c r="C303" s="18">
        <v>271</v>
      </c>
      <c r="D303" s="77" t="str">
        <f>IFERROR(VLOOKUP($C303,의치한약수데이터!$B:$C,2,0),"")</f>
        <v/>
      </c>
      <c r="E303" s="79" t="str">
        <f>IFERROR(VLOOKUP($D303,의치한약수데이터!$C:$AS,3,0),"")</f>
        <v/>
      </c>
      <c r="F303" s="77" t="str">
        <f>IFERROR(VLOOKUP($D303,의치한약수데이터!$C:$AS,5,0),"")</f>
        <v/>
      </c>
      <c r="G303" s="77" t="str">
        <f>IFERROR(VLOOKUP($D303,의치한약수데이터!$C:$AS,6,0),"")</f>
        <v/>
      </c>
      <c r="H303" s="77" t="str">
        <f>IFERROR(VLOOKUP($D303,의치한약수데이터!$C:$AS,8,0),"")</f>
        <v/>
      </c>
      <c r="I303" s="77" t="str">
        <f>IFERROR(VLOOKUP($D303,의치한약수데이터!$C:$AS,12,0),"")</f>
        <v/>
      </c>
      <c r="J303" s="77" t="str">
        <f>IFERROR(VLOOKUP($D303,의치한약수데이터!$C:$AS,13,0),"")</f>
        <v/>
      </c>
      <c r="K303" s="77" t="str">
        <f>IFERROR(VLOOKUP($D303,의치한약수데이터!$C:$AS,14,0),"")</f>
        <v/>
      </c>
      <c r="L303" s="77" t="str">
        <f>IFERROR(VLOOKUP($D303,의치한약수데이터!$C:$AS,16,0),"")</f>
        <v/>
      </c>
      <c r="M303" s="80" t="str">
        <f>IFERROR(VLOOKUP($D303,의치한약수데이터!$C:$AS,17,0),"")</f>
        <v/>
      </c>
      <c r="N303" s="77" t="str">
        <f>IFERROR(VLOOKUP($D303,의치한약수데이터!$C:$AS,18,0),"")</f>
        <v/>
      </c>
      <c r="O303" s="81" t="str">
        <f>IFERROR(VLOOKUP($D303,의치한약수데이터!$C:$AS,20,0),"")</f>
        <v/>
      </c>
      <c r="P303" s="77" t="str">
        <f>IFERROR(VLOOKUP($D303,의치한약수데이터!$C:$AS,21,0),"")</f>
        <v/>
      </c>
      <c r="Q303" s="77" t="str">
        <f>IFERROR(VLOOKUP($D303,의치한약수데이터!$C:$AS,39,0),"")</f>
        <v/>
      </c>
      <c r="R303" s="82" t="str">
        <f>IFERROR(VLOOKUP($D303,의치한약수데이터!$C:$AS,41,0),"")</f>
        <v/>
      </c>
      <c r="S303" s="115" t="str">
        <f>IFERROR(VLOOKUP($D303,의치한약수데이터!$C:$AS,43,0),"")</f>
        <v/>
      </c>
    </row>
    <row r="304" spans="3:19" x14ac:dyDescent="0.3">
      <c r="C304" s="18">
        <v>272</v>
      </c>
      <c r="D304" s="77" t="str">
        <f>IFERROR(VLOOKUP($C304,의치한약수데이터!$B:$C,2,0),"")</f>
        <v/>
      </c>
      <c r="E304" s="79" t="str">
        <f>IFERROR(VLOOKUP($D304,의치한약수데이터!$C:$AS,3,0),"")</f>
        <v/>
      </c>
      <c r="F304" s="77" t="str">
        <f>IFERROR(VLOOKUP($D304,의치한약수데이터!$C:$AS,5,0),"")</f>
        <v/>
      </c>
      <c r="G304" s="77" t="str">
        <f>IFERROR(VLOOKUP($D304,의치한약수데이터!$C:$AS,6,0),"")</f>
        <v/>
      </c>
      <c r="H304" s="77" t="str">
        <f>IFERROR(VLOOKUP($D304,의치한약수데이터!$C:$AS,8,0),"")</f>
        <v/>
      </c>
      <c r="I304" s="77" t="str">
        <f>IFERROR(VLOOKUP($D304,의치한약수데이터!$C:$AS,12,0),"")</f>
        <v/>
      </c>
      <c r="J304" s="77" t="str">
        <f>IFERROR(VLOOKUP($D304,의치한약수데이터!$C:$AS,13,0),"")</f>
        <v/>
      </c>
      <c r="K304" s="77" t="str">
        <f>IFERROR(VLOOKUP($D304,의치한약수데이터!$C:$AS,14,0),"")</f>
        <v/>
      </c>
      <c r="L304" s="77" t="str">
        <f>IFERROR(VLOOKUP($D304,의치한약수데이터!$C:$AS,16,0),"")</f>
        <v/>
      </c>
      <c r="M304" s="80" t="str">
        <f>IFERROR(VLOOKUP($D304,의치한약수데이터!$C:$AS,17,0),"")</f>
        <v/>
      </c>
      <c r="N304" s="77" t="str">
        <f>IFERROR(VLOOKUP($D304,의치한약수데이터!$C:$AS,18,0),"")</f>
        <v/>
      </c>
      <c r="O304" s="81" t="str">
        <f>IFERROR(VLOOKUP($D304,의치한약수데이터!$C:$AS,20,0),"")</f>
        <v/>
      </c>
      <c r="P304" s="77" t="str">
        <f>IFERROR(VLOOKUP($D304,의치한약수데이터!$C:$AS,21,0),"")</f>
        <v/>
      </c>
      <c r="Q304" s="77" t="str">
        <f>IFERROR(VLOOKUP($D304,의치한약수데이터!$C:$AS,39,0),"")</f>
        <v/>
      </c>
      <c r="R304" s="82" t="str">
        <f>IFERROR(VLOOKUP($D304,의치한약수데이터!$C:$AS,41,0),"")</f>
        <v/>
      </c>
      <c r="S304" s="115" t="str">
        <f>IFERROR(VLOOKUP($D304,의치한약수데이터!$C:$AS,43,0),"")</f>
        <v/>
      </c>
    </row>
    <row r="305" spans="3:19" x14ac:dyDescent="0.3">
      <c r="C305" s="18">
        <v>273</v>
      </c>
      <c r="D305" s="77" t="str">
        <f>IFERROR(VLOOKUP($C305,의치한약수데이터!$B:$C,2,0),"")</f>
        <v/>
      </c>
      <c r="E305" s="79" t="str">
        <f>IFERROR(VLOOKUP($D305,의치한약수데이터!$C:$AS,3,0),"")</f>
        <v/>
      </c>
      <c r="F305" s="77" t="str">
        <f>IFERROR(VLOOKUP($D305,의치한약수데이터!$C:$AS,5,0),"")</f>
        <v/>
      </c>
      <c r="G305" s="77" t="str">
        <f>IFERROR(VLOOKUP($D305,의치한약수데이터!$C:$AS,6,0),"")</f>
        <v/>
      </c>
      <c r="H305" s="77" t="str">
        <f>IFERROR(VLOOKUP($D305,의치한약수데이터!$C:$AS,8,0),"")</f>
        <v/>
      </c>
      <c r="I305" s="77" t="str">
        <f>IFERROR(VLOOKUP($D305,의치한약수데이터!$C:$AS,12,0),"")</f>
        <v/>
      </c>
      <c r="J305" s="77" t="str">
        <f>IFERROR(VLOOKUP($D305,의치한약수데이터!$C:$AS,13,0),"")</f>
        <v/>
      </c>
      <c r="K305" s="77" t="str">
        <f>IFERROR(VLOOKUP($D305,의치한약수데이터!$C:$AS,14,0),"")</f>
        <v/>
      </c>
      <c r="L305" s="77" t="str">
        <f>IFERROR(VLOOKUP($D305,의치한약수데이터!$C:$AS,16,0),"")</f>
        <v/>
      </c>
      <c r="M305" s="80" t="str">
        <f>IFERROR(VLOOKUP($D305,의치한약수데이터!$C:$AS,17,0),"")</f>
        <v/>
      </c>
      <c r="N305" s="77" t="str">
        <f>IFERROR(VLOOKUP($D305,의치한약수데이터!$C:$AS,18,0),"")</f>
        <v/>
      </c>
      <c r="O305" s="81" t="str">
        <f>IFERROR(VLOOKUP($D305,의치한약수데이터!$C:$AS,20,0),"")</f>
        <v/>
      </c>
      <c r="P305" s="77" t="str">
        <f>IFERROR(VLOOKUP($D305,의치한약수데이터!$C:$AS,21,0),"")</f>
        <v/>
      </c>
      <c r="Q305" s="77" t="str">
        <f>IFERROR(VLOOKUP($D305,의치한약수데이터!$C:$AS,39,0),"")</f>
        <v/>
      </c>
      <c r="R305" s="82" t="str">
        <f>IFERROR(VLOOKUP($D305,의치한약수데이터!$C:$AS,41,0),"")</f>
        <v/>
      </c>
      <c r="S305" s="115" t="str">
        <f>IFERROR(VLOOKUP($D305,의치한약수데이터!$C:$AS,43,0),"")</f>
        <v/>
      </c>
    </row>
    <row r="306" spans="3:19" x14ac:dyDescent="0.3">
      <c r="C306" s="18">
        <v>274</v>
      </c>
      <c r="D306" s="77" t="str">
        <f>IFERROR(VLOOKUP($C306,의치한약수데이터!$B:$C,2,0),"")</f>
        <v/>
      </c>
      <c r="E306" s="79" t="str">
        <f>IFERROR(VLOOKUP($D306,의치한약수데이터!$C:$AS,3,0),"")</f>
        <v/>
      </c>
      <c r="F306" s="77" t="str">
        <f>IFERROR(VLOOKUP($D306,의치한약수데이터!$C:$AS,5,0),"")</f>
        <v/>
      </c>
      <c r="G306" s="77" t="str">
        <f>IFERROR(VLOOKUP($D306,의치한약수데이터!$C:$AS,6,0),"")</f>
        <v/>
      </c>
      <c r="H306" s="77" t="str">
        <f>IFERROR(VLOOKUP($D306,의치한약수데이터!$C:$AS,8,0),"")</f>
        <v/>
      </c>
      <c r="I306" s="77" t="str">
        <f>IFERROR(VLOOKUP($D306,의치한약수데이터!$C:$AS,12,0),"")</f>
        <v/>
      </c>
      <c r="J306" s="77" t="str">
        <f>IFERROR(VLOOKUP($D306,의치한약수데이터!$C:$AS,13,0),"")</f>
        <v/>
      </c>
      <c r="K306" s="77" t="str">
        <f>IFERROR(VLOOKUP($D306,의치한약수데이터!$C:$AS,14,0),"")</f>
        <v/>
      </c>
      <c r="L306" s="77" t="str">
        <f>IFERROR(VLOOKUP($D306,의치한약수데이터!$C:$AS,16,0),"")</f>
        <v/>
      </c>
      <c r="M306" s="80" t="str">
        <f>IFERROR(VLOOKUP($D306,의치한약수데이터!$C:$AS,17,0),"")</f>
        <v/>
      </c>
      <c r="N306" s="77" t="str">
        <f>IFERROR(VLOOKUP($D306,의치한약수데이터!$C:$AS,18,0),"")</f>
        <v/>
      </c>
      <c r="O306" s="81" t="str">
        <f>IFERROR(VLOOKUP($D306,의치한약수데이터!$C:$AS,20,0),"")</f>
        <v/>
      </c>
      <c r="P306" s="77" t="str">
        <f>IFERROR(VLOOKUP($D306,의치한약수데이터!$C:$AS,21,0),"")</f>
        <v/>
      </c>
      <c r="Q306" s="77" t="str">
        <f>IFERROR(VLOOKUP($D306,의치한약수데이터!$C:$AS,39,0),"")</f>
        <v/>
      </c>
      <c r="R306" s="82" t="str">
        <f>IFERROR(VLOOKUP($D306,의치한약수데이터!$C:$AS,41,0),"")</f>
        <v/>
      </c>
      <c r="S306" s="115" t="str">
        <f>IFERROR(VLOOKUP($D306,의치한약수데이터!$C:$AS,43,0),"")</f>
        <v/>
      </c>
    </row>
    <row r="307" spans="3:19" x14ac:dyDescent="0.3">
      <c r="C307" s="18">
        <v>275</v>
      </c>
      <c r="D307" s="77" t="str">
        <f>IFERROR(VLOOKUP($C307,의치한약수데이터!$B:$C,2,0),"")</f>
        <v/>
      </c>
      <c r="E307" s="79" t="str">
        <f>IFERROR(VLOOKUP($D307,의치한약수데이터!$C:$AS,3,0),"")</f>
        <v/>
      </c>
      <c r="F307" s="77" t="str">
        <f>IFERROR(VLOOKUP($D307,의치한약수데이터!$C:$AS,5,0),"")</f>
        <v/>
      </c>
      <c r="G307" s="77" t="str">
        <f>IFERROR(VLOOKUP($D307,의치한약수데이터!$C:$AS,6,0),"")</f>
        <v/>
      </c>
      <c r="H307" s="77" t="str">
        <f>IFERROR(VLOOKUP($D307,의치한약수데이터!$C:$AS,8,0),"")</f>
        <v/>
      </c>
      <c r="I307" s="77" t="str">
        <f>IFERROR(VLOOKUP($D307,의치한약수데이터!$C:$AS,12,0),"")</f>
        <v/>
      </c>
      <c r="J307" s="77" t="str">
        <f>IFERROR(VLOOKUP($D307,의치한약수데이터!$C:$AS,13,0),"")</f>
        <v/>
      </c>
      <c r="K307" s="77" t="str">
        <f>IFERROR(VLOOKUP($D307,의치한약수데이터!$C:$AS,14,0),"")</f>
        <v/>
      </c>
      <c r="L307" s="77" t="str">
        <f>IFERROR(VLOOKUP($D307,의치한약수데이터!$C:$AS,16,0),"")</f>
        <v/>
      </c>
      <c r="M307" s="80" t="str">
        <f>IFERROR(VLOOKUP($D307,의치한약수데이터!$C:$AS,17,0),"")</f>
        <v/>
      </c>
      <c r="N307" s="77" t="str">
        <f>IFERROR(VLOOKUP($D307,의치한약수데이터!$C:$AS,18,0),"")</f>
        <v/>
      </c>
      <c r="O307" s="81" t="str">
        <f>IFERROR(VLOOKUP($D307,의치한약수데이터!$C:$AS,20,0),"")</f>
        <v/>
      </c>
      <c r="P307" s="77" t="str">
        <f>IFERROR(VLOOKUP($D307,의치한약수데이터!$C:$AS,21,0),"")</f>
        <v/>
      </c>
      <c r="Q307" s="77" t="str">
        <f>IFERROR(VLOOKUP($D307,의치한약수데이터!$C:$AS,39,0),"")</f>
        <v/>
      </c>
      <c r="R307" s="82" t="str">
        <f>IFERROR(VLOOKUP($D307,의치한약수데이터!$C:$AS,41,0),"")</f>
        <v/>
      </c>
      <c r="S307" s="115" t="str">
        <f>IFERROR(VLOOKUP($D307,의치한약수데이터!$C:$AS,43,0),"")</f>
        <v/>
      </c>
    </row>
    <row r="308" spans="3:19" x14ac:dyDescent="0.3">
      <c r="C308" s="18">
        <v>276</v>
      </c>
      <c r="D308" s="77" t="str">
        <f>IFERROR(VLOOKUP($C308,의치한약수데이터!$B:$C,2,0),"")</f>
        <v/>
      </c>
      <c r="E308" s="79" t="str">
        <f>IFERROR(VLOOKUP($D308,의치한약수데이터!$C:$AS,3,0),"")</f>
        <v/>
      </c>
      <c r="F308" s="77" t="str">
        <f>IFERROR(VLOOKUP($D308,의치한약수데이터!$C:$AS,5,0),"")</f>
        <v/>
      </c>
      <c r="G308" s="77" t="str">
        <f>IFERROR(VLOOKUP($D308,의치한약수데이터!$C:$AS,6,0),"")</f>
        <v/>
      </c>
      <c r="H308" s="77" t="str">
        <f>IFERROR(VLOOKUP($D308,의치한약수데이터!$C:$AS,8,0),"")</f>
        <v/>
      </c>
      <c r="I308" s="77" t="str">
        <f>IFERROR(VLOOKUP($D308,의치한약수데이터!$C:$AS,12,0),"")</f>
        <v/>
      </c>
      <c r="J308" s="77" t="str">
        <f>IFERROR(VLOOKUP($D308,의치한약수데이터!$C:$AS,13,0),"")</f>
        <v/>
      </c>
      <c r="K308" s="77" t="str">
        <f>IFERROR(VLOOKUP($D308,의치한약수데이터!$C:$AS,14,0),"")</f>
        <v/>
      </c>
      <c r="L308" s="77" t="str">
        <f>IFERROR(VLOOKUP($D308,의치한약수데이터!$C:$AS,16,0),"")</f>
        <v/>
      </c>
      <c r="M308" s="80" t="str">
        <f>IFERROR(VLOOKUP($D308,의치한약수데이터!$C:$AS,17,0),"")</f>
        <v/>
      </c>
      <c r="N308" s="77" t="str">
        <f>IFERROR(VLOOKUP($D308,의치한약수데이터!$C:$AS,18,0),"")</f>
        <v/>
      </c>
      <c r="O308" s="81" t="str">
        <f>IFERROR(VLOOKUP($D308,의치한약수데이터!$C:$AS,20,0),"")</f>
        <v/>
      </c>
      <c r="P308" s="77" t="str">
        <f>IFERROR(VLOOKUP($D308,의치한약수데이터!$C:$AS,21,0),"")</f>
        <v/>
      </c>
      <c r="Q308" s="77" t="str">
        <f>IFERROR(VLOOKUP($D308,의치한약수데이터!$C:$AS,39,0),"")</f>
        <v/>
      </c>
      <c r="R308" s="82" t="str">
        <f>IFERROR(VLOOKUP($D308,의치한약수데이터!$C:$AS,41,0),"")</f>
        <v/>
      </c>
      <c r="S308" s="115" t="str">
        <f>IFERROR(VLOOKUP($D308,의치한약수데이터!$C:$AS,43,0),"")</f>
        <v/>
      </c>
    </row>
    <row r="309" spans="3:19" x14ac:dyDescent="0.3">
      <c r="C309" s="18">
        <v>277</v>
      </c>
      <c r="D309" s="77" t="str">
        <f>IFERROR(VLOOKUP($C309,의치한약수데이터!$B:$C,2,0),"")</f>
        <v/>
      </c>
      <c r="E309" s="79" t="str">
        <f>IFERROR(VLOOKUP($D309,의치한약수데이터!$C:$AS,3,0),"")</f>
        <v/>
      </c>
      <c r="F309" s="77" t="str">
        <f>IFERROR(VLOOKUP($D309,의치한약수데이터!$C:$AS,5,0),"")</f>
        <v/>
      </c>
      <c r="G309" s="77" t="str">
        <f>IFERROR(VLOOKUP($D309,의치한약수데이터!$C:$AS,6,0),"")</f>
        <v/>
      </c>
      <c r="H309" s="77" t="str">
        <f>IFERROR(VLOOKUP($D309,의치한약수데이터!$C:$AS,8,0),"")</f>
        <v/>
      </c>
      <c r="I309" s="77" t="str">
        <f>IFERROR(VLOOKUP($D309,의치한약수데이터!$C:$AS,12,0),"")</f>
        <v/>
      </c>
      <c r="J309" s="77" t="str">
        <f>IFERROR(VLOOKUP($D309,의치한약수데이터!$C:$AS,13,0),"")</f>
        <v/>
      </c>
      <c r="K309" s="77" t="str">
        <f>IFERROR(VLOOKUP($D309,의치한약수데이터!$C:$AS,14,0),"")</f>
        <v/>
      </c>
      <c r="L309" s="77" t="str">
        <f>IFERROR(VLOOKUP($D309,의치한약수데이터!$C:$AS,16,0),"")</f>
        <v/>
      </c>
      <c r="M309" s="80" t="str">
        <f>IFERROR(VLOOKUP($D309,의치한약수데이터!$C:$AS,17,0),"")</f>
        <v/>
      </c>
      <c r="N309" s="77" t="str">
        <f>IFERROR(VLOOKUP($D309,의치한약수데이터!$C:$AS,18,0),"")</f>
        <v/>
      </c>
      <c r="O309" s="81" t="str">
        <f>IFERROR(VLOOKUP($D309,의치한약수데이터!$C:$AS,20,0),"")</f>
        <v/>
      </c>
      <c r="P309" s="77" t="str">
        <f>IFERROR(VLOOKUP($D309,의치한약수데이터!$C:$AS,21,0),"")</f>
        <v/>
      </c>
      <c r="Q309" s="77" t="str">
        <f>IFERROR(VLOOKUP($D309,의치한약수데이터!$C:$AS,39,0),"")</f>
        <v/>
      </c>
      <c r="R309" s="82" t="str">
        <f>IFERROR(VLOOKUP($D309,의치한약수데이터!$C:$AS,41,0),"")</f>
        <v/>
      </c>
      <c r="S309" s="115" t="str">
        <f>IFERROR(VLOOKUP($D309,의치한약수데이터!$C:$AS,43,0),"")</f>
        <v/>
      </c>
    </row>
    <row r="310" spans="3:19" x14ac:dyDescent="0.3">
      <c r="C310" s="18">
        <v>278</v>
      </c>
      <c r="D310" s="77" t="str">
        <f>IFERROR(VLOOKUP($C310,의치한약수데이터!$B:$C,2,0),"")</f>
        <v/>
      </c>
      <c r="E310" s="79" t="str">
        <f>IFERROR(VLOOKUP($D310,의치한약수데이터!$C:$AS,3,0),"")</f>
        <v/>
      </c>
      <c r="F310" s="77" t="str">
        <f>IFERROR(VLOOKUP($D310,의치한약수데이터!$C:$AS,5,0),"")</f>
        <v/>
      </c>
      <c r="G310" s="77" t="str">
        <f>IFERROR(VLOOKUP($D310,의치한약수데이터!$C:$AS,6,0),"")</f>
        <v/>
      </c>
      <c r="H310" s="77" t="str">
        <f>IFERROR(VLOOKUP($D310,의치한약수데이터!$C:$AS,8,0),"")</f>
        <v/>
      </c>
      <c r="I310" s="77" t="str">
        <f>IFERROR(VLOOKUP($D310,의치한약수데이터!$C:$AS,12,0),"")</f>
        <v/>
      </c>
      <c r="J310" s="77" t="str">
        <f>IFERROR(VLOOKUP($D310,의치한약수데이터!$C:$AS,13,0),"")</f>
        <v/>
      </c>
      <c r="K310" s="77" t="str">
        <f>IFERROR(VLOOKUP($D310,의치한약수데이터!$C:$AS,14,0),"")</f>
        <v/>
      </c>
      <c r="L310" s="77" t="str">
        <f>IFERROR(VLOOKUP($D310,의치한약수데이터!$C:$AS,16,0),"")</f>
        <v/>
      </c>
      <c r="M310" s="80" t="str">
        <f>IFERROR(VLOOKUP($D310,의치한약수데이터!$C:$AS,17,0),"")</f>
        <v/>
      </c>
      <c r="N310" s="77" t="str">
        <f>IFERROR(VLOOKUP($D310,의치한약수데이터!$C:$AS,18,0),"")</f>
        <v/>
      </c>
      <c r="O310" s="81" t="str">
        <f>IFERROR(VLOOKUP($D310,의치한약수데이터!$C:$AS,20,0),"")</f>
        <v/>
      </c>
      <c r="P310" s="77" t="str">
        <f>IFERROR(VLOOKUP($D310,의치한약수데이터!$C:$AS,21,0),"")</f>
        <v/>
      </c>
      <c r="Q310" s="77" t="str">
        <f>IFERROR(VLOOKUP($D310,의치한약수데이터!$C:$AS,39,0),"")</f>
        <v/>
      </c>
      <c r="R310" s="82" t="str">
        <f>IFERROR(VLOOKUP($D310,의치한약수데이터!$C:$AS,41,0),"")</f>
        <v/>
      </c>
      <c r="S310" s="115" t="str">
        <f>IFERROR(VLOOKUP($D310,의치한약수데이터!$C:$AS,43,0),"")</f>
        <v/>
      </c>
    </row>
    <row r="311" spans="3:19" x14ac:dyDescent="0.3">
      <c r="C311" s="18">
        <v>279</v>
      </c>
      <c r="D311" s="77" t="str">
        <f>IFERROR(VLOOKUP($C311,의치한약수데이터!$B:$C,2,0),"")</f>
        <v/>
      </c>
      <c r="E311" s="79" t="str">
        <f>IFERROR(VLOOKUP($D311,의치한약수데이터!$C:$AS,3,0),"")</f>
        <v/>
      </c>
      <c r="F311" s="77" t="str">
        <f>IFERROR(VLOOKUP($D311,의치한약수데이터!$C:$AS,5,0),"")</f>
        <v/>
      </c>
      <c r="G311" s="77" t="str">
        <f>IFERROR(VLOOKUP($D311,의치한약수데이터!$C:$AS,6,0),"")</f>
        <v/>
      </c>
      <c r="H311" s="77" t="str">
        <f>IFERROR(VLOOKUP($D311,의치한약수데이터!$C:$AS,8,0),"")</f>
        <v/>
      </c>
      <c r="I311" s="77" t="str">
        <f>IFERROR(VLOOKUP($D311,의치한약수데이터!$C:$AS,12,0),"")</f>
        <v/>
      </c>
      <c r="J311" s="77" t="str">
        <f>IFERROR(VLOOKUP($D311,의치한약수데이터!$C:$AS,13,0),"")</f>
        <v/>
      </c>
      <c r="K311" s="77" t="str">
        <f>IFERROR(VLOOKUP($D311,의치한약수데이터!$C:$AS,14,0),"")</f>
        <v/>
      </c>
      <c r="L311" s="77" t="str">
        <f>IFERROR(VLOOKUP($D311,의치한약수데이터!$C:$AS,16,0),"")</f>
        <v/>
      </c>
      <c r="M311" s="80" t="str">
        <f>IFERROR(VLOOKUP($D311,의치한약수데이터!$C:$AS,17,0),"")</f>
        <v/>
      </c>
      <c r="N311" s="77" t="str">
        <f>IFERROR(VLOOKUP($D311,의치한약수데이터!$C:$AS,18,0),"")</f>
        <v/>
      </c>
      <c r="O311" s="81" t="str">
        <f>IFERROR(VLOOKUP($D311,의치한약수데이터!$C:$AS,20,0),"")</f>
        <v/>
      </c>
      <c r="P311" s="77" t="str">
        <f>IFERROR(VLOOKUP($D311,의치한약수데이터!$C:$AS,21,0),"")</f>
        <v/>
      </c>
      <c r="Q311" s="77" t="str">
        <f>IFERROR(VLOOKUP($D311,의치한약수데이터!$C:$AS,39,0),"")</f>
        <v/>
      </c>
      <c r="R311" s="82" t="str">
        <f>IFERROR(VLOOKUP($D311,의치한약수데이터!$C:$AS,41,0),"")</f>
        <v/>
      </c>
      <c r="S311" s="115" t="str">
        <f>IFERROR(VLOOKUP($D311,의치한약수데이터!$C:$AS,43,0),"")</f>
        <v/>
      </c>
    </row>
    <row r="312" spans="3:19" x14ac:dyDescent="0.3">
      <c r="C312" s="18">
        <v>280</v>
      </c>
      <c r="D312" s="77" t="str">
        <f>IFERROR(VLOOKUP($C312,의치한약수데이터!$B:$C,2,0),"")</f>
        <v/>
      </c>
      <c r="E312" s="79" t="str">
        <f>IFERROR(VLOOKUP($D312,의치한약수데이터!$C:$AS,3,0),"")</f>
        <v/>
      </c>
      <c r="F312" s="77" t="str">
        <f>IFERROR(VLOOKUP($D312,의치한약수데이터!$C:$AS,5,0),"")</f>
        <v/>
      </c>
      <c r="G312" s="77" t="str">
        <f>IFERROR(VLOOKUP($D312,의치한약수데이터!$C:$AS,6,0),"")</f>
        <v/>
      </c>
      <c r="H312" s="77" t="str">
        <f>IFERROR(VLOOKUP($D312,의치한약수데이터!$C:$AS,8,0),"")</f>
        <v/>
      </c>
      <c r="I312" s="77" t="str">
        <f>IFERROR(VLOOKUP($D312,의치한약수데이터!$C:$AS,12,0),"")</f>
        <v/>
      </c>
      <c r="J312" s="77" t="str">
        <f>IFERROR(VLOOKUP($D312,의치한약수데이터!$C:$AS,13,0),"")</f>
        <v/>
      </c>
      <c r="K312" s="77" t="str">
        <f>IFERROR(VLOOKUP($D312,의치한약수데이터!$C:$AS,14,0),"")</f>
        <v/>
      </c>
      <c r="L312" s="77" t="str">
        <f>IFERROR(VLOOKUP($D312,의치한약수데이터!$C:$AS,16,0),"")</f>
        <v/>
      </c>
      <c r="M312" s="80" t="str">
        <f>IFERROR(VLOOKUP($D312,의치한약수데이터!$C:$AS,17,0),"")</f>
        <v/>
      </c>
      <c r="N312" s="77" t="str">
        <f>IFERROR(VLOOKUP($D312,의치한약수데이터!$C:$AS,18,0),"")</f>
        <v/>
      </c>
      <c r="O312" s="81" t="str">
        <f>IFERROR(VLOOKUP($D312,의치한약수데이터!$C:$AS,20,0),"")</f>
        <v/>
      </c>
      <c r="P312" s="77" t="str">
        <f>IFERROR(VLOOKUP($D312,의치한약수데이터!$C:$AS,21,0),"")</f>
        <v/>
      </c>
      <c r="Q312" s="77" t="str">
        <f>IFERROR(VLOOKUP($D312,의치한약수데이터!$C:$AS,39,0),"")</f>
        <v/>
      </c>
      <c r="R312" s="82" t="str">
        <f>IFERROR(VLOOKUP($D312,의치한약수데이터!$C:$AS,41,0),"")</f>
        <v/>
      </c>
      <c r="S312" s="115" t="str">
        <f>IFERROR(VLOOKUP($D312,의치한약수데이터!$C:$AS,43,0),"")</f>
        <v/>
      </c>
    </row>
    <row r="313" spans="3:19" x14ac:dyDescent="0.3">
      <c r="C313" s="18">
        <v>281</v>
      </c>
      <c r="D313" s="77" t="str">
        <f>IFERROR(VLOOKUP($C313,의치한약수데이터!$B:$C,2,0),"")</f>
        <v/>
      </c>
      <c r="E313" s="79" t="str">
        <f>IFERROR(VLOOKUP($D313,의치한약수데이터!$C:$AS,3,0),"")</f>
        <v/>
      </c>
      <c r="F313" s="77" t="str">
        <f>IFERROR(VLOOKUP($D313,의치한약수데이터!$C:$AS,5,0),"")</f>
        <v/>
      </c>
      <c r="G313" s="77" t="str">
        <f>IFERROR(VLOOKUP($D313,의치한약수데이터!$C:$AS,6,0),"")</f>
        <v/>
      </c>
      <c r="H313" s="77" t="str">
        <f>IFERROR(VLOOKUP($D313,의치한약수데이터!$C:$AS,8,0),"")</f>
        <v/>
      </c>
      <c r="I313" s="77" t="str">
        <f>IFERROR(VLOOKUP($D313,의치한약수데이터!$C:$AS,12,0),"")</f>
        <v/>
      </c>
      <c r="J313" s="77" t="str">
        <f>IFERROR(VLOOKUP($D313,의치한약수데이터!$C:$AS,13,0),"")</f>
        <v/>
      </c>
      <c r="K313" s="77" t="str">
        <f>IFERROR(VLOOKUP($D313,의치한약수데이터!$C:$AS,14,0),"")</f>
        <v/>
      </c>
      <c r="L313" s="77" t="str">
        <f>IFERROR(VLOOKUP($D313,의치한약수데이터!$C:$AS,16,0),"")</f>
        <v/>
      </c>
      <c r="M313" s="80" t="str">
        <f>IFERROR(VLOOKUP($D313,의치한약수데이터!$C:$AS,17,0),"")</f>
        <v/>
      </c>
      <c r="N313" s="77" t="str">
        <f>IFERROR(VLOOKUP($D313,의치한약수데이터!$C:$AS,18,0),"")</f>
        <v/>
      </c>
      <c r="O313" s="81" t="str">
        <f>IFERROR(VLOOKUP($D313,의치한약수데이터!$C:$AS,20,0),"")</f>
        <v/>
      </c>
      <c r="P313" s="77" t="str">
        <f>IFERROR(VLOOKUP($D313,의치한약수데이터!$C:$AS,21,0),"")</f>
        <v/>
      </c>
      <c r="Q313" s="77" t="str">
        <f>IFERROR(VLOOKUP($D313,의치한약수데이터!$C:$AS,39,0),"")</f>
        <v/>
      </c>
      <c r="R313" s="82" t="str">
        <f>IFERROR(VLOOKUP($D313,의치한약수데이터!$C:$AS,41,0),"")</f>
        <v/>
      </c>
      <c r="S313" s="115" t="str">
        <f>IFERROR(VLOOKUP($D313,의치한약수데이터!$C:$AS,43,0),"")</f>
        <v/>
      </c>
    </row>
    <row r="314" spans="3:19" x14ac:dyDescent="0.3">
      <c r="C314" s="18">
        <v>282</v>
      </c>
      <c r="D314" s="77" t="str">
        <f>IFERROR(VLOOKUP($C314,의치한약수데이터!$B:$C,2,0),"")</f>
        <v/>
      </c>
      <c r="E314" s="79" t="str">
        <f>IFERROR(VLOOKUP($D314,의치한약수데이터!$C:$AS,3,0),"")</f>
        <v/>
      </c>
      <c r="F314" s="77" t="str">
        <f>IFERROR(VLOOKUP($D314,의치한약수데이터!$C:$AS,5,0),"")</f>
        <v/>
      </c>
      <c r="G314" s="77" t="str">
        <f>IFERROR(VLOOKUP($D314,의치한약수데이터!$C:$AS,6,0),"")</f>
        <v/>
      </c>
      <c r="H314" s="77" t="str">
        <f>IFERROR(VLOOKUP($D314,의치한약수데이터!$C:$AS,8,0),"")</f>
        <v/>
      </c>
      <c r="I314" s="77" t="str">
        <f>IFERROR(VLOOKUP($D314,의치한약수데이터!$C:$AS,12,0),"")</f>
        <v/>
      </c>
      <c r="J314" s="77" t="str">
        <f>IFERROR(VLOOKUP($D314,의치한약수데이터!$C:$AS,13,0),"")</f>
        <v/>
      </c>
      <c r="K314" s="77" t="str">
        <f>IFERROR(VLOOKUP($D314,의치한약수데이터!$C:$AS,14,0),"")</f>
        <v/>
      </c>
      <c r="L314" s="77" t="str">
        <f>IFERROR(VLOOKUP($D314,의치한약수데이터!$C:$AS,16,0),"")</f>
        <v/>
      </c>
      <c r="M314" s="80" t="str">
        <f>IFERROR(VLOOKUP($D314,의치한약수데이터!$C:$AS,17,0),"")</f>
        <v/>
      </c>
      <c r="N314" s="77" t="str">
        <f>IFERROR(VLOOKUP($D314,의치한약수데이터!$C:$AS,18,0),"")</f>
        <v/>
      </c>
      <c r="O314" s="81" t="str">
        <f>IFERROR(VLOOKUP($D314,의치한약수데이터!$C:$AS,20,0),"")</f>
        <v/>
      </c>
      <c r="P314" s="77" t="str">
        <f>IFERROR(VLOOKUP($D314,의치한약수데이터!$C:$AS,21,0),"")</f>
        <v/>
      </c>
      <c r="Q314" s="77" t="str">
        <f>IFERROR(VLOOKUP($D314,의치한약수데이터!$C:$AS,39,0),"")</f>
        <v/>
      </c>
      <c r="R314" s="82" t="str">
        <f>IFERROR(VLOOKUP($D314,의치한약수데이터!$C:$AS,41,0),"")</f>
        <v/>
      </c>
      <c r="S314" s="115" t="str">
        <f>IFERROR(VLOOKUP($D314,의치한약수데이터!$C:$AS,43,0),"")</f>
        <v/>
      </c>
    </row>
    <row r="315" spans="3:19" x14ac:dyDescent="0.3">
      <c r="C315" s="18">
        <v>283</v>
      </c>
      <c r="D315" s="77" t="str">
        <f>IFERROR(VLOOKUP($C315,의치한약수데이터!$B:$C,2,0),"")</f>
        <v/>
      </c>
      <c r="E315" s="79" t="str">
        <f>IFERROR(VLOOKUP($D315,의치한약수데이터!$C:$AS,3,0),"")</f>
        <v/>
      </c>
      <c r="F315" s="77" t="str">
        <f>IFERROR(VLOOKUP($D315,의치한약수데이터!$C:$AS,5,0),"")</f>
        <v/>
      </c>
      <c r="G315" s="77" t="str">
        <f>IFERROR(VLOOKUP($D315,의치한약수데이터!$C:$AS,6,0),"")</f>
        <v/>
      </c>
      <c r="H315" s="77" t="str">
        <f>IFERROR(VLOOKUP($D315,의치한약수데이터!$C:$AS,8,0),"")</f>
        <v/>
      </c>
      <c r="I315" s="77" t="str">
        <f>IFERROR(VLOOKUP($D315,의치한약수데이터!$C:$AS,12,0),"")</f>
        <v/>
      </c>
      <c r="J315" s="77" t="str">
        <f>IFERROR(VLOOKUP($D315,의치한약수데이터!$C:$AS,13,0),"")</f>
        <v/>
      </c>
      <c r="K315" s="77" t="str">
        <f>IFERROR(VLOOKUP($D315,의치한약수데이터!$C:$AS,14,0),"")</f>
        <v/>
      </c>
      <c r="L315" s="77" t="str">
        <f>IFERROR(VLOOKUP($D315,의치한약수데이터!$C:$AS,16,0),"")</f>
        <v/>
      </c>
      <c r="M315" s="80" t="str">
        <f>IFERROR(VLOOKUP($D315,의치한약수데이터!$C:$AS,17,0),"")</f>
        <v/>
      </c>
      <c r="N315" s="77" t="str">
        <f>IFERROR(VLOOKUP($D315,의치한약수데이터!$C:$AS,18,0),"")</f>
        <v/>
      </c>
      <c r="O315" s="81" t="str">
        <f>IFERROR(VLOOKUP($D315,의치한약수데이터!$C:$AS,20,0),"")</f>
        <v/>
      </c>
      <c r="P315" s="77" t="str">
        <f>IFERROR(VLOOKUP($D315,의치한약수데이터!$C:$AS,21,0),"")</f>
        <v/>
      </c>
      <c r="Q315" s="77" t="str">
        <f>IFERROR(VLOOKUP($D315,의치한약수데이터!$C:$AS,39,0),"")</f>
        <v/>
      </c>
      <c r="R315" s="82" t="str">
        <f>IFERROR(VLOOKUP($D315,의치한약수데이터!$C:$AS,41,0),"")</f>
        <v/>
      </c>
      <c r="S315" s="115" t="str">
        <f>IFERROR(VLOOKUP($D315,의치한약수데이터!$C:$AS,43,0),"")</f>
        <v/>
      </c>
    </row>
    <row r="316" spans="3:19" x14ac:dyDescent="0.3">
      <c r="C316" s="18">
        <v>284</v>
      </c>
      <c r="D316" s="77" t="str">
        <f>IFERROR(VLOOKUP($C316,의치한약수데이터!$B:$C,2,0),"")</f>
        <v/>
      </c>
      <c r="E316" s="79" t="str">
        <f>IFERROR(VLOOKUP($D316,의치한약수데이터!$C:$AS,3,0),"")</f>
        <v/>
      </c>
      <c r="F316" s="77" t="str">
        <f>IFERROR(VLOOKUP($D316,의치한약수데이터!$C:$AS,5,0),"")</f>
        <v/>
      </c>
      <c r="G316" s="77" t="str">
        <f>IFERROR(VLOOKUP($D316,의치한약수데이터!$C:$AS,6,0),"")</f>
        <v/>
      </c>
      <c r="H316" s="77" t="str">
        <f>IFERROR(VLOOKUP($D316,의치한약수데이터!$C:$AS,8,0),"")</f>
        <v/>
      </c>
      <c r="I316" s="77" t="str">
        <f>IFERROR(VLOOKUP($D316,의치한약수데이터!$C:$AS,12,0),"")</f>
        <v/>
      </c>
      <c r="J316" s="77" t="str">
        <f>IFERROR(VLOOKUP($D316,의치한약수데이터!$C:$AS,13,0),"")</f>
        <v/>
      </c>
      <c r="K316" s="77" t="str">
        <f>IFERROR(VLOOKUP($D316,의치한약수데이터!$C:$AS,14,0),"")</f>
        <v/>
      </c>
      <c r="L316" s="77" t="str">
        <f>IFERROR(VLOOKUP($D316,의치한약수데이터!$C:$AS,16,0),"")</f>
        <v/>
      </c>
      <c r="M316" s="80" t="str">
        <f>IFERROR(VLOOKUP($D316,의치한약수데이터!$C:$AS,17,0),"")</f>
        <v/>
      </c>
      <c r="N316" s="77" t="str">
        <f>IFERROR(VLOOKUP($D316,의치한약수데이터!$C:$AS,18,0),"")</f>
        <v/>
      </c>
      <c r="O316" s="81" t="str">
        <f>IFERROR(VLOOKUP($D316,의치한약수데이터!$C:$AS,20,0),"")</f>
        <v/>
      </c>
      <c r="P316" s="77" t="str">
        <f>IFERROR(VLOOKUP($D316,의치한약수데이터!$C:$AS,21,0),"")</f>
        <v/>
      </c>
      <c r="Q316" s="77" t="str">
        <f>IFERROR(VLOOKUP($D316,의치한약수데이터!$C:$AS,39,0),"")</f>
        <v/>
      </c>
      <c r="R316" s="82" t="str">
        <f>IFERROR(VLOOKUP($D316,의치한약수데이터!$C:$AS,41,0),"")</f>
        <v/>
      </c>
      <c r="S316" s="115" t="str">
        <f>IFERROR(VLOOKUP($D316,의치한약수데이터!$C:$AS,43,0),"")</f>
        <v/>
      </c>
    </row>
    <row r="317" spans="3:19" x14ac:dyDescent="0.3">
      <c r="C317" s="18">
        <v>285</v>
      </c>
      <c r="D317" s="77" t="str">
        <f>IFERROR(VLOOKUP($C317,의치한약수데이터!$B:$C,2,0),"")</f>
        <v/>
      </c>
      <c r="E317" s="79" t="str">
        <f>IFERROR(VLOOKUP($D317,의치한약수데이터!$C:$AS,3,0),"")</f>
        <v/>
      </c>
      <c r="F317" s="77" t="str">
        <f>IFERROR(VLOOKUP($D317,의치한약수데이터!$C:$AS,5,0),"")</f>
        <v/>
      </c>
      <c r="G317" s="77" t="str">
        <f>IFERROR(VLOOKUP($D317,의치한약수데이터!$C:$AS,6,0),"")</f>
        <v/>
      </c>
      <c r="H317" s="77" t="str">
        <f>IFERROR(VLOOKUP($D317,의치한약수데이터!$C:$AS,8,0),"")</f>
        <v/>
      </c>
      <c r="I317" s="77" t="str">
        <f>IFERROR(VLOOKUP($D317,의치한약수데이터!$C:$AS,12,0),"")</f>
        <v/>
      </c>
      <c r="J317" s="77" t="str">
        <f>IFERROR(VLOOKUP($D317,의치한약수데이터!$C:$AS,13,0),"")</f>
        <v/>
      </c>
      <c r="K317" s="77" t="str">
        <f>IFERROR(VLOOKUP($D317,의치한약수데이터!$C:$AS,14,0),"")</f>
        <v/>
      </c>
      <c r="L317" s="77" t="str">
        <f>IFERROR(VLOOKUP($D317,의치한약수데이터!$C:$AS,16,0),"")</f>
        <v/>
      </c>
      <c r="M317" s="80" t="str">
        <f>IFERROR(VLOOKUP($D317,의치한약수데이터!$C:$AS,17,0),"")</f>
        <v/>
      </c>
      <c r="N317" s="77" t="str">
        <f>IFERROR(VLOOKUP($D317,의치한약수데이터!$C:$AS,18,0),"")</f>
        <v/>
      </c>
      <c r="O317" s="81" t="str">
        <f>IFERROR(VLOOKUP($D317,의치한약수데이터!$C:$AS,20,0),"")</f>
        <v/>
      </c>
      <c r="P317" s="77" t="str">
        <f>IFERROR(VLOOKUP($D317,의치한약수데이터!$C:$AS,21,0),"")</f>
        <v/>
      </c>
      <c r="Q317" s="77" t="str">
        <f>IFERROR(VLOOKUP($D317,의치한약수데이터!$C:$AS,39,0),"")</f>
        <v/>
      </c>
      <c r="R317" s="82" t="str">
        <f>IFERROR(VLOOKUP($D317,의치한약수데이터!$C:$AS,41,0),"")</f>
        <v/>
      </c>
      <c r="S317" s="115" t="str">
        <f>IFERROR(VLOOKUP($D317,의치한약수데이터!$C:$AS,43,0),"")</f>
        <v/>
      </c>
    </row>
    <row r="318" spans="3:19" x14ac:dyDescent="0.3">
      <c r="C318" s="18">
        <v>286</v>
      </c>
      <c r="D318" s="77" t="str">
        <f>IFERROR(VLOOKUP($C318,의치한약수데이터!$B:$C,2,0),"")</f>
        <v/>
      </c>
      <c r="E318" s="79" t="str">
        <f>IFERROR(VLOOKUP($D318,의치한약수데이터!$C:$AS,3,0),"")</f>
        <v/>
      </c>
      <c r="F318" s="77" t="str">
        <f>IFERROR(VLOOKUP($D318,의치한약수데이터!$C:$AS,5,0),"")</f>
        <v/>
      </c>
      <c r="G318" s="77" t="str">
        <f>IFERROR(VLOOKUP($D318,의치한약수데이터!$C:$AS,6,0),"")</f>
        <v/>
      </c>
      <c r="H318" s="77" t="str">
        <f>IFERROR(VLOOKUP($D318,의치한약수데이터!$C:$AS,8,0),"")</f>
        <v/>
      </c>
      <c r="I318" s="77" t="str">
        <f>IFERROR(VLOOKUP($D318,의치한약수데이터!$C:$AS,12,0),"")</f>
        <v/>
      </c>
      <c r="J318" s="77" t="str">
        <f>IFERROR(VLOOKUP($D318,의치한약수데이터!$C:$AS,13,0),"")</f>
        <v/>
      </c>
      <c r="K318" s="77" t="str">
        <f>IFERROR(VLOOKUP($D318,의치한약수데이터!$C:$AS,14,0),"")</f>
        <v/>
      </c>
      <c r="L318" s="77" t="str">
        <f>IFERROR(VLOOKUP($D318,의치한약수데이터!$C:$AS,16,0),"")</f>
        <v/>
      </c>
      <c r="M318" s="80" t="str">
        <f>IFERROR(VLOOKUP($D318,의치한약수데이터!$C:$AS,17,0),"")</f>
        <v/>
      </c>
      <c r="N318" s="77" t="str">
        <f>IFERROR(VLOOKUP($D318,의치한약수데이터!$C:$AS,18,0),"")</f>
        <v/>
      </c>
      <c r="O318" s="81" t="str">
        <f>IFERROR(VLOOKUP($D318,의치한약수데이터!$C:$AS,20,0),"")</f>
        <v/>
      </c>
      <c r="P318" s="77" t="str">
        <f>IFERROR(VLOOKUP($D318,의치한약수데이터!$C:$AS,21,0),"")</f>
        <v/>
      </c>
      <c r="Q318" s="77" t="str">
        <f>IFERROR(VLOOKUP($D318,의치한약수데이터!$C:$AS,39,0),"")</f>
        <v/>
      </c>
      <c r="R318" s="82" t="str">
        <f>IFERROR(VLOOKUP($D318,의치한약수데이터!$C:$AS,41,0),"")</f>
        <v/>
      </c>
      <c r="S318" s="115" t="str">
        <f>IFERROR(VLOOKUP($D318,의치한약수데이터!$C:$AS,43,0),"")</f>
        <v/>
      </c>
    </row>
    <row r="319" spans="3:19" x14ac:dyDescent="0.3">
      <c r="C319" s="18">
        <v>287</v>
      </c>
      <c r="D319" s="77" t="str">
        <f>IFERROR(VLOOKUP($C319,의치한약수데이터!$B:$C,2,0),"")</f>
        <v/>
      </c>
      <c r="E319" s="79" t="str">
        <f>IFERROR(VLOOKUP($D319,의치한약수데이터!$C:$AS,3,0),"")</f>
        <v/>
      </c>
      <c r="F319" s="77" t="str">
        <f>IFERROR(VLOOKUP($D319,의치한약수데이터!$C:$AS,5,0),"")</f>
        <v/>
      </c>
      <c r="G319" s="77" t="str">
        <f>IFERROR(VLOOKUP($D319,의치한약수데이터!$C:$AS,6,0),"")</f>
        <v/>
      </c>
      <c r="H319" s="77" t="str">
        <f>IFERROR(VLOOKUP($D319,의치한약수데이터!$C:$AS,8,0),"")</f>
        <v/>
      </c>
      <c r="I319" s="77" t="str">
        <f>IFERROR(VLOOKUP($D319,의치한약수데이터!$C:$AS,12,0),"")</f>
        <v/>
      </c>
      <c r="J319" s="77" t="str">
        <f>IFERROR(VLOOKUP($D319,의치한약수데이터!$C:$AS,13,0),"")</f>
        <v/>
      </c>
      <c r="K319" s="77" t="str">
        <f>IFERROR(VLOOKUP($D319,의치한약수데이터!$C:$AS,14,0),"")</f>
        <v/>
      </c>
      <c r="L319" s="77" t="str">
        <f>IFERROR(VLOOKUP($D319,의치한약수데이터!$C:$AS,16,0),"")</f>
        <v/>
      </c>
      <c r="M319" s="80" t="str">
        <f>IFERROR(VLOOKUP($D319,의치한약수데이터!$C:$AS,17,0),"")</f>
        <v/>
      </c>
      <c r="N319" s="77" t="str">
        <f>IFERROR(VLOOKUP($D319,의치한약수데이터!$C:$AS,18,0),"")</f>
        <v/>
      </c>
      <c r="O319" s="81" t="str">
        <f>IFERROR(VLOOKUP($D319,의치한약수데이터!$C:$AS,20,0),"")</f>
        <v/>
      </c>
      <c r="P319" s="77" t="str">
        <f>IFERROR(VLOOKUP($D319,의치한약수데이터!$C:$AS,21,0),"")</f>
        <v/>
      </c>
      <c r="Q319" s="77" t="str">
        <f>IFERROR(VLOOKUP($D319,의치한약수데이터!$C:$AS,39,0),"")</f>
        <v/>
      </c>
      <c r="R319" s="82" t="str">
        <f>IFERROR(VLOOKUP($D319,의치한약수데이터!$C:$AS,41,0),"")</f>
        <v/>
      </c>
      <c r="S319" s="115" t="str">
        <f>IFERROR(VLOOKUP($D319,의치한약수데이터!$C:$AS,43,0),"")</f>
        <v/>
      </c>
    </row>
    <row r="320" spans="3:19" x14ac:dyDescent="0.3">
      <c r="C320" s="18">
        <v>288</v>
      </c>
      <c r="D320" s="77" t="str">
        <f>IFERROR(VLOOKUP($C320,의치한약수데이터!$B:$C,2,0),"")</f>
        <v/>
      </c>
      <c r="E320" s="79" t="str">
        <f>IFERROR(VLOOKUP($D320,의치한약수데이터!$C:$AS,3,0),"")</f>
        <v/>
      </c>
      <c r="F320" s="77" t="str">
        <f>IFERROR(VLOOKUP($D320,의치한약수데이터!$C:$AS,5,0),"")</f>
        <v/>
      </c>
      <c r="G320" s="77" t="str">
        <f>IFERROR(VLOOKUP($D320,의치한약수데이터!$C:$AS,6,0),"")</f>
        <v/>
      </c>
      <c r="H320" s="77" t="str">
        <f>IFERROR(VLOOKUP($D320,의치한약수데이터!$C:$AS,8,0),"")</f>
        <v/>
      </c>
      <c r="I320" s="77" t="str">
        <f>IFERROR(VLOOKUP($D320,의치한약수데이터!$C:$AS,12,0),"")</f>
        <v/>
      </c>
      <c r="J320" s="77" t="str">
        <f>IFERROR(VLOOKUP($D320,의치한약수데이터!$C:$AS,13,0),"")</f>
        <v/>
      </c>
      <c r="K320" s="77" t="str">
        <f>IFERROR(VLOOKUP($D320,의치한약수데이터!$C:$AS,14,0),"")</f>
        <v/>
      </c>
      <c r="L320" s="77" t="str">
        <f>IFERROR(VLOOKUP($D320,의치한약수데이터!$C:$AS,16,0),"")</f>
        <v/>
      </c>
      <c r="M320" s="80" t="str">
        <f>IFERROR(VLOOKUP($D320,의치한약수데이터!$C:$AS,17,0),"")</f>
        <v/>
      </c>
      <c r="N320" s="77" t="str">
        <f>IFERROR(VLOOKUP($D320,의치한약수데이터!$C:$AS,18,0),"")</f>
        <v/>
      </c>
      <c r="O320" s="81" t="str">
        <f>IFERROR(VLOOKUP($D320,의치한약수데이터!$C:$AS,20,0),"")</f>
        <v/>
      </c>
      <c r="P320" s="77" t="str">
        <f>IFERROR(VLOOKUP($D320,의치한약수데이터!$C:$AS,21,0),"")</f>
        <v/>
      </c>
      <c r="Q320" s="77" t="str">
        <f>IFERROR(VLOOKUP($D320,의치한약수데이터!$C:$AS,39,0),"")</f>
        <v/>
      </c>
      <c r="R320" s="82" t="str">
        <f>IFERROR(VLOOKUP($D320,의치한약수데이터!$C:$AS,41,0),"")</f>
        <v/>
      </c>
      <c r="S320" s="115" t="str">
        <f>IFERROR(VLOOKUP($D320,의치한약수데이터!$C:$AS,43,0),"")</f>
        <v/>
      </c>
    </row>
    <row r="321" spans="3:19" x14ac:dyDescent="0.3">
      <c r="C321" s="18">
        <v>289</v>
      </c>
      <c r="D321" s="77" t="str">
        <f>IFERROR(VLOOKUP($C321,의치한약수데이터!$B:$C,2,0),"")</f>
        <v/>
      </c>
      <c r="E321" s="79" t="str">
        <f>IFERROR(VLOOKUP($D321,의치한약수데이터!$C:$AS,3,0),"")</f>
        <v/>
      </c>
      <c r="F321" s="77" t="str">
        <f>IFERROR(VLOOKUP($D321,의치한약수데이터!$C:$AS,5,0),"")</f>
        <v/>
      </c>
      <c r="G321" s="77" t="str">
        <f>IFERROR(VLOOKUP($D321,의치한약수데이터!$C:$AS,6,0),"")</f>
        <v/>
      </c>
      <c r="H321" s="77" t="str">
        <f>IFERROR(VLOOKUP($D321,의치한약수데이터!$C:$AS,8,0),"")</f>
        <v/>
      </c>
      <c r="I321" s="77" t="str">
        <f>IFERROR(VLOOKUP($D321,의치한약수데이터!$C:$AS,12,0),"")</f>
        <v/>
      </c>
      <c r="J321" s="77" t="str">
        <f>IFERROR(VLOOKUP($D321,의치한약수데이터!$C:$AS,13,0),"")</f>
        <v/>
      </c>
      <c r="K321" s="77" t="str">
        <f>IFERROR(VLOOKUP($D321,의치한약수데이터!$C:$AS,14,0),"")</f>
        <v/>
      </c>
      <c r="L321" s="77" t="str">
        <f>IFERROR(VLOOKUP($D321,의치한약수데이터!$C:$AS,16,0),"")</f>
        <v/>
      </c>
      <c r="M321" s="80" t="str">
        <f>IFERROR(VLOOKUP($D321,의치한약수데이터!$C:$AS,17,0),"")</f>
        <v/>
      </c>
      <c r="N321" s="77" t="str">
        <f>IFERROR(VLOOKUP($D321,의치한약수데이터!$C:$AS,18,0),"")</f>
        <v/>
      </c>
      <c r="O321" s="81" t="str">
        <f>IFERROR(VLOOKUP($D321,의치한약수데이터!$C:$AS,20,0),"")</f>
        <v/>
      </c>
      <c r="P321" s="77" t="str">
        <f>IFERROR(VLOOKUP($D321,의치한약수데이터!$C:$AS,21,0),"")</f>
        <v/>
      </c>
      <c r="Q321" s="77" t="str">
        <f>IFERROR(VLOOKUP($D321,의치한약수데이터!$C:$AS,39,0),"")</f>
        <v/>
      </c>
      <c r="R321" s="82" t="str">
        <f>IFERROR(VLOOKUP($D321,의치한약수데이터!$C:$AS,41,0),"")</f>
        <v/>
      </c>
      <c r="S321" s="115" t="str">
        <f>IFERROR(VLOOKUP($D321,의치한약수데이터!$C:$AS,43,0),"")</f>
        <v/>
      </c>
    </row>
    <row r="322" spans="3:19" x14ac:dyDescent="0.3">
      <c r="C322" s="18">
        <v>290</v>
      </c>
      <c r="D322" s="77" t="str">
        <f>IFERROR(VLOOKUP($C322,의치한약수데이터!$B:$C,2,0),"")</f>
        <v/>
      </c>
      <c r="E322" s="79" t="str">
        <f>IFERROR(VLOOKUP($D322,의치한약수데이터!$C:$AS,3,0),"")</f>
        <v/>
      </c>
      <c r="F322" s="77" t="str">
        <f>IFERROR(VLOOKUP($D322,의치한약수데이터!$C:$AS,5,0),"")</f>
        <v/>
      </c>
      <c r="G322" s="77" t="str">
        <f>IFERROR(VLOOKUP($D322,의치한약수데이터!$C:$AS,6,0),"")</f>
        <v/>
      </c>
      <c r="H322" s="77" t="str">
        <f>IFERROR(VLOOKUP($D322,의치한약수데이터!$C:$AS,8,0),"")</f>
        <v/>
      </c>
      <c r="I322" s="77" t="str">
        <f>IFERROR(VLOOKUP($D322,의치한약수데이터!$C:$AS,12,0),"")</f>
        <v/>
      </c>
      <c r="J322" s="77" t="str">
        <f>IFERROR(VLOOKUP($D322,의치한약수데이터!$C:$AS,13,0),"")</f>
        <v/>
      </c>
      <c r="K322" s="77" t="str">
        <f>IFERROR(VLOOKUP($D322,의치한약수데이터!$C:$AS,14,0),"")</f>
        <v/>
      </c>
      <c r="L322" s="77" t="str">
        <f>IFERROR(VLOOKUP($D322,의치한약수데이터!$C:$AS,16,0),"")</f>
        <v/>
      </c>
      <c r="M322" s="80" t="str">
        <f>IFERROR(VLOOKUP($D322,의치한약수데이터!$C:$AS,17,0),"")</f>
        <v/>
      </c>
      <c r="N322" s="77" t="str">
        <f>IFERROR(VLOOKUP($D322,의치한약수데이터!$C:$AS,18,0),"")</f>
        <v/>
      </c>
      <c r="O322" s="81" t="str">
        <f>IFERROR(VLOOKUP($D322,의치한약수데이터!$C:$AS,20,0),"")</f>
        <v/>
      </c>
      <c r="P322" s="77" t="str">
        <f>IFERROR(VLOOKUP($D322,의치한약수데이터!$C:$AS,21,0),"")</f>
        <v/>
      </c>
      <c r="Q322" s="77" t="str">
        <f>IFERROR(VLOOKUP($D322,의치한약수데이터!$C:$AS,39,0),"")</f>
        <v/>
      </c>
      <c r="R322" s="82" t="str">
        <f>IFERROR(VLOOKUP($D322,의치한약수데이터!$C:$AS,41,0),"")</f>
        <v/>
      </c>
      <c r="S322" s="115" t="str">
        <f>IFERROR(VLOOKUP($D322,의치한약수데이터!$C:$AS,43,0),"")</f>
        <v/>
      </c>
    </row>
    <row r="323" spans="3:19" x14ac:dyDescent="0.3">
      <c r="C323" s="18">
        <v>291</v>
      </c>
      <c r="D323" s="77" t="str">
        <f>IFERROR(VLOOKUP($C323,의치한약수데이터!$B:$C,2,0),"")</f>
        <v/>
      </c>
      <c r="E323" s="79" t="str">
        <f>IFERROR(VLOOKUP($D323,의치한약수데이터!$C:$AS,3,0),"")</f>
        <v/>
      </c>
      <c r="F323" s="77" t="str">
        <f>IFERROR(VLOOKUP($D323,의치한약수데이터!$C:$AS,5,0),"")</f>
        <v/>
      </c>
      <c r="G323" s="77" t="str">
        <f>IFERROR(VLOOKUP($D323,의치한약수데이터!$C:$AS,6,0),"")</f>
        <v/>
      </c>
      <c r="H323" s="77" t="str">
        <f>IFERROR(VLOOKUP($D323,의치한약수데이터!$C:$AS,8,0),"")</f>
        <v/>
      </c>
      <c r="I323" s="77" t="str">
        <f>IFERROR(VLOOKUP($D323,의치한약수데이터!$C:$AS,12,0),"")</f>
        <v/>
      </c>
      <c r="J323" s="77" t="str">
        <f>IFERROR(VLOOKUP($D323,의치한약수데이터!$C:$AS,13,0),"")</f>
        <v/>
      </c>
      <c r="K323" s="77" t="str">
        <f>IFERROR(VLOOKUP($D323,의치한약수데이터!$C:$AS,14,0),"")</f>
        <v/>
      </c>
      <c r="L323" s="77" t="str">
        <f>IFERROR(VLOOKUP($D323,의치한약수데이터!$C:$AS,16,0),"")</f>
        <v/>
      </c>
      <c r="M323" s="80" t="str">
        <f>IFERROR(VLOOKUP($D323,의치한약수데이터!$C:$AS,17,0),"")</f>
        <v/>
      </c>
      <c r="N323" s="77" t="str">
        <f>IFERROR(VLOOKUP($D323,의치한약수데이터!$C:$AS,18,0),"")</f>
        <v/>
      </c>
      <c r="O323" s="81" t="str">
        <f>IFERROR(VLOOKUP($D323,의치한약수데이터!$C:$AS,20,0),"")</f>
        <v/>
      </c>
      <c r="P323" s="77" t="str">
        <f>IFERROR(VLOOKUP($D323,의치한약수데이터!$C:$AS,21,0),"")</f>
        <v/>
      </c>
      <c r="Q323" s="77" t="str">
        <f>IFERROR(VLOOKUP($D323,의치한약수데이터!$C:$AS,39,0),"")</f>
        <v/>
      </c>
      <c r="R323" s="82" t="str">
        <f>IFERROR(VLOOKUP($D323,의치한약수데이터!$C:$AS,41,0),"")</f>
        <v/>
      </c>
      <c r="S323" s="115" t="str">
        <f>IFERROR(VLOOKUP($D323,의치한약수데이터!$C:$AS,43,0),"")</f>
        <v/>
      </c>
    </row>
    <row r="324" spans="3:19" x14ac:dyDescent="0.3">
      <c r="C324" s="18">
        <v>292</v>
      </c>
      <c r="D324" s="77" t="str">
        <f>IFERROR(VLOOKUP($C324,의치한약수데이터!$B:$C,2,0),"")</f>
        <v/>
      </c>
      <c r="E324" s="79" t="str">
        <f>IFERROR(VLOOKUP($D324,의치한약수데이터!$C:$AS,3,0),"")</f>
        <v/>
      </c>
      <c r="F324" s="77" t="str">
        <f>IFERROR(VLOOKUP($D324,의치한약수데이터!$C:$AS,5,0),"")</f>
        <v/>
      </c>
      <c r="G324" s="77" t="str">
        <f>IFERROR(VLOOKUP($D324,의치한약수데이터!$C:$AS,6,0),"")</f>
        <v/>
      </c>
      <c r="H324" s="77" t="str">
        <f>IFERROR(VLOOKUP($D324,의치한약수데이터!$C:$AS,8,0),"")</f>
        <v/>
      </c>
      <c r="I324" s="77" t="str">
        <f>IFERROR(VLOOKUP($D324,의치한약수데이터!$C:$AS,12,0),"")</f>
        <v/>
      </c>
      <c r="J324" s="77" t="str">
        <f>IFERROR(VLOOKUP($D324,의치한약수데이터!$C:$AS,13,0),"")</f>
        <v/>
      </c>
      <c r="K324" s="77" t="str">
        <f>IFERROR(VLOOKUP($D324,의치한약수데이터!$C:$AS,14,0),"")</f>
        <v/>
      </c>
      <c r="L324" s="77" t="str">
        <f>IFERROR(VLOOKUP($D324,의치한약수데이터!$C:$AS,16,0),"")</f>
        <v/>
      </c>
      <c r="M324" s="80" t="str">
        <f>IFERROR(VLOOKUP($D324,의치한약수데이터!$C:$AS,17,0),"")</f>
        <v/>
      </c>
      <c r="N324" s="77" t="str">
        <f>IFERROR(VLOOKUP($D324,의치한약수데이터!$C:$AS,18,0),"")</f>
        <v/>
      </c>
      <c r="O324" s="81" t="str">
        <f>IFERROR(VLOOKUP($D324,의치한약수데이터!$C:$AS,20,0),"")</f>
        <v/>
      </c>
      <c r="P324" s="77" t="str">
        <f>IFERROR(VLOOKUP($D324,의치한약수데이터!$C:$AS,21,0),"")</f>
        <v/>
      </c>
      <c r="Q324" s="77" t="str">
        <f>IFERROR(VLOOKUP($D324,의치한약수데이터!$C:$AS,39,0),"")</f>
        <v/>
      </c>
      <c r="R324" s="82" t="str">
        <f>IFERROR(VLOOKUP($D324,의치한약수데이터!$C:$AS,41,0),"")</f>
        <v/>
      </c>
      <c r="S324" s="115" t="str">
        <f>IFERROR(VLOOKUP($D324,의치한약수데이터!$C:$AS,43,0),"")</f>
        <v/>
      </c>
    </row>
    <row r="325" spans="3:19" x14ac:dyDescent="0.3">
      <c r="C325" s="18">
        <v>293</v>
      </c>
      <c r="D325" s="77" t="str">
        <f>IFERROR(VLOOKUP($C325,의치한약수데이터!$B:$C,2,0),"")</f>
        <v/>
      </c>
      <c r="E325" s="79" t="str">
        <f>IFERROR(VLOOKUP($D325,의치한약수데이터!$C:$AS,3,0),"")</f>
        <v/>
      </c>
      <c r="F325" s="77" t="str">
        <f>IFERROR(VLOOKUP($D325,의치한약수데이터!$C:$AS,5,0),"")</f>
        <v/>
      </c>
      <c r="G325" s="77" t="str">
        <f>IFERROR(VLOOKUP($D325,의치한약수데이터!$C:$AS,6,0),"")</f>
        <v/>
      </c>
      <c r="H325" s="77" t="str">
        <f>IFERROR(VLOOKUP($D325,의치한약수데이터!$C:$AS,8,0),"")</f>
        <v/>
      </c>
      <c r="I325" s="77" t="str">
        <f>IFERROR(VLOOKUP($D325,의치한약수데이터!$C:$AS,12,0),"")</f>
        <v/>
      </c>
      <c r="J325" s="77" t="str">
        <f>IFERROR(VLOOKUP($D325,의치한약수데이터!$C:$AS,13,0),"")</f>
        <v/>
      </c>
      <c r="K325" s="77" t="str">
        <f>IFERROR(VLOOKUP($D325,의치한약수데이터!$C:$AS,14,0),"")</f>
        <v/>
      </c>
      <c r="L325" s="77" t="str">
        <f>IFERROR(VLOOKUP($D325,의치한약수데이터!$C:$AS,16,0),"")</f>
        <v/>
      </c>
      <c r="M325" s="80" t="str">
        <f>IFERROR(VLOOKUP($D325,의치한약수데이터!$C:$AS,17,0),"")</f>
        <v/>
      </c>
      <c r="N325" s="77" t="str">
        <f>IFERROR(VLOOKUP($D325,의치한약수데이터!$C:$AS,18,0),"")</f>
        <v/>
      </c>
      <c r="O325" s="81" t="str">
        <f>IFERROR(VLOOKUP($D325,의치한약수데이터!$C:$AS,20,0),"")</f>
        <v/>
      </c>
      <c r="P325" s="77" t="str">
        <f>IFERROR(VLOOKUP($D325,의치한약수데이터!$C:$AS,21,0),"")</f>
        <v/>
      </c>
      <c r="Q325" s="77" t="str">
        <f>IFERROR(VLOOKUP($D325,의치한약수데이터!$C:$AS,39,0),"")</f>
        <v/>
      </c>
      <c r="R325" s="82" t="str">
        <f>IFERROR(VLOOKUP($D325,의치한약수데이터!$C:$AS,41,0),"")</f>
        <v/>
      </c>
      <c r="S325" s="115" t="str">
        <f>IFERROR(VLOOKUP($D325,의치한약수데이터!$C:$AS,43,0),"")</f>
        <v/>
      </c>
    </row>
    <row r="326" spans="3:19" x14ac:dyDescent="0.3">
      <c r="C326" s="18">
        <v>294</v>
      </c>
      <c r="D326" s="77" t="str">
        <f>IFERROR(VLOOKUP($C326,의치한약수데이터!$B:$C,2,0),"")</f>
        <v/>
      </c>
      <c r="E326" s="79" t="str">
        <f>IFERROR(VLOOKUP($D326,의치한약수데이터!$C:$AS,3,0),"")</f>
        <v/>
      </c>
      <c r="F326" s="77" t="str">
        <f>IFERROR(VLOOKUP($D326,의치한약수데이터!$C:$AS,5,0),"")</f>
        <v/>
      </c>
      <c r="G326" s="77" t="str">
        <f>IFERROR(VLOOKUP($D326,의치한약수데이터!$C:$AS,6,0),"")</f>
        <v/>
      </c>
      <c r="H326" s="77" t="str">
        <f>IFERROR(VLOOKUP($D326,의치한약수데이터!$C:$AS,8,0),"")</f>
        <v/>
      </c>
      <c r="I326" s="77" t="str">
        <f>IFERROR(VLOOKUP($D326,의치한약수데이터!$C:$AS,12,0),"")</f>
        <v/>
      </c>
      <c r="J326" s="77" t="str">
        <f>IFERROR(VLOOKUP($D326,의치한약수데이터!$C:$AS,13,0),"")</f>
        <v/>
      </c>
      <c r="K326" s="77" t="str">
        <f>IFERROR(VLOOKUP($D326,의치한약수데이터!$C:$AS,14,0),"")</f>
        <v/>
      </c>
      <c r="L326" s="77" t="str">
        <f>IFERROR(VLOOKUP($D326,의치한약수데이터!$C:$AS,16,0),"")</f>
        <v/>
      </c>
      <c r="M326" s="80" t="str">
        <f>IFERROR(VLOOKUP($D326,의치한약수데이터!$C:$AS,17,0),"")</f>
        <v/>
      </c>
      <c r="N326" s="77" t="str">
        <f>IFERROR(VLOOKUP($D326,의치한약수데이터!$C:$AS,18,0),"")</f>
        <v/>
      </c>
      <c r="O326" s="81" t="str">
        <f>IFERROR(VLOOKUP($D326,의치한약수데이터!$C:$AS,20,0),"")</f>
        <v/>
      </c>
      <c r="P326" s="77" t="str">
        <f>IFERROR(VLOOKUP($D326,의치한약수데이터!$C:$AS,21,0),"")</f>
        <v/>
      </c>
      <c r="Q326" s="77" t="str">
        <f>IFERROR(VLOOKUP($D326,의치한약수데이터!$C:$AS,39,0),"")</f>
        <v/>
      </c>
      <c r="R326" s="82" t="str">
        <f>IFERROR(VLOOKUP($D326,의치한약수데이터!$C:$AS,41,0),"")</f>
        <v/>
      </c>
      <c r="S326" s="115" t="str">
        <f>IFERROR(VLOOKUP($D326,의치한약수데이터!$C:$AS,43,0),"")</f>
        <v/>
      </c>
    </row>
    <row r="327" spans="3:19" x14ac:dyDescent="0.3">
      <c r="C327" s="18">
        <v>295</v>
      </c>
      <c r="D327" s="77" t="str">
        <f>IFERROR(VLOOKUP($C327,의치한약수데이터!$B:$C,2,0),"")</f>
        <v/>
      </c>
      <c r="E327" s="79" t="str">
        <f>IFERROR(VLOOKUP($D327,의치한약수데이터!$C:$AS,3,0),"")</f>
        <v/>
      </c>
      <c r="F327" s="77" t="str">
        <f>IFERROR(VLOOKUP($D327,의치한약수데이터!$C:$AS,5,0),"")</f>
        <v/>
      </c>
      <c r="G327" s="77" t="str">
        <f>IFERROR(VLOOKUP($D327,의치한약수데이터!$C:$AS,6,0),"")</f>
        <v/>
      </c>
      <c r="H327" s="77" t="str">
        <f>IFERROR(VLOOKUP($D327,의치한약수데이터!$C:$AS,8,0),"")</f>
        <v/>
      </c>
      <c r="I327" s="77" t="str">
        <f>IFERROR(VLOOKUP($D327,의치한약수데이터!$C:$AS,12,0),"")</f>
        <v/>
      </c>
      <c r="J327" s="77" t="str">
        <f>IFERROR(VLOOKUP($D327,의치한약수데이터!$C:$AS,13,0),"")</f>
        <v/>
      </c>
      <c r="K327" s="77" t="str">
        <f>IFERROR(VLOOKUP($D327,의치한약수데이터!$C:$AS,14,0),"")</f>
        <v/>
      </c>
      <c r="L327" s="77" t="str">
        <f>IFERROR(VLOOKUP($D327,의치한약수데이터!$C:$AS,16,0),"")</f>
        <v/>
      </c>
      <c r="M327" s="80" t="str">
        <f>IFERROR(VLOOKUP($D327,의치한약수데이터!$C:$AS,17,0),"")</f>
        <v/>
      </c>
      <c r="N327" s="77" t="str">
        <f>IFERROR(VLOOKUP($D327,의치한약수데이터!$C:$AS,18,0),"")</f>
        <v/>
      </c>
      <c r="O327" s="81" t="str">
        <f>IFERROR(VLOOKUP($D327,의치한약수데이터!$C:$AS,20,0),"")</f>
        <v/>
      </c>
      <c r="P327" s="77" t="str">
        <f>IFERROR(VLOOKUP($D327,의치한약수데이터!$C:$AS,21,0),"")</f>
        <v/>
      </c>
      <c r="Q327" s="77" t="str">
        <f>IFERROR(VLOOKUP($D327,의치한약수데이터!$C:$AS,39,0),"")</f>
        <v/>
      </c>
      <c r="R327" s="82" t="str">
        <f>IFERROR(VLOOKUP($D327,의치한약수데이터!$C:$AS,41,0),"")</f>
        <v/>
      </c>
      <c r="S327" s="115" t="str">
        <f>IFERROR(VLOOKUP($D327,의치한약수데이터!$C:$AS,43,0),"")</f>
        <v/>
      </c>
    </row>
    <row r="328" spans="3:19" x14ac:dyDescent="0.3">
      <c r="C328" s="18">
        <v>296</v>
      </c>
      <c r="D328" s="77" t="str">
        <f>IFERROR(VLOOKUP($C328,의치한약수데이터!$B:$C,2,0),"")</f>
        <v/>
      </c>
      <c r="E328" s="79" t="str">
        <f>IFERROR(VLOOKUP($D328,의치한약수데이터!$C:$AS,3,0),"")</f>
        <v/>
      </c>
      <c r="F328" s="77" t="str">
        <f>IFERROR(VLOOKUP($D328,의치한약수데이터!$C:$AS,5,0),"")</f>
        <v/>
      </c>
      <c r="G328" s="77" t="str">
        <f>IFERROR(VLOOKUP($D328,의치한약수데이터!$C:$AS,6,0),"")</f>
        <v/>
      </c>
      <c r="H328" s="77" t="str">
        <f>IFERROR(VLOOKUP($D328,의치한약수데이터!$C:$AS,8,0),"")</f>
        <v/>
      </c>
      <c r="I328" s="77" t="str">
        <f>IFERROR(VLOOKUP($D328,의치한약수데이터!$C:$AS,12,0),"")</f>
        <v/>
      </c>
      <c r="J328" s="77" t="str">
        <f>IFERROR(VLOOKUP($D328,의치한약수데이터!$C:$AS,13,0),"")</f>
        <v/>
      </c>
      <c r="K328" s="77" t="str">
        <f>IFERROR(VLOOKUP($D328,의치한약수데이터!$C:$AS,14,0),"")</f>
        <v/>
      </c>
      <c r="L328" s="77" t="str">
        <f>IFERROR(VLOOKUP($D328,의치한약수데이터!$C:$AS,16,0),"")</f>
        <v/>
      </c>
      <c r="M328" s="80" t="str">
        <f>IFERROR(VLOOKUP($D328,의치한약수데이터!$C:$AS,17,0),"")</f>
        <v/>
      </c>
      <c r="N328" s="77" t="str">
        <f>IFERROR(VLOOKUP($D328,의치한약수데이터!$C:$AS,18,0),"")</f>
        <v/>
      </c>
      <c r="O328" s="81" t="str">
        <f>IFERROR(VLOOKUP($D328,의치한약수데이터!$C:$AS,20,0),"")</f>
        <v/>
      </c>
      <c r="P328" s="77" t="str">
        <f>IFERROR(VLOOKUP($D328,의치한약수데이터!$C:$AS,21,0),"")</f>
        <v/>
      </c>
      <c r="Q328" s="77" t="str">
        <f>IFERROR(VLOOKUP($D328,의치한약수데이터!$C:$AS,39,0),"")</f>
        <v/>
      </c>
      <c r="R328" s="82" t="str">
        <f>IFERROR(VLOOKUP($D328,의치한약수데이터!$C:$AS,41,0),"")</f>
        <v/>
      </c>
      <c r="S328" s="115" t="str">
        <f>IFERROR(VLOOKUP($D328,의치한약수데이터!$C:$AS,43,0),"")</f>
        <v/>
      </c>
    </row>
    <row r="329" spans="3:19" x14ac:dyDescent="0.3">
      <c r="C329" s="18">
        <v>297</v>
      </c>
      <c r="D329" s="77" t="str">
        <f>IFERROR(VLOOKUP($C329,의치한약수데이터!$B:$C,2,0),"")</f>
        <v/>
      </c>
      <c r="E329" s="79" t="str">
        <f>IFERROR(VLOOKUP($D329,의치한약수데이터!$C:$AS,3,0),"")</f>
        <v/>
      </c>
      <c r="F329" s="77" t="str">
        <f>IFERROR(VLOOKUP($D329,의치한약수데이터!$C:$AS,5,0),"")</f>
        <v/>
      </c>
      <c r="G329" s="77" t="str">
        <f>IFERROR(VLOOKUP($D329,의치한약수데이터!$C:$AS,6,0),"")</f>
        <v/>
      </c>
      <c r="H329" s="77" t="str">
        <f>IFERROR(VLOOKUP($D329,의치한약수데이터!$C:$AS,8,0),"")</f>
        <v/>
      </c>
      <c r="I329" s="77" t="str">
        <f>IFERROR(VLOOKUP($D329,의치한약수데이터!$C:$AS,12,0),"")</f>
        <v/>
      </c>
      <c r="J329" s="77" t="str">
        <f>IFERROR(VLOOKUP($D329,의치한약수데이터!$C:$AS,13,0),"")</f>
        <v/>
      </c>
      <c r="K329" s="77" t="str">
        <f>IFERROR(VLOOKUP($D329,의치한약수데이터!$C:$AS,14,0),"")</f>
        <v/>
      </c>
      <c r="L329" s="77" t="str">
        <f>IFERROR(VLOOKUP($D329,의치한약수데이터!$C:$AS,16,0),"")</f>
        <v/>
      </c>
      <c r="M329" s="80" t="str">
        <f>IFERROR(VLOOKUP($D329,의치한약수데이터!$C:$AS,17,0),"")</f>
        <v/>
      </c>
      <c r="N329" s="77" t="str">
        <f>IFERROR(VLOOKUP($D329,의치한약수데이터!$C:$AS,18,0),"")</f>
        <v/>
      </c>
      <c r="O329" s="81" t="str">
        <f>IFERROR(VLOOKUP($D329,의치한약수데이터!$C:$AS,20,0),"")</f>
        <v/>
      </c>
      <c r="P329" s="77" t="str">
        <f>IFERROR(VLOOKUP($D329,의치한약수데이터!$C:$AS,21,0),"")</f>
        <v/>
      </c>
      <c r="Q329" s="77" t="str">
        <f>IFERROR(VLOOKUP($D329,의치한약수데이터!$C:$AS,39,0),"")</f>
        <v/>
      </c>
      <c r="R329" s="82" t="str">
        <f>IFERROR(VLOOKUP($D329,의치한약수데이터!$C:$AS,41,0),"")</f>
        <v/>
      </c>
      <c r="S329" s="115" t="str">
        <f>IFERROR(VLOOKUP($D329,의치한약수데이터!$C:$AS,43,0),"")</f>
        <v/>
      </c>
    </row>
    <row r="330" spans="3:19" x14ac:dyDescent="0.3">
      <c r="C330" s="18">
        <v>298</v>
      </c>
      <c r="D330" s="77" t="str">
        <f>IFERROR(VLOOKUP($C330,의치한약수데이터!$B:$C,2,0),"")</f>
        <v/>
      </c>
      <c r="E330" s="79" t="str">
        <f>IFERROR(VLOOKUP($D330,의치한약수데이터!$C:$AS,3,0),"")</f>
        <v/>
      </c>
      <c r="F330" s="77" t="str">
        <f>IFERROR(VLOOKUP($D330,의치한약수데이터!$C:$AS,5,0),"")</f>
        <v/>
      </c>
      <c r="G330" s="77" t="str">
        <f>IFERROR(VLOOKUP($D330,의치한약수데이터!$C:$AS,6,0),"")</f>
        <v/>
      </c>
      <c r="H330" s="77" t="str">
        <f>IFERROR(VLOOKUP($D330,의치한약수데이터!$C:$AS,8,0),"")</f>
        <v/>
      </c>
      <c r="I330" s="77" t="str">
        <f>IFERROR(VLOOKUP($D330,의치한약수데이터!$C:$AS,12,0),"")</f>
        <v/>
      </c>
      <c r="J330" s="77" t="str">
        <f>IFERROR(VLOOKUP($D330,의치한약수데이터!$C:$AS,13,0),"")</f>
        <v/>
      </c>
      <c r="K330" s="77" t="str">
        <f>IFERROR(VLOOKUP($D330,의치한약수데이터!$C:$AS,14,0),"")</f>
        <v/>
      </c>
      <c r="L330" s="77" t="str">
        <f>IFERROR(VLOOKUP($D330,의치한약수데이터!$C:$AS,16,0),"")</f>
        <v/>
      </c>
      <c r="M330" s="80" t="str">
        <f>IFERROR(VLOOKUP($D330,의치한약수데이터!$C:$AS,17,0),"")</f>
        <v/>
      </c>
      <c r="N330" s="77" t="str">
        <f>IFERROR(VLOOKUP($D330,의치한약수데이터!$C:$AS,18,0),"")</f>
        <v/>
      </c>
      <c r="O330" s="81" t="str">
        <f>IFERROR(VLOOKUP($D330,의치한약수데이터!$C:$AS,20,0),"")</f>
        <v/>
      </c>
      <c r="P330" s="77" t="str">
        <f>IFERROR(VLOOKUP($D330,의치한약수데이터!$C:$AS,21,0),"")</f>
        <v/>
      </c>
      <c r="Q330" s="77" t="str">
        <f>IFERROR(VLOOKUP($D330,의치한약수데이터!$C:$AS,39,0),"")</f>
        <v/>
      </c>
      <c r="R330" s="82" t="str">
        <f>IFERROR(VLOOKUP($D330,의치한약수데이터!$C:$AS,41,0),"")</f>
        <v/>
      </c>
      <c r="S330" s="115" t="str">
        <f>IFERROR(VLOOKUP($D330,의치한약수데이터!$C:$AS,43,0),"")</f>
        <v/>
      </c>
    </row>
    <row r="331" spans="3:19" x14ac:dyDescent="0.3">
      <c r="C331" s="18">
        <v>299</v>
      </c>
      <c r="D331" s="77" t="str">
        <f>IFERROR(VLOOKUP($C331,의치한약수데이터!$B:$C,2,0),"")</f>
        <v/>
      </c>
      <c r="E331" s="79" t="str">
        <f>IFERROR(VLOOKUP($D331,의치한약수데이터!$C:$AS,3,0),"")</f>
        <v/>
      </c>
      <c r="F331" s="77" t="str">
        <f>IFERROR(VLOOKUP($D331,의치한약수데이터!$C:$AS,5,0),"")</f>
        <v/>
      </c>
      <c r="G331" s="77" t="str">
        <f>IFERROR(VLOOKUP($D331,의치한약수데이터!$C:$AS,6,0),"")</f>
        <v/>
      </c>
      <c r="H331" s="77" t="str">
        <f>IFERROR(VLOOKUP($D331,의치한약수데이터!$C:$AS,8,0),"")</f>
        <v/>
      </c>
      <c r="I331" s="77" t="str">
        <f>IFERROR(VLOOKUP($D331,의치한약수데이터!$C:$AS,12,0),"")</f>
        <v/>
      </c>
      <c r="J331" s="77" t="str">
        <f>IFERROR(VLOOKUP($D331,의치한약수데이터!$C:$AS,13,0),"")</f>
        <v/>
      </c>
      <c r="K331" s="77" t="str">
        <f>IFERROR(VLOOKUP($D331,의치한약수데이터!$C:$AS,14,0),"")</f>
        <v/>
      </c>
      <c r="L331" s="77" t="str">
        <f>IFERROR(VLOOKUP($D331,의치한약수데이터!$C:$AS,16,0),"")</f>
        <v/>
      </c>
      <c r="M331" s="80" t="str">
        <f>IFERROR(VLOOKUP($D331,의치한약수데이터!$C:$AS,17,0),"")</f>
        <v/>
      </c>
      <c r="N331" s="77" t="str">
        <f>IFERROR(VLOOKUP($D331,의치한약수데이터!$C:$AS,18,0),"")</f>
        <v/>
      </c>
      <c r="O331" s="81" t="str">
        <f>IFERROR(VLOOKUP($D331,의치한약수데이터!$C:$AS,20,0),"")</f>
        <v/>
      </c>
      <c r="P331" s="77" t="str">
        <f>IFERROR(VLOOKUP($D331,의치한약수데이터!$C:$AS,21,0),"")</f>
        <v/>
      </c>
      <c r="Q331" s="77" t="str">
        <f>IFERROR(VLOOKUP($D331,의치한약수데이터!$C:$AS,39,0),"")</f>
        <v/>
      </c>
      <c r="R331" s="82" t="str">
        <f>IFERROR(VLOOKUP($D331,의치한약수데이터!$C:$AS,41,0),"")</f>
        <v/>
      </c>
      <c r="S331" s="115" t="str">
        <f>IFERROR(VLOOKUP($D331,의치한약수데이터!$C:$AS,43,0),"")</f>
        <v/>
      </c>
    </row>
    <row r="332" spans="3:19" x14ac:dyDescent="0.3">
      <c r="C332" s="18">
        <v>300</v>
      </c>
      <c r="D332" s="77" t="str">
        <f>IFERROR(VLOOKUP($C332,의치한약수데이터!$B:$C,2,0),"")</f>
        <v/>
      </c>
      <c r="E332" s="79" t="str">
        <f>IFERROR(VLOOKUP($D332,의치한약수데이터!$C:$AS,3,0),"")</f>
        <v/>
      </c>
      <c r="F332" s="77" t="str">
        <f>IFERROR(VLOOKUP($D332,의치한약수데이터!$C:$AS,5,0),"")</f>
        <v/>
      </c>
      <c r="G332" s="77" t="str">
        <f>IFERROR(VLOOKUP($D332,의치한약수데이터!$C:$AS,6,0),"")</f>
        <v/>
      </c>
      <c r="H332" s="77" t="str">
        <f>IFERROR(VLOOKUP($D332,의치한약수데이터!$C:$AS,8,0),"")</f>
        <v/>
      </c>
      <c r="I332" s="77" t="str">
        <f>IFERROR(VLOOKUP($D332,의치한약수데이터!$C:$AS,12,0),"")</f>
        <v/>
      </c>
      <c r="J332" s="77" t="str">
        <f>IFERROR(VLOOKUP($D332,의치한약수데이터!$C:$AS,13,0),"")</f>
        <v/>
      </c>
      <c r="K332" s="77" t="str">
        <f>IFERROR(VLOOKUP($D332,의치한약수데이터!$C:$AS,14,0),"")</f>
        <v/>
      </c>
      <c r="L332" s="77" t="str">
        <f>IFERROR(VLOOKUP($D332,의치한약수데이터!$C:$AS,16,0),"")</f>
        <v/>
      </c>
      <c r="M332" s="80" t="str">
        <f>IFERROR(VLOOKUP($D332,의치한약수데이터!$C:$AS,17,0),"")</f>
        <v/>
      </c>
      <c r="N332" s="77" t="str">
        <f>IFERROR(VLOOKUP($D332,의치한약수데이터!$C:$AS,18,0),"")</f>
        <v/>
      </c>
      <c r="O332" s="81" t="str">
        <f>IFERROR(VLOOKUP($D332,의치한약수데이터!$C:$AS,20,0),"")</f>
        <v/>
      </c>
      <c r="P332" s="77" t="str">
        <f>IFERROR(VLOOKUP($D332,의치한약수데이터!$C:$AS,21,0),"")</f>
        <v/>
      </c>
      <c r="Q332" s="77" t="str">
        <f>IFERROR(VLOOKUP($D332,의치한약수데이터!$C:$AS,39,0),"")</f>
        <v/>
      </c>
      <c r="R332" s="82" t="str">
        <f>IFERROR(VLOOKUP($D332,의치한약수데이터!$C:$AS,41,0),"")</f>
        <v/>
      </c>
      <c r="S332" s="115" t="str">
        <f>IFERROR(VLOOKUP($D332,의치한약수데이터!$C:$AS,43,0),"")</f>
        <v/>
      </c>
    </row>
    <row r="333" spans="3:19" x14ac:dyDescent="0.3">
      <c r="C333" s="18">
        <v>301</v>
      </c>
      <c r="D333" s="77" t="str">
        <f>IFERROR(VLOOKUP($C333,의치한약수데이터!$B:$C,2,0),"")</f>
        <v/>
      </c>
      <c r="E333" s="79" t="str">
        <f>IFERROR(VLOOKUP($D333,의치한약수데이터!$C:$AS,3,0),"")</f>
        <v/>
      </c>
      <c r="F333" s="77" t="str">
        <f>IFERROR(VLOOKUP($D333,의치한약수데이터!$C:$AS,5,0),"")</f>
        <v/>
      </c>
      <c r="G333" s="77" t="str">
        <f>IFERROR(VLOOKUP($D333,의치한약수데이터!$C:$AS,6,0),"")</f>
        <v/>
      </c>
      <c r="H333" s="77" t="str">
        <f>IFERROR(VLOOKUP($D333,의치한약수데이터!$C:$AS,8,0),"")</f>
        <v/>
      </c>
      <c r="I333" s="77" t="str">
        <f>IFERROR(VLOOKUP($D333,의치한약수데이터!$C:$AS,12,0),"")</f>
        <v/>
      </c>
      <c r="J333" s="77" t="str">
        <f>IFERROR(VLOOKUP($D333,의치한약수데이터!$C:$AS,13,0),"")</f>
        <v/>
      </c>
      <c r="K333" s="77" t="str">
        <f>IFERROR(VLOOKUP($D333,의치한약수데이터!$C:$AS,14,0),"")</f>
        <v/>
      </c>
      <c r="L333" s="77" t="str">
        <f>IFERROR(VLOOKUP($D333,의치한약수데이터!$C:$AS,16,0),"")</f>
        <v/>
      </c>
      <c r="M333" s="80" t="str">
        <f>IFERROR(VLOOKUP($D333,의치한약수데이터!$C:$AS,17,0),"")</f>
        <v/>
      </c>
      <c r="N333" s="77" t="str">
        <f>IFERROR(VLOOKUP($D333,의치한약수데이터!$C:$AS,18,0),"")</f>
        <v/>
      </c>
      <c r="O333" s="81" t="str">
        <f>IFERROR(VLOOKUP($D333,의치한약수데이터!$C:$AS,20,0),"")</f>
        <v/>
      </c>
      <c r="P333" s="77" t="str">
        <f>IFERROR(VLOOKUP($D333,의치한약수데이터!$C:$AS,21,0),"")</f>
        <v/>
      </c>
      <c r="Q333" s="77" t="str">
        <f>IFERROR(VLOOKUP($D333,의치한약수데이터!$C:$AS,39,0),"")</f>
        <v/>
      </c>
      <c r="R333" s="82" t="str">
        <f>IFERROR(VLOOKUP($D333,의치한약수데이터!$C:$AS,41,0),"")</f>
        <v/>
      </c>
      <c r="S333" s="115" t="str">
        <f>IFERROR(VLOOKUP($D333,의치한약수데이터!$C:$AS,43,0),"")</f>
        <v/>
      </c>
    </row>
    <row r="334" spans="3:19" x14ac:dyDescent="0.3">
      <c r="C334" s="18">
        <v>302</v>
      </c>
      <c r="D334" s="77" t="str">
        <f>IFERROR(VLOOKUP($C334,의치한약수데이터!$B:$C,2,0),"")</f>
        <v/>
      </c>
      <c r="E334" s="79" t="str">
        <f>IFERROR(VLOOKUP($D334,의치한약수데이터!$C:$AS,3,0),"")</f>
        <v/>
      </c>
      <c r="F334" s="77" t="str">
        <f>IFERROR(VLOOKUP($D334,의치한약수데이터!$C:$AS,5,0),"")</f>
        <v/>
      </c>
      <c r="G334" s="77" t="str">
        <f>IFERROR(VLOOKUP($D334,의치한약수데이터!$C:$AS,6,0),"")</f>
        <v/>
      </c>
      <c r="H334" s="77" t="str">
        <f>IFERROR(VLOOKUP($D334,의치한약수데이터!$C:$AS,8,0),"")</f>
        <v/>
      </c>
      <c r="I334" s="77" t="str">
        <f>IFERROR(VLOOKUP($D334,의치한약수데이터!$C:$AS,12,0),"")</f>
        <v/>
      </c>
      <c r="J334" s="77" t="str">
        <f>IFERROR(VLOOKUP($D334,의치한약수데이터!$C:$AS,13,0),"")</f>
        <v/>
      </c>
      <c r="K334" s="77" t="str">
        <f>IFERROR(VLOOKUP($D334,의치한약수데이터!$C:$AS,14,0),"")</f>
        <v/>
      </c>
      <c r="L334" s="77" t="str">
        <f>IFERROR(VLOOKUP($D334,의치한약수데이터!$C:$AS,16,0),"")</f>
        <v/>
      </c>
      <c r="M334" s="80" t="str">
        <f>IFERROR(VLOOKUP($D334,의치한약수데이터!$C:$AS,17,0),"")</f>
        <v/>
      </c>
      <c r="N334" s="77" t="str">
        <f>IFERROR(VLOOKUP($D334,의치한약수데이터!$C:$AS,18,0),"")</f>
        <v/>
      </c>
      <c r="O334" s="81" t="str">
        <f>IFERROR(VLOOKUP($D334,의치한약수데이터!$C:$AS,20,0),"")</f>
        <v/>
      </c>
      <c r="P334" s="77" t="str">
        <f>IFERROR(VLOOKUP($D334,의치한약수데이터!$C:$AS,21,0),"")</f>
        <v/>
      </c>
      <c r="Q334" s="77" t="str">
        <f>IFERROR(VLOOKUP($D334,의치한약수데이터!$C:$AS,39,0),"")</f>
        <v/>
      </c>
      <c r="R334" s="82" t="str">
        <f>IFERROR(VLOOKUP($D334,의치한약수데이터!$C:$AS,41,0),"")</f>
        <v/>
      </c>
      <c r="S334" s="115" t="str">
        <f>IFERROR(VLOOKUP($D334,의치한약수데이터!$C:$AS,43,0),"")</f>
        <v/>
      </c>
    </row>
    <row r="335" spans="3:19" x14ac:dyDescent="0.3">
      <c r="C335" s="18">
        <v>303</v>
      </c>
      <c r="D335" s="77" t="str">
        <f>IFERROR(VLOOKUP($C335,의치한약수데이터!$B:$C,2,0),"")</f>
        <v/>
      </c>
      <c r="E335" s="79" t="str">
        <f>IFERROR(VLOOKUP($D335,의치한약수데이터!$C:$AS,3,0),"")</f>
        <v/>
      </c>
      <c r="F335" s="77" t="str">
        <f>IFERROR(VLOOKUP($D335,의치한약수데이터!$C:$AS,5,0),"")</f>
        <v/>
      </c>
      <c r="G335" s="77" t="str">
        <f>IFERROR(VLOOKUP($D335,의치한약수데이터!$C:$AS,6,0),"")</f>
        <v/>
      </c>
      <c r="H335" s="77" t="str">
        <f>IFERROR(VLOOKUP($D335,의치한약수데이터!$C:$AS,8,0),"")</f>
        <v/>
      </c>
      <c r="I335" s="77" t="str">
        <f>IFERROR(VLOOKUP($D335,의치한약수데이터!$C:$AS,12,0),"")</f>
        <v/>
      </c>
      <c r="J335" s="77" t="str">
        <f>IFERROR(VLOOKUP($D335,의치한약수데이터!$C:$AS,13,0),"")</f>
        <v/>
      </c>
      <c r="K335" s="77" t="str">
        <f>IFERROR(VLOOKUP($D335,의치한약수데이터!$C:$AS,14,0),"")</f>
        <v/>
      </c>
      <c r="L335" s="77" t="str">
        <f>IFERROR(VLOOKUP($D335,의치한약수데이터!$C:$AS,16,0),"")</f>
        <v/>
      </c>
      <c r="M335" s="80" t="str">
        <f>IFERROR(VLOOKUP($D335,의치한약수데이터!$C:$AS,17,0),"")</f>
        <v/>
      </c>
      <c r="N335" s="77" t="str">
        <f>IFERROR(VLOOKUP($D335,의치한약수데이터!$C:$AS,18,0),"")</f>
        <v/>
      </c>
      <c r="O335" s="81" t="str">
        <f>IFERROR(VLOOKUP($D335,의치한약수데이터!$C:$AS,20,0),"")</f>
        <v/>
      </c>
      <c r="P335" s="77" t="str">
        <f>IFERROR(VLOOKUP($D335,의치한약수데이터!$C:$AS,21,0),"")</f>
        <v/>
      </c>
      <c r="Q335" s="77" t="str">
        <f>IFERROR(VLOOKUP($D335,의치한약수데이터!$C:$AS,39,0),"")</f>
        <v/>
      </c>
      <c r="R335" s="82" t="str">
        <f>IFERROR(VLOOKUP($D335,의치한약수데이터!$C:$AS,41,0),"")</f>
        <v/>
      </c>
      <c r="S335" s="115" t="str">
        <f>IFERROR(VLOOKUP($D335,의치한약수데이터!$C:$AS,43,0),"")</f>
        <v/>
      </c>
    </row>
    <row r="336" spans="3:19" x14ac:dyDescent="0.3">
      <c r="C336" s="18">
        <v>304</v>
      </c>
      <c r="D336" s="77" t="str">
        <f>IFERROR(VLOOKUP($C336,의치한약수데이터!$B:$C,2,0),"")</f>
        <v/>
      </c>
      <c r="E336" s="79" t="str">
        <f>IFERROR(VLOOKUP($D336,의치한약수데이터!$C:$AS,3,0),"")</f>
        <v/>
      </c>
      <c r="F336" s="77" t="str">
        <f>IFERROR(VLOOKUP($D336,의치한약수데이터!$C:$AS,5,0),"")</f>
        <v/>
      </c>
      <c r="G336" s="77" t="str">
        <f>IFERROR(VLOOKUP($D336,의치한약수데이터!$C:$AS,6,0),"")</f>
        <v/>
      </c>
      <c r="H336" s="77" t="str">
        <f>IFERROR(VLOOKUP($D336,의치한약수데이터!$C:$AS,8,0),"")</f>
        <v/>
      </c>
      <c r="I336" s="77" t="str">
        <f>IFERROR(VLOOKUP($D336,의치한약수데이터!$C:$AS,12,0),"")</f>
        <v/>
      </c>
      <c r="J336" s="77" t="str">
        <f>IFERROR(VLOOKUP($D336,의치한약수데이터!$C:$AS,13,0),"")</f>
        <v/>
      </c>
      <c r="K336" s="77" t="str">
        <f>IFERROR(VLOOKUP($D336,의치한약수데이터!$C:$AS,14,0),"")</f>
        <v/>
      </c>
      <c r="L336" s="77" t="str">
        <f>IFERROR(VLOOKUP($D336,의치한약수데이터!$C:$AS,16,0),"")</f>
        <v/>
      </c>
      <c r="M336" s="80" t="str">
        <f>IFERROR(VLOOKUP($D336,의치한약수데이터!$C:$AS,17,0),"")</f>
        <v/>
      </c>
      <c r="N336" s="77" t="str">
        <f>IFERROR(VLOOKUP($D336,의치한약수데이터!$C:$AS,18,0),"")</f>
        <v/>
      </c>
      <c r="O336" s="81" t="str">
        <f>IFERROR(VLOOKUP($D336,의치한약수데이터!$C:$AS,20,0),"")</f>
        <v/>
      </c>
      <c r="P336" s="77" t="str">
        <f>IFERROR(VLOOKUP($D336,의치한약수데이터!$C:$AS,21,0),"")</f>
        <v/>
      </c>
      <c r="Q336" s="77" t="str">
        <f>IFERROR(VLOOKUP($D336,의치한약수데이터!$C:$AS,39,0),"")</f>
        <v/>
      </c>
      <c r="R336" s="82" t="str">
        <f>IFERROR(VLOOKUP($D336,의치한약수데이터!$C:$AS,41,0),"")</f>
        <v/>
      </c>
      <c r="S336" s="115" t="str">
        <f>IFERROR(VLOOKUP($D336,의치한약수데이터!$C:$AS,43,0),"")</f>
        <v/>
      </c>
    </row>
    <row r="337" spans="3:19" x14ac:dyDescent="0.3">
      <c r="C337" s="18">
        <v>305</v>
      </c>
      <c r="D337" s="77" t="str">
        <f>IFERROR(VLOOKUP($C337,의치한약수데이터!$B:$C,2,0),"")</f>
        <v/>
      </c>
      <c r="E337" s="79" t="str">
        <f>IFERROR(VLOOKUP($D337,의치한약수데이터!$C:$AS,3,0),"")</f>
        <v/>
      </c>
      <c r="F337" s="77" t="str">
        <f>IFERROR(VLOOKUP($D337,의치한약수데이터!$C:$AS,5,0),"")</f>
        <v/>
      </c>
      <c r="G337" s="77" t="str">
        <f>IFERROR(VLOOKUP($D337,의치한약수데이터!$C:$AS,6,0),"")</f>
        <v/>
      </c>
      <c r="H337" s="77" t="str">
        <f>IFERROR(VLOOKUP($D337,의치한약수데이터!$C:$AS,8,0),"")</f>
        <v/>
      </c>
      <c r="I337" s="77" t="str">
        <f>IFERROR(VLOOKUP($D337,의치한약수데이터!$C:$AS,12,0),"")</f>
        <v/>
      </c>
      <c r="J337" s="77" t="str">
        <f>IFERROR(VLOOKUP($D337,의치한약수데이터!$C:$AS,13,0),"")</f>
        <v/>
      </c>
      <c r="K337" s="77" t="str">
        <f>IFERROR(VLOOKUP($D337,의치한약수데이터!$C:$AS,14,0),"")</f>
        <v/>
      </c>
      <c r="L337" s="77" t="str">
        <f>IFERROR(VLOOKUP($D337,의치한약수데이터!$C:$AS,16,0),"")</f>
        <v/>
      </c>
      <c r="M337" s="80" t="str">
        <f>IFERROR(VLOOKUP($D337,의치한약수데이터!$C:$AS,17,0),"")</f>
        <v/>
      </c>
      <c r="N337" s="77" t="str">
        <f>IFERROR(VLOOKUP($D337,의치한약수데이터!$C:$AS,18,0),"")</f>
        <v/>
      </c>
      <c r="O337" s="81" t="str">
        <f>IFERROR(VLOOKUP($D337,의치한약수데이터!$C:$AS,20,0),"")</f>
        <v/>
      </c>
      <c r="P337" s="77" t="str">
        <f>IFERROR(VLOOKUP($D337,의치한약수데이터!$C:$AS,21,0),"")</f>
        <v/>
      </c>
      <c r="Q337" s="77" t="str">
        <f>IFERROR(VLOOKUP($D337,의치한약수데이터!$C:$AS,39,0),"")</f>
        <v/>
      </c>
      <c r="R337" s="82" t="str">
        <f>IFERROR(VLOOKUP($D337,의치한약수데이터!$C:$AS,41,0),"")</f>
        <v/>
      </c>
      <c r="S337" s="115" t="str">
        <f>IFERROR(VLOOKUP($D337,의치한약수데이터!$C:$AS,43,0),"")</f>
        <v/>
      </c>
    </row>
    <row r="338" spans="3:19" x14ac:dyDescent="0.3">
      <c r="C338" s="18">
        <v>306</v>
      </c>
      <c r="D338" s="77" t="str">
        <f>IFERROR(VLOOKUP($C338,의치한약수데이터!$B:$C,2,0),"")</f>
        <v/>
      </c>
      <c r="E338" s="79" t="str">
        <f>IFERROR(VLOOKUP($D338,의치한약수데이터!$C:$AS,3,0),"")</f>
        <v/>
      </c>
      <c r="F338" s="77" t="str">
        <f>IFERROR(VLOOKUP($D338,의치한약수데이터!$C:$AS,5,0),"")</f>
        <v/>
      </c>
      <c r="G338" s="77" t="str">
        <f>IFERROR(VLOOKUP($D338,의치한약수데이터!$C:$AS,6,0),"")</f>
        <v/>
      </c>
      <c r="H338" s="77" t="str">
        <f>IFERROR(VLOOKUP($D338,의치한약수데이터!$C:$AS,8,0),"")</f>
        <v/>
      </c>
      <c r="I338" s="77" t="str">
        <f>IFERROR(VLOOKUP($D338,의치한약수데이터!$C:$AS,12,0),"")</f>
        <v/>
      </c>
      <c r="J338" s="77" t="str">
        <f>IFERROR(VLOOKUP($D338,의치한약수데이터!$C:$AS,13,0),"")</f>
        <v/>
      </c>
      <c r="K338" s="77" t="str">
        <f>IFERROR(VLOOKUP($D338,의치한약수데이터!$C:$AS,14,0),"")</f>
        <v/>
      </c>
      <c r="L338" s="77" t="str">
        <f>IFERROR(VLOOKUP($D338,의치한약수데이터!$C:$AS,16,0),"")</f>
        <v/>
      </c>
      <c r="M338" s="80" t="str">
        <f>IFERROR(VLOOKUP($D338,의치한약수데이터!$C:$AS,17,0),"")</f>
        <v/>
      </c>
      <c r="N338" s="77" t="str">
        <f>IFERROR(VLOOKUP($D338,의치한약수데이터!$C:$AS,18,0),"")</f>
        <v/>
      </c>
      <c r="O338" s="81" t="str">
        <f>IFERROR(VLOOKUP($D338,의치한약수데이터!$C:$AS,20,0),"")</f>
        <v/>
      </c>
      <c r="P338" s="77" t="str">
        <f>IFERROR(VLOOKUP($D338,의치한약수데이터!$C:$AS,21,0),"")</f>
        <v/>
      </c>
      <c r="Q338" s="77" t="str">
        <f>IFERROR(VLOOKUP($D338,의치한약수데이터!$C:$AS,39,0),"")</f>
        <v/>
      </c>
      <c r="R338" s="82" t="str">
        <f>IFERROR(VLOOKUP($D338,의치한약수데이터!$C:$AS,41,0),"")</f>
        <v/>
      </c>
      <c r="S338" s="115" t="str">
        <f>IFERROR(VLOOKUP($D338,의치한약수데이터!$C:$AS,43,0),"")</f>
        <v/>
      </c>
    </row>
    <row r="339" spans="3:19" x14ac:dyDescent="0.3">
      <c r="C339" s="18">
        <v>307</v>
      </c>
      <c r="D339" s="77" t="str">
        <f>IFERROR(VLOOKUP($C339,의치한약수데이터!$B:$C,2,0),"")</f>
        <v/>
      </c>
      <c r="E339" s="79" t="str">
        <f>IFERROR(VLOOKUP($D339,의치한약수데이터!$C:$AS,3,0),"")</f>
        <v/>
      </c>
      <c r="F339" s="77" t="str">
        <f>IFERROR(VLOOKUP($D339,의치한약수데이터!$C:$AS,5,0),"")</f>
        <v/>
      </c>
      <c r="G339" s="77" t="str">
        <f>IFERROR(VLOOKUP($D339,의치한약수데이터!$C:$AS,6,0),"")</f>
        <v/>
      </c>
      <c r="H339" s="77" t="str">
        <f>IFERROR(VLOOKUP($D339,의치한약수데이터!$C:$AS,8,0),"")</f>
        <v/>
      </c>
      <c r="I339" s="77" t="str">
        <f>IFERROR(VLOOKUP($D339,의치한약수데이터!$C:$AS,12,0),"")</f>
        <v/>
      </c>
      <c r="J339" s="77" t="str">
        <f>IFERROR(VLOOKUP($D339,의치한약수데이터!$C:$AS,13,0),"")</f>
        <v/>
      </c>
      <c r="K339" s="77" t="str">
        <f>IFERROR(VLOOKUP($D339,의치한약수데이터!$C:$AS,14,0),"")</f>
        <v/>
      </c>
      <c r="L339" s="77" t="str">
        <f>IFERROR(VLOOKUP($D339,의치한약수데이터!$C:$AS,16,0),"")</f>
        <v/>
      </c>
      <c r="M339" s="80" t="str">
        <f>IFERROR(VLOOKUP($D339,의치한약수데이터!$C:$AS,17,0),"")</f>
        <v/>
      </c>
      <c r="N339" s="77" t="str">
        <f>IFERROR(VLOOKUP($D339,의치한약수데이터!$C:$AS,18,0),"")</f>
        <v/>
      </c>
      <c r="O339" s="81" t="str">
        <f>IFERROR(VLOOKUP($D339,의치한약수데이터!$C:$AS,20,0),"")</f>
        <v/>
      </c>
      <c r="P339" s="77" t="str">
        <f>IFERROR(VLOOKUP($D339,의치한약수데이터!$C:$AS,21,0),"")</f>
        <v/>
      </c>
      <c r="Q339" s="77" t="str">
        <f>IFERROR(VLOOKUP($D339,의치한약수데이터!$C:$AS,39,0),"")</f>
        <v/>
      </c>
      <c r="R339" s="82" t="str">
        <f>IFERROR(VLOOKUP($D339,의치한약수데이터!$C:$AS,41,0),"")</f>
        <v/>
      </c>
      <c r="S339" s="115" t="str">
        <f>IFERROR(VLOOKUP($D339,의치한약수데이터!$C:$AS,43,0),"")</f>
        <v/>
      </c>
    </row>
    <row r="340" spans="3:19" x14ac:dyDescent="0.3">
      <c r="C340" s="18">
        <v>308</v>
      </c>
      <c r="D340" s="77" t="str">
        <f>IFERROR(VLOOKUP($C340,의치한약수데이터!$B:$C,2,0),"")</f>
        <v/>
      </c>
      <c r="E340" s="79" t="str">
        <f>IFERROR(VLOOKUP($D340,의치한약수데이터!$C:$AS,3,0),"")</f>
        <v/>
      </c>
      <c r="F340" s="77" t="str">
        <f>IFERROR(VLOOKUP($D340,의치한약수데이터!$C:$AS,5,0),"")</f>
        <v/>
      </c>
      <c r="G340" s="77" t="str">
        <f>IFERROR(VLOOKUP($D340,의치한약수데이터!$C:$AS,6,0),"")</f>
        <v/>
      </c>
      <c r="H340" s="77" t="str">
        <f>IFERROR(VLOOKUP($D340,의치한약수데이터!$C:$AS,8,0),"")</f>
        <v/>
      </c>
      <c r="I340" s="77" t="str">
        <f>IFERROR(VLOOKUP($D340,의치한약수데이터!$C:$AS,12,0),"")</f>
        <v/>
      </c>
      <c r="J340" s="77" t="str">
        <f>IFERROR(VLOOKUP($D340,의치한약수데이터!$C:$AS,13,0),"")</f>
        <v/>
      </c>
      <c r="K340" s="77" t="str">
        <f>IFERROR(VLOOKUP($D340,의치한약수데이터!$C:$AS,14,0),"")</f>
        <v/>
      </c>
      <c r="L340" s="77" t="str">
        <f>IFERROR(VLOOKUP($D340,의치한약수데이터!$C:$AS,16,0),"")</f>
        <v/>
      </c>
      <c r="M340" s="80" t="str">
        <f>IFERROR(VLOOKUP($D340,의치한약수데이터!$C:$AS,17,0),"")</f>
        <v/>
      </c>
      <c r="N340" s="77" t="str">
        <f>IFERROR(VLOOKUP($D340,의치한약수데이터!$C:$AS,18,0),"")</f>
        <v/>
      </c>
      <c r="O340" s="81" t="str">
        <f>IFERROR(VLOOKUP($D340,의치한약수데이터!$C:$AS,20,0),"")</f>
        <v/>
      </c>
      <c r="P340" s="77" t="str">
        <f>IFERROR(VLOOKUP($D340,의치한약수데이터!$C:$AS,21,0),"")</f>
        <v/>
      </c>
      <c r="Q340" s="77" t="str">
        <f>IFERROR(VLOOKUP($D340,의치한약수데이터!$C:$AS,39,0),"")</f>
        <v/>
      </c>
      <c r="R340" s="82" t="str">
        <f>IFERROR(VLOOKUP($D340,의치한약수데이터!$C:$AS,41,0),"")</f>
        <v/>
      </c>
      <c r="S340" s="115" t="str">
        <f>IFERROR(VLOOKUP($D340,의치한약수데이터!$C:$AS,43,0),"")</f>
        <v/>
      </c>
    </row>
    <row r="341" spans="3:19" x14ac:dyDescent="0.3">
      <c r="C341" s="18">
        <v>309</v>
      </c>
      <c r="D341" s="77" t="str">
        <f>IFERROR(VLOOKUP($C341,의치한약수데이터!$B:$C,2,0),"")</f>
        <v/>
      </c>
      <c r="E341" s="79" t="str">
        <f>IFERROR(VLOOKUP($D341,의치한약수데이터!$C:$AS,3,0),"")</f>
        <v/>
      </c>
      <c r="F341" s="77" t="str">
        <f>IFERROR(VLOOKUP($D341,의치한약수데이터!$C:$AS,5,0),"")</f>
        <v/>
      </c>
      <c r="G341" s="77" t="str">
        <f>IFERROR(VLOOKUP($D341,의치한약수데이터!$C:$AS,6,0),"")</f>
        <v/>
      </c>
      <c r="H341" s="77" t="str">
        <f>IFERROR(VLOOKUP($D341,의치한약수데이터!$C:$AS,8,0),"")</f>
        <v/>
      </c>
      <c r="I341" s="77" t="str">
        <f>IFERROR(VLOOKUP($D341,의치한약수데이터!$C:$AS,12,0),"")</f>
        <v/>
      </c>
      <c r="J341" s="77" t="str">
        <f>IFERROR(VLOOKUP($D341,의치한약수데이터!$C:$AS,13,0),"")</f>
        <v/>
      </c>
      <c r="K341" s="77" t="str">
        <f>IFERROR(VLOOKUP($D341,의치한약수데이터!$C:$AS,14,0),"")</f>
        <v/>
      </c>
      <c r="L341" s="77" t="str">
        <f>IFERROR(VLOOKUP($D341,의치한약수데이터!$C:$AS,16,0),"")</f>
        <v/>
      </c>
      <c r="M341" s="80" t="str">
        <f>IFERROR(VLOOKUP($D341,의치한약수데이터!$C:$AS,17,0),"")</f>
        <v/>
      </c>
      <c r="N341" s="77" t="str">
        <f>IFERROR(VLOOKUP($D341,의치한약수데이터!$C:$AS,18,0),"")</f>
        <v/>
      </c>
      <c r="O341" s="81" t="str">
        <f>IFERROR(VLOOKUP($D341,의치한약수데이터!$C:$AS,20,0),"")</f>
        <v/>
      </c>
      <c r="P341" s="77" t="str">
        <f>IFERROR(VLOOKUP($D341,의치한약수데이터!$C:$AS,21,0),"")</f>
        <v/>
      </c>
      <c r="Q341" s="77" t="str">
        <f>IFERROR(VLOOKUP($D341,의치한약수데이터!$C:$AS,39,0),"")</f>
        <v/>
      </c>
      <c r="R341" s="82" t="str">
        <f>IFERROR(VLOOKUP($D341,의치한약수데이터!$C:$AS,41,0),"")</f>
        <v/>
      </c>
      <c r="S341" s="115" t="str">
        <f>IFERROR(VLOOKUP($D341,의치한약수데이터!$C:$AS,43,0),"")</f>
        <v/>
      </c>
    </row>
    <row r="342" spans="3:19" x14ac:dyDescent="0.3">
      <c r="C342" s="18">
        <v>310</v>
      </c>
      <c r="D342" s="77" t="str">
        <f>IFERROR(VLOOKUP($C342,의치한약수데이터!$B:$C,2,0),"")</f>
        <v/>
      </c>
      <c r="E342" s="79" t="str">
        <f>IFERROR(VLOOKUP($D342,의치한약수데이터!$C:$AS,3,0),"")</f>
        <v/>
      </c>
      <c r="F342" s="77" t="str">
        <f>IFERROR(VLOOKUP($D342,의치한약수데이터!$C:$AS,5,0),"")</f>
        <v/>
      </c>
      <c r="G342" s="77" t="str">
        <f>IFERROR(VLOOKUP($D342,의치한약수데이터!$C:$AS,6,0),"")</f>
        <v/>
      </c>
      <c r="H342" s="77" t="str">
        <f>IFERROR(VLOOKUP($D342,의치한약수데이터!$C:$AS,8,0),"")</f>
        <v/>
      </c>
      <c r="I342" s="77" t="str">
        <f>IFERROR(VLOOKUP($D342,의치한약수데이터!$C:$AS,12,0),"")</f>
        <v/>
      </c>
      <c r="J342" s="77" t="str">
        <f>IFERROR(VLOOKUP($D342,의치한약수데이터!$C:$AS,13,0),"")</f>
        <v/>
      </c>
      <c r="K342" s="77" t="str">
        <f>IFERROR(VLOOKUP($D342,의치한약수데이터!$C:$AS,14,0),"")</f>
        <v/>
      </c>
      <c r="L342" s="77" t="str">
        <f>IFERROR(VLOOKUP($D342,의치한약수데이터!$C:$AS,16,0),"")</f>
        <v/>
      </c>
      <c r="M342" s="80" t="str">
        <f>IFERROR(VLOOKUP($D342,의치한약수데이터!$C:$AS,17,0),"")</f>
        <v/>
      </c>
      <c r="N342" s="77" t="str">
        <f>IFERROR(VLOOKUP($D342,의치한약수데이터!$C:$AS,18,0),"")</f>
        <v/>
      </c>
      <c r="O342" s="81" t="str">
        <f>IFERROR(VLOOKUP($D342,의치한약수데이터!$C:$AS,20,0),"")</f>
        <v/>
      </c>
      <c r="P342" s="77" t="str">
        <f>IFERROR(VLOOKUP($D342,의치한약수데이터!$C:$AS,21,0),"")</f>
        <v/>
      </c>
      <c r="Q342" s="77" t="str">
        <f>IFERROR(VLOOKUP($D342,의치한약수데이터!$C:$AS,39,0),"")</f>
        <v/>
      </c>
      <c r="R342" s="82" t="str">
        <f>IFERROR(VLOOKUP($D342,의치한약수데이터!$C:$AS,41,0),"")</f>
        <v/>
      </c>
      <c r="S342" s="115" t="str">
        <f>IFERROR(VLOOKUP($D342,의치한약수데이터!$C:$AS,43,0),"")</f>
        <v/>
      </c>
    </row>
    <row r="343" spans="3:19" x14ac:dyDescent="0.3">
      <c r="C343" s="18">
        <v>311</v>
      </c>
      <c r="D343" s="77" t="str">
        <f>IFERROR(VLOOKUP($C343,의치한약수데이터!$B:$C,2,0),"")</f>
        <v/>
      </c>
      <c r="E343" s="79" t="str">
        <f>IFERROR(VLOOKUP($D343,의치한약수데이터!$C:$AS,3,0),"")</f>
        <v/>
      </c>
      <c r="F343" s="77" t="str">
        <f>IFERROR(VLOOKUP($D343,의치한약수데이터!$C:$AS,5,0),"")</f>
        <v/>
      </c>
      <c r="G343" s="77" t="str">
        <f>IFERROR(VLOOKUP($D343,의치한약수데이터!$C:$AS,6,0),"")</f>
        <v/>
      </c>
      <c r="H343" s="77" t="str">
        <f>IFERROR(VLOOKUP($D343,의치한약수데이터!$C:$AS,8,0),"")</f>
        <v/>
      </c>
      <c r="I343" s="77" t="str">
        <f>IFERROR(VLOOKUP($D343,의치한약수데이터!$C:$AS,12,0),"")</f>
        <v/>
      </c>
      <c r="J343" s="77" t="str">
        <f>IFERROR(VLOOKUP($D343,의치한약수데이터!$C:$AS,13,0),"")</f>
        <v/>
      </c>
      <c r="K343" s="77" t="str">
        <f>IFERROR(VLOOKUP($D343,의치한약수데이터!$C:$AS,14,0),"")</f>
        <v/>
      </c>
      <c r="L343" s="77" t="str">
        <f>IFERROR(VLOOKUP($D343,의치한약수데이터!$C:$AS,16,0),"")</f>
        <v/>
      </c>
      <c r="M343" s="80" t="str">
        <f>IFERROR(VLOOKUP($D343,의치한약수데이터!$C:$AS,17,0),"")</f>
        <v/>
      </c>
      <c r="N343" s="77" t="str">
        <f>IFERROR(VLOOKUP($D343,의치한약수데이터!$C:$AS,18,0),"")</f>
        <v/>
      </c>
      <c r="O343" s="81" t="str">
        <f>IFERROR(VLOOKUP($D343,의치한약수데이터!$C:$AS,20,0),"")</f>
        <v/>
      </c>
      <c r="P343" s="77" t="str">
        <f>IFERROR(VLOOKUP($D343,의치한약수데이터!$C:$AS,21,0),"")</f>
        <v/>
      </c>
      <c r="Q343" s="77" t="str">
        <f>IFERROR(VLOOKUP($D343,의치한약수데이터!$C:$AS,39,0),"")</f>
        <v/>
      </c>
      <c r="R343" s="82" t="str">
        <f>IFERROR(VLOOKUP($D343,의치한약수데이터!$C:$AS,41,0),"")</f>
        <v/>
      </c>
      <c r="S343" s="115" t="str">
        <f>IFERROR(VLOOKUP($D343,의치한약수데이터!$C:$AS,43,0),"")</f>
        <v/>
      </c>
    </row>
    <row r="344" spans="3:19" x14ac:dyDescent="0.3">
      <c r="C344" s="18">
        <v>312</v>
      </c>
      <c r="D344" s="77" t="str">
        <f>IFERROR(VLOOKUP($C344,의치한약수데이터!$B:$C,2,0),"")</f>
        <v/>
      </c>
      <c r="E344" s="79" t="str">
        <f>IFERROR(VLOOKUP($D344,의치한약수데이터!$C:$AS,3,0),"")</f>
        <v/>
      </c>
      <c r="F344" s="77" t="str">
        <f>IFERROR(VLOOKUP($D344,의치한약수데이터!$C:$AS,5,0),"")</f>
        <v/>
      </c>
      <c r="G344" s="77" t="str">
        <f>IFERROR(VLOOKUP($D344,의치한약수데이터!$C:$AS,6,0),"")</f>
        <v/>
      </c>
      <c r="H344" s="77" t="str">
        <f>IFERROR(VLOOKUP($D344,의치한약수데이터!$C:$AS,8,0),"")</f>
        <v/>
      </c>
      <c r="I344" s="77" t="str">
        <f>IFERROR(VLOOKUP($D344,의치한약수데이터!$C:$AS,12,0),"")</f>
        <v/>
      </c>
      <c r="J344" s="77" t="str">
        <f>IFERROR(VLOOKUP($D344,의치한약수데이터!$C:$AS,13,0),"")</f>
        <v/>
      </c>
      <c r="K344" s="77" t="str">
        <f>IFERROR(VLOOKUP($D344,의치한약수데이터!$C:$AS,14,0),"")</f>
        <v/>
      </c>
      <c r="L344" s="77" t="str">
        <f>IFERROR(VLOOKUP($D344,의치한약수데이터!$C:$AS,16,0),"")</f>
        <v/>
      </c>
      <c r="M344" s="80" t="str">
        <f>IFERROR(VLOOKUP($D344,의치한약수데이터!$C:$AS,17,0),"")</f>
        <v/>
      </c>
      <c r="N344" s="77" t="str">
        <f>IFERROR(VLOOKUP($D344,의치한약수데이터!$C:$AS,18,0),"")</f>
        <v/>
      </c>
      <c r="O344" s="81" t="str">
        <f>IFERROR(VLOOKUP($D344,의치한약수데이터!$C:$AS,20,0),"")</f>
        <v/>
      </c>
      <c r="P344" s="77" t="str">
        <f>IFERROR(VLOOKUP($D344,의치한약수데이터!$C:$AS,21,0),"")</f>
        <v/>
      </c>
      <c r="Q344" s="77" t="str">
        <f>IFERROR(VLOOKUP($D344,의치한약수데이터!$C:$AS,39,0),"")</f>
        <v/>
      </c>
      <c r="R344" s="82" t="str">
        <f>IFERROR(VLOOKUP($D344,의치한약수데이터!$C:$AS,41,0),"")</f>
        <v/>
      </c>
      <c r="S344" s="115" t="str">
        <f>IFERROR(VLOOKUP($D344,의치한약수데이터!$C:$AS,43,0),"")</f>
        <v/>
      </c>
    </row>
    <row r="345" spans="3:19" x14ac:dyDescent="0.3">
      <c r="C345" s="18">
        <v>313</v>
      </c>
      <c r="D345" s="77" t="str">
        <f>IFERROR(VLOOKUP($C345,의치한약수데이터!$B:$C,2,0),"")</f>
        <v/>
      </c>
      <c r="E345" s="79" t="str">
        <f>IFERROR(VLOOKUP($D345,의치한약수데이터!$C:$AS,3,0),"")</f>
        <v/>
      </c>
      <c r="F345" s="77" t="str">
        <f>IFERROR(VLOOKUP($D345,의치한약수데이터!$C:$AS,5,0),"")</f>
        <v/>
      </c>
      <c r="G345" s="77" t="str">
        <f>IFERROR(VLOOKUP($D345,의치한약수데이터!$C:$AS,6,0),"")</f>
        <v/>
      </c>
      <c r="H345" s="77" t="str">
        <f>IFERROR(VLOOKUP($D345,의치한약수데이터!$C:$AS,8,0),"")</f>
        <v/>
      </c>
      <c r="I345" s="77" t="str">
        <f>IFERROR(VLOOKUP($D345,의치한약수데이터!$C:$AS,12,0),"")</f>
        <v/>
      </c>
      <c r="J345" s="77" t="str">
        <f>IFERROR(VLOOKUP($D345,의치한약수데이터!$C:$AS,13,0),"")</f>
        <v/>
      </c>
      <c r="K345" s="77" t="str">
        <f>IFERROR(VLOOKUP($D345,의치한약수데이터!$C:$AS,14,0),"")</f>
        <v/>
      </c>
      <c r="L345" s="77" t="str">
        <f>IFERROR(VLOOKUP($D345,의치한약수데이터!$C:$AS,16,0),"")</f>
        <v/>
      </c>
      <c r="M345" s="80" t="str">
        <f>IFERROR(VLOOKUP($D345,의치한약수데이터!$C:$AS,17,0),"")</f>
        <v/>
      </c>
      <c r="N345" s="77" t="str">
        <f>IFERROR(VLOOKUP($D345,의치한약수데이터!$C:$AS,18,0),"")</f>
        <v/>
      </c>
      <c r="O345" s="81" t="str">
        <f>IFERROR(VLOOKUP($D345,의치한약수데이터!$C:$AS,20,0),"")</f>
        <v/>
      </c>
      <c r="P345" s="77" t="str">
        <f>IFERROR(VLOOKUP($D345,의치한약수데이터!$C:$AS,21,0),"")</f>
        <v/>
      </c>
      <c r="Q345" s="77" t="str">
        <f>IFERROR(VLOOKUP($D345,의치한약수데이터!$C:$AS,39,0),"")</f>
        <v/>
      </c>
      <c r="R345" s="82" t="str">
        <f>IFERROR(VLOOKUP($D345,의치한약수데이터!$C:$AS,41,0),"")</f>
        <v/>
      </c>
      <c r="S345" s="115" t="str">
        <f>IFERROR(VLOOKUP($D345,의치한약수데이터!$C:$AS,43,0),"")</f>
        <v/>
      </c>
    </row>
    <row r="346" spans="3:19" x14ac:dyDescent="0.3">
      <c r="C346" s="18">
        <v>314</v>
      </c>
      <c r="D346" s="77" t="str">
        <f>IFERROR(VLOOKUP($C346,의치한약수데이터!$B:$C,2,0),"")</f>
        <v/>
      </c>
      <c r="E346" s="79" t="str">
        <f>IFERROR(VLOOKUP($D346,의치한약수데이터!$C:$AS,3,0),"")</f>
        <v/>
      </c>
      <c r="F346" s="77" t="str">
        <f>IFERROR(VLOOKUP($D346,의치한약수데이터!$C:$AS,5,0),"")</f>
        <v/>
      </c>
      <c r="G346" s="77" t="str">
        <f>IFERROR(VLOOKUP($D346,의치한약수데이터!$C:$AS,6,0),"")</f>
        <v/>
      </c>
      <c r="H346" s="77" t="str">
        <f>IFERROR(VLOOKUP($D346,의치한약수데이터!$C:$AS,8,0),"")</f>
        <v/>
      </c>
      <c r="I346" s="77" t="str">
        <f>IFERROR(VLOOKUP($D346,의치한약수데이터!$C:$AS,12,0),"")</f>
        <v/>
      </c>
      <c r="J346" s="77" t="str">
        <f>IFERROR(VLOOKUP($D346,의치한약수데이터!$C:$AS,13,0),"")</f>
        <v/>
      </c>
      <c r="K346" s="77" t="str">
        <f>IFERROR(VLOOKUP($D346,의치한약수데이터!$C:$AS,14,0),"")</f>
        <v/>
      </c>
      <c r="L346" s="77" t="str">
        <f>IFERROR(VLOOKUP($D346,의치한약수데이터!$C:$AS,16,0),"")</f>
        <v/>
      </c>
      <c r="M346" s="80" t="str">
        <f>IFERROR(VLOOKUP($D346,의치한약수데이터!$C:$AS,17,0),"")</f>
        <v/>
      </c>
      <c r="N346" s="77" t="str">
        <f>IFERROR(VLOOKUP($D346,의치한약수데이터!$C:$AS,18,0),"")</f>
        <v/>
      </c>
      <c r="O346" s="81" t="str">
        <f>IFERROR(VLOOKUP($D346,의치한약수데이터!$C:$AS,20,0),"")</f>
        <v/>
      </c>
      <c r="P346" s="77" t="str">
        <f>IFERROR(VLOOKUP($D346,의치한약수데이터!$C:$AS,21,0),"")</f>
        <v/>
      </c>
      <c r="Q346" s="77" t="str">
        <f>IFERROR(VLOOKUP($D346,의치한약수데이터!$C:$AS,39,0),"")</f>
        <v/>
      </c>
      <c r="R346" s="82" t="str">
        <f>IFERROR(VLOOKUP($D346,의치한약수데이터!$C:$AS,41,0),"")</f>
        <v/>
      </c>
      <c r="S346" s="115" t="str">
        <f>IFERROR(VLOOKUP($D346,의치한약수데이터!$C:$AS,43,0),"")</f>
        <v/>
      </c>
    </row>
    <row r="347" spans="3:19" x14ac:dyDescent="0.3">
      <c r="C347" s="18">
        <v>315</v>
      </c>
      <c r="D347" s="77" t="str">
        <f>IFERROR(VLOOKUP($C347,의치한약수데이터!$B:$C,2,0),"")</f>
        <v/>
      </c>
      <c r="E347" s="79" t="str">
        <f>IFERROR(VLOOKUP($D347,의치한약수데이터!$C:$AS,3,0),"")</f>
        <v/>
      </c>
      <c r="F347" s="77" t="str">
        <f>IFERROR(VLOOKUP($D347,의치한약수데이터!$C:$AS,5,0),"")</f>
        <v/>
      </c>
      <c r="G347" s="77" t="str">
        <f>IFERROR(VLOOKUP($D347,의치한약수데이터!$C:$AS,6,0),"")</f>
        <v/>
      </c>
      <c r="H347" s="77" t="str">
        <f>IFERROR(VLOOKUP($D347,의치한약수데이터!$C:$AS,8,0),"")</f>
        <v/>
      </c>
      <c r="I347" s="77" t="str">
        <f>IFERROR(VLOOKUP($D347,의치한약수데이터!$C:$AS,12,0),"")</f>
        <v/>
      </c>
      <c r="J347" s="77" t="str">
        <f>IFERROR(VLOOKUP($D347,의치한약수데이터!$C:$AS,13,0),"")</f>
        <v/>
      </c>
      <c r="K347" s="77" t="str">
        <f>IFERROR(VLOOKUP($D347,의치한약수데이터!$C:$AS,14,0),"")</f>
        <v/>
      </c>
      <c r="L347" s="77" t="str">
        <f>IFERROR(VLOOKUP($D347,의치한약수데이터!$C:$AS,16,0),"")</f>
        <v/>
      </c>
      <c r="M347" s="80" t="str">
        <f>IFERROR(VLOOKUP($D347,의치한약수데이터!$C:$AS,17,0),"")</f>
        <v/>
      </c>
      <c r="N347" s="77" t="str">
        <f>IFERROR(VLOOKUP($D347,의치한약수데이터!$C:$AS,18,0),"")</f>
        <v/>
      </c>
      <c r="O347" s="81" t="str">
        <f>IFERROR(VLOOKUP($D347,의치한약수데이터!$C:$AS,20,0),"")</f>
        <v/>
      </c>
      <c r="P347" s="77" t="str">
        <f>IFERROR(VLOOKUP($D347,의치한약수데이터!$C:$AS,21,0),"")</f>
        <v/>
      </c>
      <c r="Q347" s="77" t="str">
        <f>IFERROR(VLOOKUP($D347,의치한약수데이터!$C:$AS,39,0),"")</f>
        <v/>
      </c>
      <c r="R347" s="82" t="str">
        <f>IFERROR(VLOOKUP($D347,의치한약수데이터!$C:$AS,41,0),"")</f>
        <v/>
      </c>
      <c r="S347" s="115" t="str">
        <f>IFERROR(VLOOKUP($D347,의치한약수데이터!$C:$AS,43,0),"")</f>
        <v/>
      </c>
    </row>
    <row r="348" spans="3:19" x14ac:dyDescent="0.3">
      <c r="C348" s="18">
        <v>316</v>
      </c>
      <c r="D348" s="77" t="str">
        <f>IFERROR(VLOOKUP($C348,의치한약수데이터!$B:$C,2,0),"")</f>
        <v/>
      </c>
      <c r="E348" s="79" t="str">
        <f>IFERROR(VLOOKUP($D348,의치한약수데이터!$C:$AS,3,0),"")</f>
        <v/>
      </c>
      <c r="F348" s="77" t="str">
        <f>IFERROR(VLOOKUP($D348,의치한약수데이터!$C:$AS,5,0),"")</f>
        <v/>
      </c>
      <c r="G348" s="77" t="str">
        <f>IFERROR(VLOOKUP($D348,의치한약수데이터!$C:$AS,6,0),"")</f>
        <v/>
      </c>
      <c r="H348" s="77" t="str">
        <f>IFERROR(VLOOKUP($D348,의치한약수데이터!$C:$AS,8,0),"")</f>
        <v/>
      </c>
      <c r="I348" s="77" t="str">
        <f>IFERROR(VLOOKUP($D348,의치한약수데이터!$C:$AS,12,0),"")</f>
        <v/>
      </c>
      <c r="J348" s="77" t="str">
        <f>IFERROR(VLOOKUP($D348,의치한약수데이터!$C:$AS,13,0),"")</f>
        <v/>
      </c>
      <c r="K348" s="77" t="str">
        <f>IFERROR(VLOOKUP($D348,의치한약수데이터!$C:$AS,14,0),"")</f>
        <v/>
      </c>
      <c r="L348" s="77" t="str">
        <f>IFERROR(VLOOKUP($D348,의치한약수데이터!$C:$AS,16,0),"")</f>
        <v/>
      </c>
      <c r="M348" s="80" t="str">
        <f>IFERROR(VLOOKUP($D348,의치한약수데이터!$C:$AS,17,0),"")</f>
        <v/>
      </c>
      <c r="N348" s="77" t="str">
        <f>IFERROR(VLOOKUP($D348,의치한약수데이터!$C:$AS,18,0),"")</f>
        <v/>
      </c>
      <c r="O348" s="81" t="str">
        <f>IFERROR(VLOOKUP($D348,의치한약수데이터!$C:$AS,20,0),"")</f>
        <v/>
      </c>
      <c r="P348" s="77" t="str">
        <f>IFERROR(VLOOKUP($D348,의치한약수데이터!$C:$AS,21,0),"")</f>
        <v/>
      </c>
      <c r="Q348" s="77" t="str">
        <f>IFERROR(VLOOKUP($D348,의치한약수데이터!$C:$AS,39,0),"")</f>
        <v/>
      </c>
      <c r="R348" s="82" t="str">
        <f>IFERROR(VLOOKUP($D348,의치한약수데이터!$C:$AS,41,0),"")</f>
        <v/>
      </c>
      <c r="S348" s="115" t="str">
        <f>IFERROR(VLOOKUP($D348,의치한약수데이터!$C:$AS,43,0),"")</f>
        <v/>
      </c>
    </row>
    <row r="349" spans="3:19" x14ac:dyDescent="0.3">
      <c r="C349" s="18">
        <v>317</v>
      </c>
      <c r="D349" s="77" t="str">
        <f>IFERROR(VLOOKUP($C349,의치한약수데이터!$B:$C,2,0),"")</f>
        <v/>
      </c>
      <c r="E349" s="79" t="str">
        <f>IFERROR(VLOOKUP($D349,의치한약수데이터!$C:$AS,3,0),"")</f>
        <v/>
      </c>
      <c r="F349" s="77" t="str">
        <f>IFERROR(VLOOKUP($D349,의치한약수데이터!$C:$AS,5,0),"")</f>
        <v/>
      </c>
      <c r="G349" s="77" t="str">
        <f>IFERROR(VLOOKUP($D349,의치한약수데이터!$C:$AS,6,0),"")</f>
        <v/>
      </c>
      <c r="H349" s="77" t="str">
        <f>IFERROR(VLOOKUP($D349,의치한약수데이터!$C:$AS,8,0),"")</f>
        <v/>
      </c>
      <c r="I349" s="77" t="str">
        <f>IFERROR(VLOOKUP($D349,의치한약수데이터!$C:$AS,12,0),"")</f>
        <v/>
      </c>
      <c r="J349" s="77" t="str">
        <f>IFERROR(VLOOKUP($D349,의치한약수데이터!$C:$AS,13,0),"")</f>
        <v/>
      </c>
      <c r="K349" s="77" t="str">
        <f>IFERROR(VLOOKUP($D349,의치한약수데이터!$C:$AS,14,0),"")</f>
        <v/>
      </c>
      <c r="L349" s="77" t="str">
        <f>IFERROR(VLOOKUP($D349,의치한약수데이터!$C:$AS,16,0),"")</f>
        <v/>
      </c>
      <c r="M349" s="80" t="str">
        <f>IFERROR(VLOOKUP($D349,의치한약수데이터!$C:$AS,17,0),"")</f>
        <v/>
      </c>
      <c r="N349" s="77" t="str">
        <f>IFERROR(VLOOKUP($D349,의치한약수데이터!$C:$AS,18,0),"")</f>
        <v/>
      </c>
      <c r="O349" s="81" t="str">
        <f>IFERROR(VLOOKUP($D349,의치한약수데이터!$C:$AS,20,0),"")</f>
        <v/>
      </c>
      <c r="P349" s="77" t="str">
        <f>IFERROR(VLOOKUP($D349,의치한약수데이터!$C:$AS,21,0),"")</f>
        <v/>
      </c>
      <c r="Q349" s="77" t="str">
        <f>IFERROR(VLOOKUP($D349,의치한약수데이터!$C:$AS,39,0),"")</f>
        <v/>
      </c>
      <c r="R349" s="82" t="str">
        <f>IFERROR(VLOOKUP($D349,의치한약수데이터!$C:$AS,41,0),"")</f>
        <v/>
      </c>
      <c r="S349" s="115" t="str">
        <f>IFERROR(VLOOKUP($D349,의치한약수데이터!$C:$AS,43,0),"")</f>
        <v/>
      </c>
    </row>
    <row r="350" spans="3:19" x14ac:dyDescent="0.3">
      <c r="C350" s="18">
        <v>318</v>
      </c>
      <c r="D350" s="77" t="str">
        <f>IFERROR(VLOOKUP($C350,의치한약수데이터!$B:$C,2,0),"")</f>
        <v/>
      </c>
      <c r="E350" s="79" t="str">
        <f>IFERROR(VLOOKUP($D350,의치한약수데이터!$C:$AS,3,0),"")</f>
        <v/>
      </c>
      <c r="F350" s="77" t="str">
        <f>IFERROR(VLOOKUP($D350,의치한약수데이터!$C:$AS,5,0),"")</f>
        <v/>
      </c>
      <c r="G350" s="77" t="str">
        <f>IFERROR(VLOOKUP($D350,의치한약수데이터!$C:$AS,6,0),"")</f>
        <v/>
      </c>
      <c r="H350" s="77" t="str">
        <f>IFERROR(VLOOKUP($D350,의치한약수데이터!$C:$AS,8,0),"")</f>
        <v/>
      </c>
      <c r="I350" s="77" t="str">
        <f>IFERROR(VLOOKUP($D350,의치한약수데이터!$C:$AS,12,0),"")</f>
        <v/>
      </c>
      <c r="J350" s="77" t="str">
        <f>IFERROR(VLOOKUP($D350,의치한약수데이터!$C:$AS,13,0),"")</f>
        <v/>
      </c>
      <c r="K350" s="77" t="str">
        <f>IFERROR(VLOOKUP($D350,의치한약수데이터!$C:$AS,14,0),"")</f>
        <v/>
      </c>
      <c r="L350" s="77" t="str">
        <f>IFERROR(VLOOKUP($D350,의치한약수데이터!$C:$AS,16,0),"")</f>
        <v/>
      </c>
      <c r="M350" s="80" t="str">
        <f>IFERROR(VLOOKUP($D350,의치한약수데이터!$C:$AS,17,0),"")</f>
        <v/>
      </c>
      <c r="N350" s="77" t="str">
        <f>IFERROR(VLOOKUP($D350,의치한약수데이터!$C:$AS,18,0),"")</f>
        <v/>
      </c>
      <c r="O350" s="81" t="str">
        <f>IFERROR(VLOOKUP($D350,의치한약수데이터!$C:$AS,20,0),"")</f>
        <v/>
      </c>
      <c r="P350" s="77" t="str">
        <f>IFERROR(VLOOKUP($D350,의치한약수데이터!$C:$AS,21,0),"")</f>
        <v/>
      </c>
      <c r="Q350" s="77" t="str">
        <f>IFERROR(VLOOKUP($D350,의치한약수데이터!$C:$AS,39,0),"")</f>
        <v/>
      </c>
      <c r="R350" s="82" t="str">
        <f>IFERROR(VLOOKUP($D350,의치한약수데이터!$C:$AS,41,0),"")</f>
        <v/>
      </c>
      <c r="S350" s="115" t="str">
        <f>IFERROR(VLOOKUP($D350,의치한약수데이터!$C:$AS,43,0),"")</f>
        <v/>
      </c>
    </row>
    <row r="351" spans="3:19" x14ac:dyDescent="0.3">
      <c r="C351" s="18">
        <v>319</v>
      </c>
      <c r="D351" s="77" t="str">
        <f>IFERROR(VLOOKUP($C351,의치한약수데이터!$B:$C,2,0),"")</f>
        <v/>
      </c>
      <c r="E351" s="79" t="str">
        <f>IFERROR(VLOOKUP($D351,의치한약수데이터!$C:$AS,3,0),"")</f>
        <v/>
      </c>
      <c r="F351" s="77" t="str">
        <f>IFERROR(VLOOKUP($D351,의치한약수데이터!$C:$AS,5,0),"")</f>
        <v/>
      </c>
      <c r="G351" s="77" t="str">
        <f>IFERROR(VLOOKUP($D351,의치한약수데이터!$C:$AS,6,0),"")</f>
        <v/>
      </c>
      <c r="H351" s="77" t="str">
        <f>IFERROR(VLOOKUP($D351,의치한약수데이터!$C:$AS,8,0),"")</f>
        <v/>
      </c>
      <c r="I351" s="77" t="str">
        <f>IFERROR(VLOOKUP($D351,의치한약수데이터!$C:$AS,12,0),"")</f>
        <v/>
      </c>
      <c r="J351" s="77" t="str">
        <f>IFERROR(VLOOKUP($D351,의치한약수데이터!$C:$AS,13,0),"")</f>
        <v/>
      </c>
      <c r="K351" s="77" t="str">
        <f>IFERROR(VLOOKUP($D351,의치한약수데이터!$C:$AS,14,0),"")</f>
        <v/>
      </c>
      <c r="L351" s="77" t="str">
        <f>IFERROR(VLOOKUP($D351,의치한약수데이터!$C:$AS,16,0),"")</f>
        <v/>
      </c>
      <c r="M351" s="80" t="str">
        <f>IFERROR(VLOOKUP($D351,의치한약수데이터!$C:$AS,17,0),"")</f>
        <v/>
      </c>
      <c r="N351" s="77" t="str">
        <f>IFERROR(VLOOKUP($D351,의치한약수데이터!$C:$AS,18,0),"")</f>
        <v/>
      </c>
      <c r="O351" s="81" t="str">
        <f>IFERROR(VLOOKUP($D351,의치한약수데이터!$C:$AS,20,0),"")</f>
        <v/>
      </c>
      <c r="P351" s="77" t="str">
        <f>IFERROR(VLOOKUP($D351,의치한약수데이터!$C:$AS,21,0),"")</f>
        <v/>
      </c>
      <c r="Q351" s="77" t="str">
        <f>IFERROR(VLOOKUP($D351,의치한약수데이터!$C:$AS,39,0),"")</f>
        <v/>
      </c>
      <c r="R351" s="82" t="str">
        <f>IFERROR(VLOOKUP($D351,의치한약수데이터!$C:$AS,41,0),"")</f>
        <v/>
      </c>
      <c r="S351" s="115" t="str">
        <f>IFERROR(VLOOKUP($D351,의치한약수데이터!$C:$AS,43,0),"")</f>
        <v/>
      </c>
    </row>
    <row r="352" spans="3:19" x14ac:dyDescent="0.3">
      <c r="C352" s="18">
        <v>320</v>
      </c>
      <c r="D352" s="77" t="str">
        <f>IFERROR(VLOOKUP($C352,의치한약수데이터!$B:$C,2,0),"")</f>
        <v/>
      </c>
      <c r="E352" s="79" t="str">
        <f>IFERROR(VLOOKUP($D352,의치한약수데이터!$C:$AS,3,0),"")</f>
        <v/>
      </c>
      <c r="F352" s="77" t="str">
        <f>IFERROR(VLOOKUP($D352,의치한약수데이터!$C:$AS,5,0),"")</f>
        <v/>
      </c>
      <c r="G352" s="77" t="str">
        <f>IFERROR(VLOOKUP($D352,의치한약수데이터!$C:$AS,6,0),"")</f>
        <v/>
      </c>
      <c r="H352" s="77" t="str">
        <f>IFERROR(VLOOKUP($D352,의치한약수데이터!$C:$AS,8,0),"")</f>
        <v/>
      </c>
      <c r="I352" s="77" t="str">
        <f>IFERROR(VLOOKUP($D352,의치한약수데이터!$C:$AS,12,0),"")</f>
        <v/>
      </c>
      <c r="J352" s="77" t="str">
        <f>IFERROR(VLOOKUP($D352,의치한약수데이터!$C:$AS,13,0),"")</f>
        <v/>
      </c>
      <c r="K352" s="77" t="str">
        <f>IFERROR(VLOOKUP($D352,의치한약수데이터!$C:$AS,14,0),"")</f>
        <v/>
      </c>
      <c r="L352" s="77" t="str">
        <f>IFERROR(VLOOKUP($D352,의치한약수데이터!$C:$AS,16,0),"")</f>
        <v/>
      </c>
      <c r="M352" s="80" t="str">
        <f>IFERROR(VLOOKUP($D352,의치한약수데이터!$C:$AS,17,0),"")</f>
        <v/>
      </c>
      <c r="N352" s="77" t="str">
        <f>IFERROR(VLOOKUP($D352,의치한약수데이터!$C:$AS,18,0),"")</f>
        <v/>
      </c>
      <c r="O352" s="81" t="str">
        <f>IFERROR(VLOOKUP($D352,의치한약수데이터!$C:$AS,20,0),"")</f>
        <v/>
      </c>
      <c r="P352" s="77" t="str">
        <f>IFERROR(VLOOKUP($D352,의치한약수데이터!$C:$AS,21,0),"")</f>
        <v/>
      </c>
      <c r="Q352" s="77" t="str">
        <f>IFERROR(VLOOKUP($D352,의치한약수데이터!$C:$AS,39,0),"")</f>
        <v/>
      </c>
      <c r="R352" s="82" t="str">
        <f>IFERROR(VLOOKUP($D352,의치한약수데이터!$C:$AS,41,0),"")</f>
        <v/>
      </c>
      <c r="S352" s="115" t="str">
        <f>IFERROR(VLOOKUP($D352,의치한약수데이터!$C:$AS,43,0),"")</f>
        <v/>
      </c>
    </row>
    <row r="353" spans="3:19" x14ac:dyDescent="0.3">
      <c r="C353" s="18">
        <v>321</v>
      </c>
      <c r="D353" s="77" t="str">
        <f>IFERROR(VLOOKUP($C353,의치한약수데이터!$B:$C,2,0),"")</f>
        <v/>
      </c>
      <c r="E353" s="79" t="str">
        <f>IFERROR(VLOOKUP($D353,의치한약수데이터!$C:$AS,3,0),"")</f>
        <v/>
      </c>
      <c r="F353" s="77" t="str">
        <f>IFERROR(VLOOKUP($D353,의치한약수데이터!$C:$AS,5,0),"")</f>
        <v/>
      </c>
      <c r="G353" s="77" t="str">
        <f>IFERROR(VLOOKUP($D353,의치한약수데이터!$C:$AS,6,0),"")</f>
        <v/>
      </c>
      <c r="H353" s="77" t="str">
        <f>IFERROR(VLOOKUP($D353,의치한약수데이터!$C:$AS,8,0),"")</f>
        <v/>
      </c>
      <c r="I353" s="77" t="str">
        <f>IFERROR(VLOOKUP($D353,의치한약수데이터!$C:$AS,12,0),"")</f>
        <v/>
      </c>
      <c r="J353" s="77" t="str">
        <f>IFERROR(VLOOKUP($D353,의치한약수데이터!$C:$AS,13,0),"")</f>
        <v/>
      </c>
      <c r="K353" s="77" t="str">
        <f>IFERROR(VLOOKUP($D353,의치한약수데이터!$C:$AS,14,0),"")</f>
        <v/>
      </c>
      <c r="L353" s="77" t="str">
        <f>IFERROR(VLOOKUP($D353,의치한약수데이터!$C:$AS,16,0),"")</f>
        <v/>
      </c>
      <c r="M353" s="80" t="str">
        <f>IFERROR(VLOOKUP($D353,의치한약수데이터!$C:$AS,17,0),"")</f>
        <v/>
      </c>
      <c r="N353" s="77" t="str">
        <f>IFERROR(VLOOKUP($D353,의치한약수데이터!$C:$AS,18,0),"")</f>
        <v/>
      </c>
      <c r="O353" s="81" t="str">
        <f>IFERROR(VLOOKUP($D353,의치한약수데이터!$C:$AS,20,0),"")</f>
        <v/>
      </c>
      <c r="P353" s="77" t="str">
        <f>IFERROR(VLOOKUP($D353,의치한약수데이터!$C:$AS,21,0),"")</f>
        <v/>
      </c>
      <c r="Q353" s="77" t="str">
        <f>IFERROR(VLOOKUP($D353,의치한약수데이터!$C:$AS,39,0),"")</f>
        <v/>
      </c>
      <c r="R353" s="82" t="str">
        <f>IFERROR(VLOOKUP($D353,의치한약수데이터!$C:$AS,41,0),"")</f>
        <v/>
      </c>
      <c r="S353" s="115" t="str">
        <f>IFERROR(VLOOKUP($D353,의치한약수데이터!$C:$AS,43,0),"")</f>
        <v/>
      </c>
    </row>
    <row r="354" spans="3:19" x14ac:dyDescent="0.3">
      <c r="C354" s="18">
        <v>322</v>
      </c>
      <c r="D354" s="77" t="str">
        <f>IFERROR(VLOOKUP($C354,의치한약수데이터!$B:$C,2,0),"")</f>
        <v/>
      </c>
      <c r="E354" s="79" t="str">
        <f>IFERROR(VLOOKUP($D354,의치한약수데이터!$C:$AS,3,0),"")</f>
        <v/>
      </c>
      <c r="F354" s="77" t="str">
        <f>IFERROR(VLOOKUP($D354,의치한약수데이터!$C:$AS,5,0),"")</f>
        <v/>
      </c>
      <c r="G354" s="77" t="str">
        <f>IFERROR(VLOOKUP($D354,의치한약수데이터!$C:$AS,6,0),"")</f>
        <v/>
      </c>
      <c r="H354" s="77" t="str">
        <f>IFERROR(VLOOKUP($D354,의치한약수데이터!$C:$AS,8,0),"")</f>
        <v/>
      </c>
      <c r="I354" s="77" t="str">
        <f>IFERROR(VLOOKUP($D354,의치한약수데이터!$C:$AS,12,0),"")</f>
        <v/>
      </c>
      <c r="J354" s="77" t="str">
        <f>IFERROR(VLOOKUP($D354,의치한약수데이터!$C:$AS,13,0),"")</f>
        <v/>
      </c>
      <c r="K354" s="77" t="str">
        <f>IFERROR(VLOOKUP($D354,의치한약수데이터!$C:$AS,14,0),"")</f>
        <v/>
      </c>
      <c r="L354" s="77" t="str">
        <f>IFERROR(VLOOKUP($D354,의치한약수데이터!$C:$AS,16,0),"")</f>
        <v/>
      </c>
      <c r="M354" s="80" t="str">
        <f>IFERROR(VLOOKUP($D354,의치한약수데이터!$C:$AS,17,0),"")</f>
        <v/>
      </c>
      <c r="N354" s="77" t="str">
        <f>IFERROR(VLOOKUP($D354,의치한약수데이터!$C:$AS,18,0),"")</f>
        <v/>
      </c>
      <c r="O354" s="81" t="str">
        <f>IFERROR(VLOOKUP($D354,의치한약수데이터!$C:$AS,20,0),"")</f>
        <v/>
      </c>
      <c r="P354" s="77" t="str">
        <f>IFERROR(VLOOKUP($D354,의치한약수데이터!$C:$AS,21,0),"")</f>
        <v/>
      </c>
      <c r="Q354" s="77" t="str">
        <f>IFERROR(VLOOKUP($D354,의치한약수데이터!$C:$AS,39,0),"")</f>
        <v/>
      </c>
      <c r="R354" s="82" t="str">
        <f>IFERROR(VLOOKUP($D354,의치한약수데이터!$C:$AS,41,0),"")</f>
        <v/>
      </c>
      <c r="S354" s="115" t="str">
        <f>IFERROR(VLOOKUP($D354,의치한약수데이터!$C:$AS,43,0),"")</f>
        <v/>
      </c>
    </row>
    <row r="355" spans="3:19" x14ac:dyDescent="0.3">
      <c r="C355" s="18">
        <v>323</v>
      </c>
      <c r="D355" s="77" t="str">
        <f>IFERROR(VLOOKUP($C355,의치한약수데이터!$B:$C,2,0),"")</f>
        <v/>
      </c>
      <c r="E355" s="79" t="str">
        <f>IFERROR(VLOOKUP($D355,의치한약수데이터!$C:$AS,3,0),"")</f>
        <v/>
      </c>
      <c r="F355" s="77" t="str">
        <f>IFERROR(VLOOKUP($D355,의치한약수데이터!$C:$AS,5,0),"")</f>
        <v/>
      </c>
      <c r="G355" s="77" t="str">
        <f>IFERROR(VLOOKUP($D355,의치한약수데이터!$C:$AS,6,0),"")</f>
        <v/>
      </c>
      <c r="H355" s="77" t="str">
        <f>IFERROR(VLOOKUP($D355,의치한약수데이터!$C:$AS,8,0),"")</f>
        <v/>
      </c>
      <c r="I355" s="77" t="str">
        <f>IFERROR(VLOOKUP($D355,의치한약수데이터!$C:$AS,12,0),"")</f>
        <v/>
      </c>
      <c r="J355" s="77" t="str">
        <f>IFERROR(VLOOKUP($D355,의치한약수데이터!$C:$AS,13,0),"")</f>
        <v/>
      </c>
      <c r="K355" s="77" t="str">
        <f>IFERROR(VLOOKUP($D355,의치한약수데이터!$C:$AS,14,0),"")</f>
        <v/>
      </c>
      <c r="L355" s="77" t="str">
        <f>IFERROR(VLOOKUP($D355,의치한약수데이터!$C:$AS,16,0),"")</f>
        <v/>
      </c>
      <c r="M355" s="80" t="str">
        <f>IFERROR(VLOOKUP($D355,의치한약수데이터!$C:$AS,17,0),"")</f>
        <v/>
      </c>
      <c r="N355" s="77" t="str">
        <f>IFERROR(VLOOKUP($D355,의치한약수데이터!$C:$AS,18,0),"")</f>
        <v/>
      </c>
      <c r="O355" s="81" t="str">
        <f>IFERROR(VLOOKUP($D355,의치한약수데이터!$C:$AS,20,0),"")</f>
        <v/>
      </c>
      <c r="P355" s="77" t="str">
        <f>IFERROR(VLOOKUP($D355,의치한약수데이터!$C:$AS,21,0),"")</f>
        <v/>
      </c>
      <c r="Q355" s="77" t="str">
        <f>IFERROR(VLOOKUP($D355,의치한약수데이터!$C:$AS,39,0),"")</f>
        <v/>
      </c>
      <c r="R355" s="82" t="str">
        <f>IFERROR(VLOOKUP($D355,의치한약수데이터!$C:$AS,41,0),"")</f>
        <v/>
      </c>
      <c r="S355" s="115" t="str">
        <f>IFERROR(VLOOKUP($D355,의치한약수데이터!$C:$AS,43,0),"")</f>
        <v/>
      </c>
    </row>
    <row r="356" spans="3:19" x14ac:dyDescent="0.3">
      <c r="C356" s="18">
        <v>324</v>
      </c>
      <c r="D356" s="77" t="str">
        <f>IFERROR(VLOOKUP($C356,의치한약수데이터!$B:$C,2,0),"")</f>
        <v/>
      </c>
      <c r="E356" s="79" t="str">
        <f>IFERROR(VLOOKUP($D356,의치한약수데이터!$C:$AS,3,0),"")</f>
        <v/>
      </c>
      <c r="F356" s="77" t="str">
        <f>IFERROR(VLOOKUP($D356,의치한약수데이터!$C:$AS,5,0),"")</f>
        <v/>
      </c>
      <c r="G356" s="77" t="str">
        <f>IFERROR(VLOOKUP($D356,의치한약수데이터!$C:$AS,6,0),"")</f>
        <v/>
      </c>
      <c r="H356" s="77" t="str">
        <f>IFERROR(VLOOKUP($D356,의치한약수데이터!$C:$AS,8,0),"")</f>
        <v/>
      </c>
      <c r="I356" s="77" t="str">
        <f>IFERROR(VLOOKUP($D356,의치한약수데이터!$C:$AS,12,0),"")</f>
        <v/>
      </c>
      <c r="J356" s="77" t="str">
        <f>IFERROR(VLOOKUP($D356,의치한약수데이터!$C:$AS,13,0),"")</f>
        <v/>
      </c>
      <c r="K356" s="77" t="str">
        <f>IFERROR(VLOOKUP($D356,의치한약수데이터!$C:$AS,14,0),"")</f>
        <v/>
      </c>
      <c r="L356" s="77" t="str">
        <f>IFERROR(VLOOKUP($D356,의치한약수데이터!$C:$AS,16,0),"")</f>
        <v/>
      </c>
      <c r="M356" s="80" t="str">
        <f>IFERROR(VLOOKUP($D356,의치한약수데이터!$C:$AS,17,0),"")</f>
        <v/>
      </c>
      <c r="N356" s="77" t="str">
        <f>IFERROR(VLOOKUP($D356,의치한약수데이터!$C:$AS,18,0),"")</f>
        <v/>
      </c>
      <c r="O356" s="81" t="str">
        <f>IFERROR(VLOOKUP($D356,의치한약수데이터!$C:$AS,20,0),"")</f>
        <v/>
      </c>
      <c r="P356" s="77" t="str">
        <f>IFERROR(VLOOKUP($D356,의치한약수데이터!$C:$AS,21,0),"")</f>
        <v/>
      </c>
      <c r="Q356" s="77" t="str">
        <f>IFERROR(VLOOKUP($D356,의치한약수데이터!$C:$AS,39,0),"")</f>
        <v/>
      </c>
      <c r="R356" s="82" t="str">
        <f>IFERROR(VLOOKUP($D356,의치한약수데이터!$C:$AS,41,0),"")</f>
        <v/>
      </c>
      <c r="S356" s="115" t="str">
        <f>IFERROR(VLOOKUP($D356,의치한약수데이터!$C:$AS,43,0),"")</f>
        <v/>
      </c>
    </row>
    <row r="357" spans="3:19" x14ac:dyDescent="0.3">
      <c r="C357" s="18">
        <v>325</v>
      </c>
      <c r="D357" s="77" t="str">
        <f>IFERROR(VLOOKUP($C357,의치한약수데이터!$B:$C,2,0),"")</f>
        <v/>
      </c>
      <c r="E357" s="79" t="str">
        <f>IFERROR(VLOOKUP($D357,의치한약수데이터!$C:$AS,3,0),"")</f>
        <v/>
      </c>
      <c r="F357" s="77" t="str">
        <f>IFERROR(VLOOKUP($D357,의치한약수데이터!$C:$AS,5,0),"")</f>
        <v/>
      </c>
      <c r="G357" s="77" t="str">
        <f>IFERROR(VLOOKUP($D357,의치한약수데이터!$C:$AS,6,0),"")</f>
        <v/>
      </c>
      <c r="H357" s="77" t="str">
        <f>IFERROR(VLOOKUP($D357,의치한약수데이터!$C:$AS,8,0),"")</f>
        <v/>
      </c>
      <c r="I357" s="77" t="str">
        <f>IFERROR(VLOOKUP($D357,의치한약수데이터!$C:$AS,12,0),"")</f>
        <v/>
      </c>
      <c r="J357" s="77" t="str">
        <f>IFERROR(VLOOKUP($D357,의치한약수데이터!$C:$AS,13,0),"")</f>
        <v/>
      </c>
      <c r="K357" s="77" t="str">
        <f>IFERROR(VLOOKUP($D357,의치한약수데이터!$C:$AS,14,0),"")</f>
        <v/>
      </c>
      <c r="L357" s="77" t="str">
        <f>IFERROR(VLOOKUP($D357,의치한약수데이터!$C:$AS,16,0),"")</f>
        <v/>
      </c>
      <c r="M357" s="80" t="str">
        <f>IFERROR(VLOOKUP($D357,의치한약수데이터!$C:$AS,17,0),"")</f>
        <v/>
      </c>
      <c r="N357" s="77" t="str">
        <f>IFERROR(VLOOKUP($D357,의치한약수데이터!$C:$AS,18,0),"")</f>
        <v/>
      </c>
      <c r="O357" s="81" t="str">
        <f>IFERROR(VLOOKUP($D357,의치한약수데이터!$C:$AS,20,0),"")</f>
        <v/>
      </c>
      <c r="P357" s="77" t="str">
        <f>IFERROR(VLOOKUP($D357,의치한약수데이터!$C:$AS,21,0),"")</f>
        <v/>
      </c>
      <c r="Q357" s="77" t="str">
        <f>IFERROR(VLOOKUP($D357,의치한약수데이터!$C:$AS,39,0),"")</f>
        <v/>
      </c>
      <c r="R357" s="82" t="str">
        <f>IFERROR(VLOOKUP($D357,의치한약수데이터!$C:$AS,41,0),"")</f>
        <v/>
      </c>
      <c r="S357" s="115" t="str">
        <f>IFERROR(VLOOKUP($D357,의치한약수데이터!$C:$AS,43,0),"")</f>
        <v/>
      </c>
    </row>
    <row r="358" spans="3:19" x14ac:dyDescent="0.3">
      <c r="C358" s="18">
        <v>326</v>
      </c>
      <c r="D358" s="77" t="str">
        <f>IFERROR(VLOOKUP($C358,의치한약수데이터!$B:$C,2,0),"")</f>
        <v/>
      </c>
      <c r="E358" s="79" t="str">
        <f>IFERROR(VLOOKUP($D358,의치한약수데이터!$C:$AS,3,0),"")</f>
        <v/>
      </c>
      <c r="F358" s="77" t="str">
        <f>IFERROR(VLOOKUP($D358,의치한약수데이터!$C:$AS,5,0),"")</f>
        <v/>
      </c>
      <c r="G358" s="77" t="str">
        <f>IFERROR(VLOOKUP($D358,의치한약수데이터!$C:$AS,6,0),"")</f>
        <v/>
      </c>
      <c r="H358" s="77" t="str">
        <f>IFERROR(VLOOKUP($D358,의치한약수데이터!$C:$AS,8,0),"")</f>
        <v/>
      </c>
      <c r="I358" s="77" t="str">
        <f>IFERROR(VLOOKUP($D358,의치한약수데이터!$C:$AS,12,0),"")</f>
        <v/>
      </c>
      <c r="J358" s="77" t="str">
        <f>IFERROR(VLOOKUP($D358,의치한약수데이터!$C:$AS,13,0),"")</f>
        <v/>
      </c>
      <c r="K358" s="77" t="str">
        <f>IFERROR(VLOOKUP($D358,의치한약수데이터!$C:$AS,14,0),"")</f>
        <v/>
      </c>
      <c r="L358" s="77" t="str">
        <f>IFERROR(VLOOKUP($D358,의치한약수데이터!$C:$AS,16,0),"")</f>
        <v/>
      </c>
      <c r="M358" s="80" t="str">
        <f>IFERROR(VLOOKUP($D358,의치한약수데이터!$C:$AS,17,0),"")</f>
        <v/>
      </c>
      <c r="N358" s="77" t="str">
        <f>IFERROR(VLOOKUP($D358,의치한약수데이터!$C:$AS,18,0),"")</f>
        <v/>
      </c>
      <c r="O358" s="81" t="str">
        <f>IFERROR(VLOOKUP($D358,의치한약수데이터!$C:$AS,20,0),"")</f>
        <v/>
      </c>
      <c r="P358" s="77" t="str">
        <f>IFERROR(VLOOKUP($D358,의치한약수데이터!$C:$AS,21,0),"")</f>
        <v/>
      </c>
      <c r="Q358" s="77" t="str">
        <f>IFERROR(VLOOKUP($D358,의치한약수데이터!$C:$AS,39,0),"")</f>
        <v/>
      </c>
      <c r="R358" s="82" t="str">
        <f>IFERROR(VLOOKUP($D358,의치한약수데이터!$C:$AS,41,0),"")</f>
        <v/>
      </c>
      <c r="S358" s="115" t="str">
        <f>IFERROR(VLOOKUP($D358,의치한약수데이터!$C:$AS,43,0),"")</f>
        <v/>
      </c>
    </row>
    <row r="359" spans="3:19" x14ac:dyDescent="0.3">
      <c r="C359" s="18">
        <v>327</v>
      </c>
      <c r="D359" s="77" t="str">
        <f>IFERROR(VLOOKUP($C359,의치한약수데이터!$B:$C,2,0),"")</f>
        <v/>
      </c>
      <c r="E359" s="79" t="str">
        <f>IFERROR(VLOOKUP($D359,의치한약수데이터!$C:$AS,3,0),"")</f>
        <v/>
      </c>
      <c r="F359" s="77" t="str">
        <f>IFERROR(VLOOKUP($D359,의치한약수데이터!$C:$AS,5,0),"")</f>
        <v/>
      </c>
      <c r="G359" s="77" t="str">
        <f>IFERROR(VLOOKUP($D359,의치한약수데이터!$C:$AS,6,0),"")</f>
        <v/>
      </c>
      <c r="H359" s="77" t="str">
        <f>IFERROR(VLOOKUP($D359,의치한약수데이터!$C:$AS,8,0),"")</f>
        <v/>
      </c>
      <c r="I359" s="77" t="str">
        <f>IFERROR(VLOOKUP($D359,의치한약수데이터!$C:$AS,12,0),"")</f>
        <v/>
      </c>
      <c r="J359" s="77" t="str">
        <f>IFERROR(VLOOKUP($D359,의치한약수데이터!$C:$AS,13,0),"")</f>
        <v/>
      </c>
      <c r="K359" s="77" t="str">
        <f>IFERROR(VLOOKUP($D359,의치한약수데이터!$C:$AS,14,0),"")</f>
        <v/>
      </c>
      <c r="L359" s="77" t="str">
        <f>IFERROR(VLOOKUP($D359,의치한약수데이터!$C:$AS,16,0),"")</f>
        <v/>
      </c>
      <c r="M359" s="80" t="str">
        <f>IFERROR(VLOOKUP($D359,의치한약수데이터!$C:$AS,17,0),"")</f>
        <v/>
      </c>
      <c r="N359" s="77" t="str">
        <f>IFERROR(VLOOKUP($D359,의치한약수데이터!$C:$AS,18,0),"")</f>
        <v/>
      </c>
      <c r="O359" s="81" t="str">
        <f>IFERROR(VLOOKUP($D359,의치한약수데이터!$C:$AS,20,0),"")</f>
        <v/>
      </c>
      <c r="P359" s="77" t="str">
        <f>IFERROR(VLOOKUP($D359,의치한약수데이터!$C:$AS,21,0),"")</f>
        <v/>
      </c>
      <c r="Q359" s="77" t="str">
        <f>IFERROR(VLOOKUP($D359,의치한약수데이터!$C:$AS,39,0),"")</f>
        <v/>
      </c>
      <c r="R359" s="82" t="str">
        <f>IFERROR(VLOOKUP($D359,의치한약수데이터!$C:$AS,41,0),"")</f>
        <v/>
      </c>
      <c r="S359" s="115" t="str">
        <f>IFERROR(VLOOKUP($D359,의치한약수데이터!$C:$AS,43,0),"")</f>
        <v/>
      </c>
    </row>
    <row r="360" spans="3:19" x14ac:dyDescent="0.3">
      <c r="C360" s="18">
        <v>328</v>
      </c>
      <c r="D360" s="77" t="str">
        <f>IFERROR(VLOOKUP($C360,의치한약수데이터!$B:$C,2,0),"")</f>
        <v/>
      </c>
      <c r="E360" s="79" t="str">
        <f>IFERROR(VLOOKUP($D360,의치한약수데이터!$C:$AS,3,0),"")</f>
        <v/>
      </c>
      <c r="F360" s="77" t="str">
        <f>IFERROR(VLOOKUP($D360,의치한약수데이터!$C:$AS,5,0),"")</f>
        <v/>
      </c>
      <c r="G360" s="77" t="str">
        <f>IFERROR(VLOOKUP($D360,의치한약수데이터!$C:$AS,6,0),"")</f>
        <v/>
      </c>
      <c r="H360" s="77" t="str">
        <f>IFERROR(VLOOKUP($D360,의치한약수데이터!$C:$AS,8,0),"")</f>
        <v/>
      </c>
      <c r="I360" s="77" t="str">
        <f>IFERROR(VLOOKUP($D360,의치한약수데이터!$C:$AS,12,0),"")</f>
        <v/>
      </c>
      <c r="J360" s="77" t="str">
        <f>IFERROR(VLOOKUP($D360,의치한약수데이터!$C:$AS,13,0),"")</f>
        <v/>
      </c>
      <c r="K360" s="77" t="str">
        <f>IFERROR(VLOOKUP($D360,의치한약수데이터!$C:$AS,14,0),"")</f>
        <v/>
      </c>
      <c r="L360" s="77" t="str">
        <f>IFERROR(VLOOKUP($D360,의치한약수데이터!$C:$AS,16,0),"")</f>
        <v/>
      </c>
      <c r="M360" s="80" t="str">
        <f>IFERROR(VLOOKUP($D360,의치한약수데이터!$C:$AS,17,0),"")</f>
        <v/>
      </c>
      <c r="N360" s="77" t="str">
        <f>IFERROR(VLOOKUP($D360,의치한약수데이터!$C:$AS,18,0),"")</f>
        <v/>
      </c>
      <c r="O360" s="81" t="str">
        <f>IFERROR(VLOOKUP($D360,의치한약수데이터!$C:$AS,20,0),"")</f>
        <v/>
      </c>
      <c r="P360" s="77" t="str">
        <f>IFERROR(VLOOKUP($D360,의치한약수데이터!$C:$AS,21,0),"")</f>
        <v/>
      </c>
      <c r="Q360" s="77" t="str">
        <f>IFERROR(VLOOKUP($D360,의치한약수데이터!$C:$AS,39,0),"")</f>
        <v/>
      </c>
      <c r="R360" s="82" t="str">
        <f>IFERROR(VLOOKUP($D360,의치한약수데이터!$C:$AS,41,0),"")</f>
        <v/>
      </c>
      <c r="S360" s="115" t="str">
        <f>IFERROR(VLOOKUP($D360,의치한약수데이터!$C:$AS,43,0),"")</f>
        <v/>
      </c>
    </row>
    <row r="361" spans="3:19" x14ac:dyDescent="0.3">
      <c r="C361" s="18">
        <v>329</v>
      </c>
      <c r="D361" s="77" t="str">
        <f>IFERROR(VLOOKUP($C361,의치한약수데이터!$B:$C,2,0),"")</f>
        <v/>
      </c>
      <c r="E361" s="79" t="str">
        <f>IFERROR(VLOOKUP($D361,의치한약수데이터!$C:$AS,3,0),"")</f>
        <v/>
      </c>
      <c r="F361" s="77" t="str">
        <f>IFERROR(VLOOKUP($D361,의치한약수데이터!$C:$AS,5,0),"")</f>
        <v/>
      </c>
      <c r="G361" s="77" t="str">
        <f>IFERROR(VLOOKUP($D361,의치한약수데이터!$C:$AS,6,0),"")</f>
        <v/>
      </c>
      <c r="H361" s="77" t="str">
        <f>IFERROR(VLOOKUP($D361,의치한약수데이터!$C:$AS,8,0),"")</f>
        <v/>
      </c>
      <c r="I361" s="77" t="str">
        <f>IFERROR(VLOOKUP($D361,의치한약수데이터!$C:$AS,12,0),"")</f>
        <v/>
      </c>
      <c r="J361" s="77" t="str">
        <f>IFERROR(VLOOKUP($D361,의치한약수데이터!$C:$AS,13,0),"")</f>
        <v/>
      </c>
      <c r="K361" s="77" t="str">
        <f>IFERROR(VLOOKUP($D361,의치한약수데이터!$C:$AS,14,0),"")</f>
        <v/>
      </c>
      <c r="L361" s="77" t="str">
        <f>IFERROR(VLOOKUP($D361,의치한약수데이터!$C:$AS,16,0),"")</f>
        <v/>
      </c>
      <c r="M361" s="80" t="str">
        <f>IFERROR(VLOOKUP($D361,의치한약수데이터!$C:$AS,17,0),"")</f>
        <v/>
      </c>
      <c r="N361" s="77" t="str">
        <f>IFERROR(VLOOKUP($D361,의치한약수데이터!$C:$AS,18,0),"")</f>
        <v/>
      </c>
      <c r="O361" s="81" t="str">
        <f>IFERROR(VLOOKUP($D361,의치한약수데이터!$C:$AS,20,0),"")</f>
        <v/>
      </c>
      <c r="P361" s="77" t="str">
        <f>IFERROR(VLOOKUP($D361,의치한약수데이터!$C:$AS,21,0),"")</f>
        <v/>
      </c>
      <c r="Q361" s="77" t="str">
        <f>IFERROR(VLOOKUP($D361,의치한약수데이터!$C:$AS,39,0),"")</f>
        <v/>
      </c>
      <c r="R361" s="82" t="str">
        <f>IFERROR(VLOOKUP($D361,의치한약수데이터!$C:$AS,41,0),"")</f>
        <v/>
      </c>
      <c r="S361" s="115" t="str">
        <f>IFERROR(VLOOKUP($D361,의치한약수데이터!$C:$AS,43,0),"")</f>
        <v/>
      </c>
    </row>
    <row r="362" spans="3:19" x14ac:dyDescent="0.3">
      <c r="C362" s="18">
        <v>330</v>
      </c>
      <c r="D362" s="77" t="str">
        <f>IFERROR(VLOOKUP($C362,의치한약수데이터!$B:$C,2,0),"")</f>
        <v/>
      </c>
      <c r="E362" s="79" t="str">
        <f>IFERROR(VLOOKUP($D362,의치한약수데이터!$C:$AS,3,0),"")</f>
        <v/>
      </c>
      <c r="F362" s="77" t="str">
        <f>IFERROR(VLOOKUP($D362,의치한약수데이터!$C:$AS,5,0),"")</f>
        <v/>
      </c>
      <c r="G362" s="77" t="str">
        <f>IFERROR(VLOOKUP($D362,의치한약수데이터!$C:$AS,6,0),"")</f>
        <v/>
      </c>
      <c r="H362" s="77" t="str">
        <f>IFERROR(VLOOKUP($D362,의치한약수데이터!$C:$AS,8,0),"")</f>
        <v/>
      </c>
      <c r="I362" s="77" t="str">
        <f>IFERROR(VLOOKUP($D362,의치한약수데이터!$C:$AS,12,0),"")</f>
        <v/>
      </c>
      <c r="J362" s="77" t="str">
        <f>IFERROR(VLOOKUP($D362,의치한약수데이터!$C:$AS,13,0),"")</f>
        <v/>
      </c>
      <c r="K362" s="77" t="str">
        <f>IFERROR(VLOOKUP($D362,의치한약수데이터!$C:$AS,14,0),"")</f>
        <v/>
      </c>
      <c r="L362" s="77" t="str">
        <f>IFERROR(VLOOKUP($D362,의치한약수데이터!$C:$AS,16,0),"")</f>
        <v/>
      </c>
      <c r="M362" s="80" t="str">
        <f>IFERROR(VLOOKUP($D362,의치한약수데이터!$C:$AS,17,0),"")</f>
        <v/>
      </c>
      <c r="N362" s="77" t="str">
        <f>IFERROR(VLOOKUP($D362,의치한약수데이터!$C:$AS,18,0),"")</f>
        <v/>
      </c>
      <c r="O362" s="81" t="str">
        <f>IFERROR(VLOOKUP($D362,의치한약수데이터!$C:$AS,20,0),"")</f>
        <v/>
      </c>
      <c r="P362" s="77" t="str">
        <f>IFERROR(VLOOKUP($D362,의치한약수데이터!$C:$AS,21,0),"")</f>
        <v/>
      </c>
      <c r="Q362" s="77" t="str">
        <f>IFERROR(VLOOKUP($D362,의치한약수데이터!$C:$AS,39,0),"")</f>
        <v/>
      </c>
      <c r="R362" s="82" t="str">
        <f>IFERROR(VLOOKUP($D362,의치한약수데이터!$C:$AS,41,0),"")</f>
        <v/>
      </c>
      <c r="S362" s="115" t="str">
        <f>IFERROR(VLOOKUP($D362,의치한약수데이터!$C:$AS,43,0),"")</f>
        <v/>
      </c>
    </row>
    <row r="363" spans="3:19" x14ac:dyDescent="0.3">
      <c r="C363" s="18">
        <v>331</v>
      </c>
      <c r="D363" s="77" t="str">
        <f>IFERROR(VLOOKUP($C363,의치한약수데이터!$B:$C,2,0),"")</f>
        <v/>
      </c>
      <c r="E363" s="79" t="str">
        <f>IFERROR(VLOOKUP($D363,의치한약수데이터!$C:$AS,3,0),"")</f>
        <v/>
      </c>
      <c r="F363" s="77" t="str">
        <f>IFERROR(VLOOKUP($D363,의치한약수데이터!$C:$AS,5,0),"")</f>
        <v/>
      </c>
      <c r="G363" s="77" t="str">
        <f>IFERROR(VLOOKUP($D363,의치한약수데이터!$C:$AS,6,0),"")</f>
        <v/>
      </c>
      <c r="H363" s="77" t="str">
        <f>IFERROR(VLOOKUP($D363,의치한약수데이터!$C:$AS,8,0),"")</f>
        <v/>
      </c>
      <c r="I363" s="77" t="str">
        <f>IFERROR(VLOOKUP($D363,의치한약수데이터!$C:$AS,12,0),"")</f>
        <v/>
      </c>
      <c r="J363" s="77" t="str">
        <f>IFERROR(VLOOKUP($D363,의치한약수데이터!$C:$AS,13,0),"")</f>
        <v/>
      </c>
      <c r="K363" s="77" t="str">
        <f>IFERROR(VLOOKUP($D363,의치한약수데이터!$C:$AS,14,0),"")</f>
        <v/>
      </c>
      <c r="L363" s="77" t="str">
        <f>IFERROR(VLOOKUP($D363,의치한약수데이터!$C:$AS,16,0),"")</f>
        <v/>
      </c>
      <c r="M363" s="80" t="str">
        <f>IFERROR(VLOOKUP($D363,의치한약수데이터!$C:$AS,17,0),"")</f>
        <v/>
      </c>
      <c r="N363" s="77" t="str">
        <f>IFERROR(VLOOKUP($D363,의치한약수데이터!$C:$AS,18,0),"")</f>
        <v/>
      </c>
      <c r="O363" s="81" t="str">
        <f>IFERROR(VLOOKUP($D363,의치한약수데이터!$C:$AS,20,0),"")</f>
        <v/>
      </c>
      <c r="P363" s="77" t="str">
        <f>IFERROR(VLOOKUP($D363,의치한약수데이터!$C:$AS,21,0),"")</f>
        <v/>
      </c>
      <c r="Q363" s="77" t="str">
        <f>IFERROR(VLOOKUP($D363,의치한약수데이터!$C:$AS,39,0),"")</f>
        <v/>
      </c>
      <c r="R363" s="82" t="str">
        <f>IFERROR(VLOOKUP($D363,의치한약수데이터!$C:$AS,41,0),"")</f>
        <v/>
      </c>
      <c r="S363" s="115" t="str">
        <f>IFERROR(VLOOKUP($D363,의치한약수데이터!$C:$AS,43,0),"")</f>
        <v/>
      </c>
    </row>
    <row r="364" spans="3:19" x14ac:dyDescent="0.3">
      <c r="C364" s="18">
        <v>332</v>
      </c>
      <c r="D364" s="77" t="str">
        <f>IFERROR(VLOOKUP($C364,의치한약수데이터!$B:$C,2,0),"")</f>
        <v/>
      </c>
      <c r="E364" s="79" t="str">
        <f>IFERROR(VLOOKUP($D364,의치한약수데이터!$C:$AS,3,0),"")</f>
        <v/>
      </c>
      <c r="F364" s="77" t="str">
        <f>IFERROR(VLOOKUP($D364,의치한약수데이터!$C:$AS,5,0),"")</f>
        <v/>
      </c>
      <c r="G364" s="77" t="str">
        <f>IFERROR(VLOOKUP($D364,의치한약수데이터!$C:$AS,6,0),"")</f>
        <v/>
      </c>
      <c r="H364" s="77" t="str">
        <f>IFERROR(VLOOKUP($D364,의치한약수데이터!$C:$AS,8,0),"")</f>
        <v/>
      </c>
      <c r="I364" s="77" t="str">
        <f>IFERROR(VLOOKUP($D364,의치한약수데이터!$C:$AS,12,0),"")</f>
        <v/>
      </c>
      <c r="J364" s="77" t="str">
        <f>IFERROR(VLOOKUP($D364,의치한약수데이터!$C:$AS,13,0),"")</f>
        <v/>
      </c>
      <c r="K364" s="77" t="str">
        <f>IFERROR(VLOOKUP($D364,의치한약수데이터!$C:$AS,14,0),"")</f>
        <v/>
      </c>
      <c r="L364" s="77" t="str">
        <f>IFERROR(VLOOKUP($D364,의치한약수데이터!$C:$AS,16,0),"")</f>
        <v/>
      </c>
      <c r="M364" s="80" t="str">
        <f>IFERROR(VLOOKUP($D364,의치한약수데이터!$C:$AS,17,0),"")</f>
        <v/>
      </c>
      <c r="N364" s="77" t="str">
        <f>IFERROR(VLOOKUP($D364,의치한약수데이터!$C:$AS,18,0),"")</f>
        <v/>
      </c>
      <c r="O364" s="81" t="str">
        <f>IFERROR(VLOOKUP($D364,의치한약수데이터!$C:$AS,20,0),"")</f>
        <v/>
      </c>
      <c r="P364" s="77" t="str">
        <f>IFERROR(VLOOKUP($D364,의치한약수데이터!$C:$AS,21,0),"")</f>
        <v/>
      </c>
      <c r="Q364" s="77" t="str">
        <f>IFERROR(VLOOKUP($D364,의치한약수데이터!$C:$AS,39,0),"")</f>
        <v/>
      </c>
      <c r="R364" s="82" t="str">
        <f>IFERROR(VLOOKUP($D364,의치한약수데이터!$C:$AS,41,0),"")</f>
        <v/>
      </c>
      <c r="S364" s="115" t="str">
        <f>IFERROR(VLOOKUP($D364,의치한약수데이터!$C:$AS,43,0),"")</f>
        <v/>
      </c>
    </row>
    <row r="365" spans="3:19" x14ac:dyDescent="0.3">
      <c r="C365" s="18">
        <v>333</v>
      </c>
      <c r="D365" s="77" t="str">
        <f>IFERROR(VLOOKUP($C365,의치한약수데이터!$B:$C,2,0),"")</f>
        <v/>
      </c>
      <c r="E365" s="79" t="str">
        <f>IFERROR(VLOOKUP($D365,의치한약수데이터!$C:$AS,3,0),"")</f>
        <v/>
      </c>
      <c r="F365" s="77" t="str">
        <f>IFERROR(VLOOKUP($D365,의치한약수데이터!$C:$AS,5,0),"")</f>
        <v/>
      </c>
      <c r="G365" s="77" t="str">
        <f>IFERROR(VLOOKUP($D365,의치한약수데이터!$C:$AS,6,0),"")</f>
        <v/>
      </c>
      <c r="H365" s="77" t="str">
        <f>IFERROR(VLOOKUP($D365,의치한약수데이터!$C:$AS,8,0),"")</f>
        <v/>
      </c>
      <c r="I365" s="77" t="str">
        <f>IFERROR(VLOOKUP($D365,의치한약수데이터!$C:$AS,12,0),"")</f>
        <v/>
      </c>
      <c r="J365" s="77" t="str">
        <f>IFERROR(VLOOKUP($D365,의치한약수데이터!$C:$AS,13,0),"")</f>
        <v/>
      </c>
      <c r="K365" s="77" t="str">
        <f>IFERROR(VLOOKUP($D365,의치한약수데이터!$C:$AS,14,0),"")</f>
        <v/>
      </c>
      <c r="L365" s="77" t="str">
        <f>IFERROR(VLOOKUP($D365,의치한약수데이터!$C:$AS,16,0),"")</f>
        <v/>
      </c>
      <c r="M365" s="80" t="str">
        <f>IFERROR(VLOOKUP($D365,의치한약수데이터!$C:$AS,17,0),"")</f>
        <v/>
      </c>
      <c r="N365" s="77" t="str">
        <f>IFERROR(VLOOKUP($D365,의치한약수데이터!$C:$AS,18,0),"")</f>
        <v/>
      </c>
      <c r="O365" s="81" t="str">
        <f>IFERROR(VLOOKUP($D365,의치한약수데이터!$C:$AS,20,0),"")</f>
        <v/>
      </c>
      <c r="P365" s="77" t="str">
        <f>IFERROR(VLOOKUP($D365,의치한약수데이터!$C:$AS,21,0),"")</f>
        <v/>
      </c>
      <c r="Q365" s="77" t="str">
        <f>IFERROR(VLOOKUP($D365,의치한약수데이터!$C:$AS,39,0),"")</f>
        <v/>
      </c>
      <c r="R365" s="82" t="str">
        <f>IFERROR(VLOOKUP($D365,의치한약수데이터!$C:$AS,41,0),"")</f>
        <v/>
      </c>
      <c r="S365" s="115" t="str">
        <f>IFERROR(VLOOKUP($D365,의치한약수데이터!$C:$AS,43,0),"")</f>
        <v/>
      </c>
    </row>
    <row r="366" spans="3:19" x14ac:dyDescent="0.3">
      <c r="C366" s="18">
        <v>334</v>
      </c>
      <c r="D366" s="77" t="str">
        <f>IFERROR(VLOOKUP($C366,의치한약수데이터!$B:$C,2,0),"")</f>
        <v/>
      </c>
      <c r="E366" s="79" t="str">
        <f>IFERROR(VLOOKUP($D366,의치한약수데이터!$C:$AS,3,0),"")</f>
        <v/>
      </c>
      <c r="F366" s="77" t="str">
        <f>IFERROR(VLOOKUP($D366,의치한약수데이터!$C:$AS,5,0),"")</f>
        <v/>
      </c>
      <c r="G366" s="77" t="str">
        <f>IFERROR(VLOOKUP($D366,의치한약수데이터!$C:$AS,6,0),"")</f>
        <v/>
      </c>
      <c r="H366" s="77" t="str">
        <f>IFERROR(VLOOKUP($D366,의치한약수데이터!$C:$AS,8,0),"")</f>
        <v/>
      </c>
      <c r="I366" s="77" t="str">
        <f>IFERROR(VLOOKUP($D366,의치한약수데이터!$C:$AS,12,0),"")</f>
        <v/>
      </c>
      <c r="J366" s="77" t="str">
        <f>IFERROR(VLOOKUP($D366,의치한약수데이터!$C:$AS,13,0),"")</f>
        <v/>
      </c>
      <c r="K366" s="77" t="str">
        <f>IFERROR(VLOOKUP($D366,의치한약수데이터!$C:$AS,14,0),"")</f>
        <v/>
      </c>
      <c r="L366" s="77" t="str">
        <f>IFERROR(VLOOKUP($D366,의치한약수데이터!$C:$AS,16,0),"")</f>
        <v/>
      </c>
      <c r="M366" s="80" t="str">
        <f>IFERROR(VLOOKUP($D366,의치한약수데이터!$C:$AS,17,0),"")</f>
        <v/>
      </c>
      <c r="N366" s="77" t="str">
        <f>IFERROR(VLOOKUP($D366,의치한약수데이터!$C:$AS,18,0),"")</f>
        <v/>
      </c>
      <c r="O366" s="81" t="str">
        <f>IFERROR(VLOOKUP($D366,의치한약수데이터!$C:$AS,20,0),"")</f>
        <v/>
      </c>
      <c r="P366" s="77" t="str">
        <f>IFERROR(VLOOKUP($D366,의치한약수데이터!$C:$AS,21,0),"")</f>
        <v/>
      </c>
      <c r="Q366" s="77" t="str">
        <f>IFERROR(VLOOKUP($D366,의치한약수데이터!$C:$AS,39,0),"")</f>
        <v/>
      </c>
      <c r="R366" s="82" t="str">
        <f>IFERROR(VLOOKUP($D366,의치한약수데이터!$C:$AS,41,0),"")</f>
        <v/>
      </c>
      <c r="S366" s="115" t="str">
        <f>IFERROR(VLOOKUP($D366,의치한약수데이터!$C:$AS,43,0),"")</f>
        <v/>
      </c>
    </row>
    <row r="367" spans="3:19" x14ac:dyDescent="0.3">
      <c r="C367" s="18">
        <v>335</v>
      </c>
      <c r="D367" s="77" t="str">
        <f>IFERROR(VLOOKUP($C367,의치한약수데이터!$B:$C,2,0),"")</f>
        <v/>
      </c>
      <c r="E367" s="79" t="str">
        <f>IFERROR(VLOOKUP($D367,의치한약수데이터!$C:$AS,3,0),"")</f>
        <v/>
      </c>
      <c r="F367" s="77" t="str">
        <f>IFERROR(VLOOKUP($D367,의치한약수데이터!$C:$AS,5,0),"")</f>
        <v/>
      </c>
      <c r="G367" s="77" t="str">
        <f>IFERROR(VLOOKUP($D367,의치한약수데이터!$C:$AS,6,0),"")</f>
        <v/>
      </c>
      <c r="H367" s="77" t="str">
        <f>IFERROR(VLOOKUP($D367,의치한약수데이터!$C:$AS,8,0),"")</f>
        <v/>
      </c>
      <c r="I367" s="77" t="str">
        <f>IFERROR(VLOOKUP($D367,의치한약수데이터!$C:$AS,12,0),"")</f>
        <v/>
      </c>
      <c r="J367" s="77" t="str">
        <f>IFERROR(VLOOKUP($D367,의치한약수데이터!$C:$AS,13,0),"")</f>
        <v/>
      </c>
      <c r="K367" s="77" t="str">
        <f>IFERROR(VLOOKUP($D367,의치한약수데이터!$C:$AS,14,0),"")</f>
        <v/>
      </c>
      <c r="L367" s="77" t="str">
        <f>IFERROR(VLOOKUP($D367,의치한약수데이터!$C:$AS,16,0),"")</f>
        <v/>
      </c>
      <c r="M367" s="80" t="str">
        <f>IFERROR(VLOOKUP($D367,의치한약수데이터!$C:$AS,17,0),"")</f>
        <v/>
      </c>
      <c r="N367" s="77" t="str">
        <f>IFERROR(VLOOKUP($D367,의치한약수데이터!$C:$AS,18,0),"")</f>
        <v/>
      </c>
      <c r="O367" s="81" t="str">
        <f>IFERROR(VLOOKUP($D367,의치한약수데이터!$C:$AS,20,0),"")</f>
        <v/>
      </c>
      <c r="P367" s="77" t="str">
        <f>IFERROR(VLOOKUP($D367,의치한약수데이터!$C:$AS,21,0),"")</f>
        <v/>
      </c>
      <c r="Q367" s="77" t="str">
        <f>IFERROR(VLOOKUP($D367,의치한약수데이터!$C:$AS,39,0),"")</f>
        <v/>
      </c>
      <c r="R367" s="82" t="str">
        <f>IFERROR(VLOOKUP($D367,의치한약수데이터!$C:$AS,41,0),"")</f>
        <v/>
      </c>
      <c r="S367" s="115" t="str">
        <f>IFERROR(VLOOKUP($D367,의치한약수데이터!$C:$AS,43,0),"")</f>
        <v/>
      </c>
    </row>
    <row r="368" spans="3:19" x14ac:dyDescent="0.3">
      <c r="C368" s="18">
        <v>336</v>
      </c>
      <c r="D368" s="77" t="str">
        <f>IFERROR(VLOOKUP($C368,의치한약수데이터!$B:$C,2,0),"")</f>
        <v/>
      </c>
      <c r="E368" s="79" t="str">
        <f>IFERROR(VLOOKUP($D368,의치한약수데이터!$C:$AS,3,0),"")</f>
        <v/>
      </c>
      <c r="F368" s="77" t="str">
        <f>IFERROR(VLOOKUP($D368,의치한약수데이터!$C:$AS,5,0),"")</f>
        <v/>
      </c>
      <c r="G368" s="77" t="str">
        <f>IFERROR(VLOOKUP($D368,의치한약수데이터!$C:$AS,6,0),"")</f>
        <v/>
      </c>
      <c r="H368" s="77" t="str">
        <f>IFERROR(VLOOKUP($D368,의치한약수데이터!$C:$AS,8,0),"")</f>
        <v/>
      </c>
      <c r="I368" s="77" t="str">
        <f>IFERROR(VLOOKUP($D368,의치한약수데이터!$C:$AS,12,0),"")</f>
        <v/>
      </c>
      <c r="J368" s="77" t="str">
        <f>IFERROR(VLOOKUP($D368,의치한약수데이터!$C:$AS,13,0),"")</f>
        <v/>
      </c>
      <c r="K368" s="77" t="str">
        <f>IFERROR(VLOOKUP($D368,의치한약수데이터!$C:$AS,14,0),"")</f>
        <v/>
      </c>
      <c r="L368" s="77" t="str">
        <f>IFERROR(VLOOKUP($D368,의치한약수데이터!$C:$AS,16,0),"")</f>
        <v/>
      </c>
      <c r="M368" s="80" t="str">
        <f>IFERROR(VLOOKUP($D368,의치한약수데이터!$C:$AS,17,0),"")</f>
        <v/>
      </c>
      <c r="N368" s="77" t="str">
        <f>IFERROR(VLOOKUP($D368,의치한약수데이터!$C:$AS,18,0),"")</f>
        <v/>
      </c>
      <c r="O368" s="81" t="str">
        <f>IFERROR(VLOOKUP($D368,의치한약수데이터!$C:$AS,20,0),"")</f>
        <v/>
      </c>
      <c r="P368" s="77" t="str">
        <f>IFERROR(VLOOKUP($D368,의치한약수데이터!$C:$AS,21,0),"")</f>
        <v/>
      </c>
      <c r="Q368" s="77" t="str">
        <f>IFERROR(VLOOKUP($D368,의치한약수데이터!$C:$AS,39,0),"")</f>
        <v/>
      </c>
      <c r="R368" s="82" t="str">
        <f>IFERROR(VLOOKUP($D368,의치한약수데이터!$C:$AS,41,0),"")</f>
        <v/>
      </c>
      <c r="S368" s="115" t="str">
        <f>IFERROR(VLOOKUP($D368,의치한약수데이터!$C:$AS,43,0),"")</f>
        <v/>
      </c>
    </row>
    <row r="369" spans="3:19" x14ac:dyDescent="0.3">
      <c r="C369" s="18">
        <v>337</v>
      </c>
      <c r="D369" s="77" t="str">
        <f>IFERROR(VLOOKUP($C369,의치한약수데이터!$B:$C,2,0),"")</f>
        <v/>
      </c>
      <c r="E369" s="79" t="str">
        <f>IFERROR(VLOOKUP($D369,의치한약수데이터!$C:$AS,3,0),"")</f>
        <v/>
      </c>
      <c r="F369" s="77" t="str">
        <f>IFERROR(VLOOKUP($D369,의치한약수데이터!$C:$AS,5,0),"")</f>
        <v/>
      </c>
      <c r="G369" s="77" t="str">
        <f>IFERROR(VLOOKUP($D369,의치한약수데이터!$C:$AS,6,0),"")</f>
        <v/>
      </c>
      <c r="H369" s="77" t="str">
        <f>IFERROR(VLOOKUP($D369,의치한약수데이터!$C:$AS,8,0),"")</f>
        <v/>
      </c>
      <c r="I369" s="77" t="str">
        <f>IFERROR(VLOOKUP($D369,의치한약수데이터!$C:$AS,12,0),"")</f>
        <v/>
      </c>
      <c r="J369" s="77" t="str">
        <f>IFERROR(VLOOKUP($D369,의치한약수데이터!$C:$AS,13,0),"")</f>
        <v/>
      </c>
      <c r="K369" s="77" t="str">
        <f>IFERROR(VLOOKUP($D369,의치한약수데이터!$C:$AS,14,0),"")</f>
        <v/>
      </c>
      <c r="L369" s="77" t="str">
        <f>IFERROR(VLOOKUP($D369,의치한약수데이터!$C:$AS,16,0),"")</f>
        <v/>
      </c>
      <c r="M369" s="80" t="str">
        <f>IFERROR(VLOOKUP($D369,의치한약수데이터!$C:$AS,17,0),"")</f>
        <v/>
      </c>
      <c r="N369" s="77" t="str">
        <f>IFERROR(VLOOKUP($D369,의치한약수데이터!$C:$AS,18,0),"")</f>
        <v/>
      </c>
      <c r="O369" s="81" t="str">
        <f>IFERROR(VLOOKUP($D369,의치한약수데이터!$C:$AS,20,0),"")</f>
        <v/>
      </c>
      <c r="P369" s="77" t="str">
        <f>IFERROR(VLOOKUP($D369,의치한약수데이터!$C:$AS,21,0),"")</f>
        <v/>
      </c>
      <c r="Q369" s="77" t="str">
        <f>IFERROR(VLOOKUP($D369,의치한약수데이터!$C:$AS,39,0),"")</f>
        <v/>
      </c>
      <c r="R369" s="82" t="str">
        <f>IFERROR(VLOOKUP($D369,의치한약수데이터!$C:$AS,41,0),"")</f>
        <v/>
      </c>
      <c r="S369" s="115" t="str">
        <f>IFERROR(VLOOKUP($D369,의치한약수데이터!$C:$AS,43,0),"")</f>
        <v/>
      </c>
    </row>
    <row r="370" spans="3:19" x14ac:dyDescent="0.3">
      <c r="C370" s="18">
        <v>338</v>
      </c>
      <c r="D370" s="77" t="str">
        <f>IFERROR(VLOOKUP($C370,의치한약수데이터!$B:$C,2,0),"")</f>
        <v/>
      </c>
      <c r="E370" s="79" t="str">
        <f>IFERROR(VLOOKUP($D370,의치한약수데이터!$C:$AS,3,0),"")</f>
        <v/>
      </c>
      <c r="F370" s="77" t="str">
        <f>IFERROR(VLOOKUP($D370,의치한약수데이터!$C:$AS,5,0),"")</f>
        <v/>
      </c>
      <c r="G370" s="77" t="str">
        <f>IFERROR(VLOOKUP($D370,의치한약수데이터!$C:$AS,6,0),"")</f>
        <v/>
      </c>
      <c r="H370" s="77" t="str">
        <f>IFERROR(VLOOKUP($D370,의치한약수데이터!$C:$AS,8,0),"")</f>
        <v/>
      </c>
      <c r="I370" s="77" t="str">
        <f>IFERROR(VLOOKUP($D370,의치한약수데이터!$C:$AS,12,0),"")</f>
        <v/>
      </c>
      <c r="J370" s="77" t="str">
        <f>IFERROR(VLOOKUP($D370,의치한약수데이터!$C:$AS,13,0),"")</f>
        <v/>
      </c>
      <c r="K370" s="77" t="str">
        <f>IFERROR(VLOOKUP($D370,의치한약수데이터!$C:$AS,14,0),"")</f>
        <v/>
      </c>
      <c r="L370" s="77" t="str">
        <f>IFERROR(VLOOKUP($D370,의치한약수데이터!$C:$AS,16,0),"")</f>
        <v/>
      </c>
      <c r="M370" s="80" t="str">
        <f>IFERROR(VLOOKUP($D370,의치한약수데이터!$C:$AS,17,0),"")</f>
        <v/>
      </c>
      <c r="N370" s="77" t="str">
        <f>IFERROR(VLOOKUP($D370,의치한약수데이터!$C:$AS,18,0),"")</f>
        <v/>
      </c>
      <c r="O370" s="81" t="str">
        <f>IFERROR(VLOOKUP($D370,의치한약수데이터!$C:$AS,20,0),"")</f>
        <v/>
      </c>
      <c r="P370" s="77" t="str">
        <f>IFERROR(VLOOKUP($D370,의치한약수데이터!$C:$AS,21,0),"")</f>
        <v/>
      </c>
      <c r="Q370" s="77" t="str">
        <f>IFERROR(VLOOKUP($D370,의치한약수데이터!$C:$AS,39,0),"")</f>
        <v/>
      </c>
      <c r="R370" s="82" t="str">
        <f>IFERROR(VLOOKUP($D370,의치한약수데이터!$C:$AS,41,0),"")</f>
        <v/>
      </c>
      <c r="S370" s="115" t="str">
        <f>IFERROR(VLOOKUP($D370,의치한약수데이터!$C:$AS,43,0),"")</f>
        <v/>
      </c>
    </row>
    <row r="371" spans="3:19" x14ac:dyDescent="0.3">
      <c r="C371" s="18">
        <v>339</v>
      </c>
      <c r="D371" s="77" t="str">
        <f>IFERROR(VLOOKUP($C371,의치한약수데이터!$B:$C,2,0),"")</f>
        <v/>
      </c>
      <c r="E371" s="79" t="str">
        <f>IFERROR(VLOOKUP($D371,의치한약수데이터!$C:$AS,3,0),"")</f>
        <v/>
      </c>
      <c r="F371" s="77" t="str">
        <f>IFERROR(VLOOKUP($D371,의치한약수데이터!$C:$AS,5,0),"")</f>
        <v/>
      </c>
      <c r="G371" s="77" t="str">
        <f>IFERROR(VLOOKUP($D371,의치한약수데이터!$C:$AS,6,0),"")</f>
        <v/>
      </c>
      <c r="H371" s="77" t="str">
        <f>IFERROR(VLOOKUP($D371,의치한약수데이터!$C:$AS,8,0),"")</f>
        <v/>
      </c>
      <c r="I371" s="77" t="str">
        <f>IFERROR(VLOOKUP($D371,의치한약수데이터!$C:$AS,12,0),"")</f>
        <v/>
      </c>
      <c r="J371" s="77" t="str">
        <f>IFERROR(VLOOKUP($D371,의치한약수데이터!$C:$AS,13,0),"")</f>
        <v/>
      </c>
      <c r="K371" s="77" t="str">
        <f>IFERROR(VLOOKUP($D371,의치한약수데이터!$C:$AS,14,0),"")</f>
        <v/>
      </c>
      <c r="L371" s="77" t="str">
        <f>IFERROR(VLOOKUP($D371,의치한약수데이터!$C:$AS,16,0),"")</f>
        <v/>
      </c>
      <c r="M371" s="80" t="str">
        <f>IFERROR(VLOOKUP($D371,의치한약수데이터!$C:$AS,17,0),"")</f>
        <v/>
      </c>
      <c r="N371" s="77" t="str">
        <f>IFERROR(VLOOKUP($D371,의치한약수데이터!$C:$AS,18,0),"")</f>
        <v/>
      </c>
      <c r="O371" s="81" t="str">
        <f>IFERROR(VLOOKUP($D371,의치한약수데이터!$C:$AS,20,0),"")</f>
        <v/>
      </c>
      <c r="P371" s="77" t="str">
        <f>IFERROR(VLOOKUP($D371,의치한약수데이터!$C:$AS,21,0),"")</f>
        <v/>
      </c>
      <c r="Q371" s="77" t="str">
        <f>IFERROR(VLOOKUP($D371,의치한약수데이터!$C:$AS,39,0),"")</f>
        <v/>
      </c>
      <c r="R371" s="82" t="str">
        <f>IFERROR(VLOOKUP($D371,의치한약수데이터!$C:$AS,41,0),"")</f>
        <v/>
      </c>
      <c r="S371" s="115" t="str">
        <f>IFERROR(VLOOKUP($D371,의치한약수데이터!$C:$AS,43,0),"")</f>
        <v/>
      </c>
    </row>
    <row r="372" spans="3:19" x14ac:dyDescent="0.3">
      <c r="C372" s="18">
        <v>340</v>
      </c>
      <c r="D372" s="77" t="str">
        <f>IFERROR(VLOOKUP($C372,의치한약수데이터!$B:$C,2,0),"")</f>
        <v/>
      </c>
      <c r="E372" s="79" t="str">
        <f>IFERROR(VLOOKUP($D372,의치한약수데이터!$C:$AS,3,0),"")</f>
        <v/>
      </c>
      <c r="F372" s="77" t="str">
        <f>IFERROR(VLOOKUP($D372,의치한약수데이터!$C:$AS,5,0),"")</f>
        <v/>
      </c>
      <c r="G372" s="77" t="str">
        <f>IFERROR(VLOOKUP($D372,의치한약수데이터!$C:$AS,6,0),"")</f>
        <v/>
      </c>
      <c r="H372" s="77" t="str">
        <f>IFERROR(VLOOKUP($D372,의치한약수데이터!$C:$AS,8,0),"")</f>
        <v/>
      </c>
      <c r="I372" s="77" t="str">
        <f>IFERROR(VLOOKUP($D372,의치한약수데이터!$C:$AS,12,0),"")</f>
        <v/>
      </c>
      <c r="J372" s="77" t="str">
        <f>IFERROR(VLOOKUP($D372,의치한약수데이터!$C:$AS,13,0),"")</f>
        <v/>
      </c>
      <c r="K372" s="77" t="str">
        <f>IFERROR(VLOOKUP($D372,의치한약수데이터!$C:$AS,14,0),"")</f>
        <v/>
      </c>
      <c r="L372" s="77" t="str">
        <f>IFERROR(VLOOKUP($D372,의치한약수데이터!$C:$AS,16,0),"")</f>
        <v/>
      </c>
      <c r="M372" s="80" t="str">
        <f>IFERROR(VLOOKUP($D372,의치한약수데이터!$C:$AS,17,0),"")</f>
        <v/>
      </c>
      <c r="N372" s="77" t="str">
        <f>IFERROR(VLOOKUP($D372,의치한약수데이터!$C:$AS,18,0),"")</f>
        <v/>
      </c>
      <c r="O372" s="81" t="str">
        <f>IFERROR(VLOOKUP($D372,의치한약수데이터!$C:$AS,20,0),"")</f>
        <v/>
      </c>
      <c r="P372" s="77" t="str">
        <f>IFERROR(VLOOKUP($D372,의치한약수데이터!$C:$AS,21,0),"")</f>
        <v/>
      </c>
      <c r="Q372" s="77" t="str">
        <f>IFERROR(VLOOKUP($D372,의치한약수데이터!$C:$AS,39,0),"")</f>
        <v/>
      </c>
      <c r="R372" s="82" t="str">
        <f>IFERROR(VLOOKUP($D372,의치한약수데이터!$C:$AS,41,0),"")</f>
        <v/>
      </c>
      <c r="S372" s="115" t="str">
        <f>IFERROR(VLOOKUP($D372,의치한약수데이터!$C:$AS,43,0),"")</f>
        <v/>
      </c>
    </row>
    <row r="373" spans="3:19" x14ac:dyDescent="0.3">
      <c r="C373" s="18">
        <v>341</v>
      </c>
      <c r="D373" s="77" t="str">
        <f>IFERROR(VLOOKUP($C373,의치한약수데이터!$B:$C,2,0),"")</f>
        <v/>
      </c>
      <c r="E373" s="79" t="str">
        <f>IFERROR(VLOOKUP($D373,의치한약수데이터!$C:$AS,3,0),"")</f>
        <v/>
      </c>
      <c r="F373" s="77" t="str">
        <f>IFERROR(VLOOKUP($D373,의치한약수데이터!$C:$AS,5,0),"")</f>
        <v/>
      </c>
      <c r="G373" s="77" t="str">
        <f>IFERROR(VLOOKUP($D373,의치한약수데이터!$C:$AS,6,0),"")</f>
        <v/>
      </c>
      <c r="H373" s="77" t="str">
        <f>IFERROR(VLOOKUP($D373,의치한약수데이터!$C:$AS,8,0),"")</f>
        <v/>
      </c>
      <c r="I373" s="77" t="str">
        <f>IFERROR(VLOOKUP($D373,의치한약수데이터!$C:$AS,12,0),"")</f>
        <v/>
      </c>
      <c r="J373" s="77" t="str">
        <f>IFERROR(VLOOKUP($D373,의치한약수데이터!$C:$AS,13,0),"")</f>
        <v/>
      </c>
      <c r="K373" s="77" t="str">
        <f>IFERROR(VLOOKUP($D373,의치한약수데이터!$C:$AS,14,0),"")</f>
        <v/>
      </c>
      <c r="L373" s="77" t="str">
        <f>IFERROR(VLOOKUP($D373,의치한약수데이터!$C:$AS,16,0),"")</f>
        <v/>
      </c>
      <c r="M373" s="80" t="str">
        <f>IFERROR(VLOOKUP($D373,의치한약수데이터!$C:$AS,17,0),"")</f>
        <v/>
      </c>
      <c r="N373" s="77" t="str">
        <f>IFERROR(VLOOKUP($D373,의치한약수데이터!$C:$AS,18,0),"")</f>
        <v/>
      </c>
      <c r="O373" s="81" t="str">
        <f>IFERROR(VLOOKUP($D373,의치한약수데이터!$C:$AS,20,0),"")</f>
        <v/>
      </c>
      <c r="P373" s="77" t="str">
        <f>IFERROR(VLOOKUP($D373,의치한약수데이터!$C:$AS,21,0),"")</f>
        <v/>
      </c>
      <c r="Q373" s="77" t="str">
        <f>IFERROR(VLOOKUP($D373,의치한약수데이터!$C:$AS,39,0),"")</f>
        <v/>
      </c>
      <c r="R373" s="82" t="str">
        <f>IFERROR(VLOOKUP($D373,의치한약수데이터!$C:$AS,41,0),"")</f>
        <v/>
      </c>
      <c r="S373" s="115" t="str">
        <f>IFERROR(VLOOKUP($D373,의치한약수데이터!$C:$AS,43,0),"")</f>
        <v/>
      </c>
    </row>
    <row r="374" spans="3:19" x14ac:dyDescent="0.3">
      <c r="C374" s="18">
        <v>342</v>
      </c>
      <c r="D374" s="77" t="str">
        <f>IFERROR(VLOOKUP($C374,의치한약수데이터!$B:$C,2,0),"")</f>
        <v/>
      </c>
      <c r="E374" s="79" t="str">
        <f>IFERROR(VLOOKUP($D374,의치한약수데이터!$C:$AS,3,0),"")</f>
        <v/>
      </c>
      <c r="F374" s="77" t="str">
        <f>IFERROR(VLOOKUP($D374,의치한약수데이터!$C:$AS,5,0),"")</f>
        <v/>
      </c>
      <c r="G374" s="77" t="str">
        <f>IFERROR(VLOOKUP($D374,의치한약수데이터!$C:$AS,6,0),"")</f>
        <v/>
      </c>
      <c r="H374" s="77" t="str">
        <f>IFERROR(VLOOKUP($D374,의치한약수데이터!$C:$AS,8,0),"")</f>
        <v/>
      </c>
      <c r="I374" s="77" t="str">
        <f>IFERROR(VLOOKUP($D374,의치한약수데이터!$C:$AS,12,0),"")</f>
        <v/>
      </c>
      <c r="J374" s="77" t="str">
        <f>IFERROR(VLOOKUP($D374,의치한약수데이터!$C:$AS,13,0),"")</f>
        <v/>
      </c>
      <c r="K374" s="77" t="str">
        <f>IFERROR(VLOOKUP($D374,의치한약수데이터!$C:$AS,14,0),"")</f>
        <v/>
      </c>
      <c r="L374" s="77" t="str">
        <f>IFERROR(VLOOKUP($D374,의치한약수데이터!$C:$AS,16,0),"")</f>
        <v/>
      </c>
      <c r="M374" s="80" t="str">
        <f>IFERROR(VLOOKUP($D374,의치한약수데이터!$C:$AS,17,0),"")</f>
        <v/>
      </c>
      <c r="N374" s="77" t="str">
        <f>IFERROR(VLOOKUP($D374,의치한약수데이터!$C:$AS,18,0),"")</f>
        <v/>
      </c>
      <c r="O374" s="81" t="str">
        <f>IFERROR(VLOOKUP($D374,의치한약수데이터!$C:$AS,20,0),"")</f>
        <v/>
      </c>
      <c r="P374" s="77" t="str">
        <f>IFERROR(VLOOKUP($D374,의치한약수데이터!$C:$AS,21,0),"")</f>
        <v/>
      </c>
      <c r="Q374" s="77" t="str">
        <f>IFERROR(VLOOKUP($D374,의치한약수데이터!$C:$AS,39,0),"")</f>
        <v/>
      </c>
      <c r="R374" s="82" t="str">
        <f>IFERROR(VLOOKUP($D374,의치한약수데이터!$C:$AS,41,0),"")</f>
        <v/>
      </c>
      <c r="S374" s="115" t="str">
        <f>IFERROR(VLOOKUP($D374,의치한약수데이터!$C:$AS,43,0),"")</f>
        <v/>
      </c>
    </row>
    <row r="375" spans="3:19" x14ac:dyDescent="0.3">
      <c r="C375" s="18">
        <v>343</v>
      </c>
      <c r="D375" s="77" t="str">
        <f>IFERROR(VLOOKUP($C375,의치한약수데이터!$B:$C,2,0),"")</f>
        <v/>
      </c>
      <c r="E375" s="79" t="str">
        <f>IFERROR(VLOOKUP($D375,의치한약수데이터!$C:$AS,3,0),"")</f>
        <v/>
      </c>
      <c r="F375" s="77" t="str">
        <f>IFERROR(VLOOKUP($D375,의치한약수데이터!$C:$AS,5,0),"")</f>
        <v/>
      </c>
      <c r="G375" s="77" t="str">
        <f>IFERROR(VLOOKUP($D375,의치한약수데이터!$C:$AS,6,0),"")</f>
        <v/>
      </c>
      <c r="H375" s="77" t="str">
        <f>IFERROR(VLOOKUP($D375,의치한약수데이터!$C:$AS,8,0),"")</f>
        <v/>
      </c>
      <c r="I375" s="77" t="str">
        <f>IFERROR(VLOOKUP($D375,의치한약수데이터!$C:$AS,12,0),"")</f>
        <v/>
      </c>
      <c r="J375" s="77" t="str">
        <f>IFERROR(VLOOKUP($D375,의치한약수데이터!$C:$AS,13,0),"")</f>
        <v/>
      </c>
      <c r="K375" s="77" t="str">
        <f>IFERROR(VLOOKUP($D375,의치한약수데이터!$C:$AS,14,0),"")</f>
        <v/>
      </c>
      <c r="L375" s="77" t="str">
        <f>IFERROR(VLOOKUP($D375,의치한약수데이터!$C:$AS,16,0),"")</f>
        <v/>
      </c>
      <c r="M375" s="80" t="str">
        <f>IFERROR(VLOOKUP($D375,의치한약수데이터!$C:$AS,17,0),"")</f>
        <v/>
      </c>
      <c r="N375" s="77" t="str">
        <f>IFERROR(VLOOKUP($D375,의치한약수데이터!$C:$AS,18,0),"")</f>
        <v/>
      </c>
      <c r="O375" s="81" t="str">
        <f>IFERROR(VLOOKUP($D375,의치한약수데이터!$C:$AS,20,0),"")</f>
        <v/>
      </c>
      <c r="P375" s="77" t="str">
        <f>IFERROR(VLOOKUP($D375,의치한약수데이터!$C:$AS,21,0),"")</f>
        <v/>
      </c>
      <c r="Q375" s="77" t="str">
        <f>IFERROR(VLOOKUP($D375,의치한약수데이터!$C:$AS,39,0),"")</f>
        <v/>
      </c>
      <c r="R375" s="82" t="str">
        <f>IFERROR(VLOOKUP($D375,의치한약수데이터!$C:$AS,41,0),"")</f>
        <v/>
      </c>
      <c r="S375" s="115" t="str">
        <f>IFERROR(VLOOKUP($D375,의치한약수데이터!$C:$AS,43,0),"")</f>
        <v/>
      </c>
    </row>
    <row r="376" spans="3:19" x14ac:dyDescent="0.3">
      <c r="C376" s="18">
        <v>344</v>
      </c>
      <c r="D376" s="77" t="str">
        <f>IFERROR(VLOOKUP($C376,의치한약수데이터!$B:$C,2,0),"")</f>
        <v/>
      </c>
      <c r="E376" s="79" t="str">
        <f>IFERROR(VLOOKUP($D376,의치한약수데이터!$C:$AS,3,0),"")</f>
        <v/>
      </c>
      <c r="F376" s="77" t="str">
        <f>IFERROR(VLOOKUP($D376,의치한약수데이터!$C:$AS,5,0),"")</f>
        <v/>
      </c>
      <c r="G376" s="77" t="str">
        <f>IFERROR(VLOOKUP($D376,의치한약수데이터!$C:$AS,6,0),"")</f>
        <v/>
      </c>
      <c r="H376" s="77" t="str">
        <f>IFERROR(VLOOKUP($D376,의치한약수데이터!$C:$AS,8,0),"")</f>
        <v/>
      </c>
      <c r="I376" s="77" t="str">
        <f>IFERROR(VLOOKUP($D376,의치한약수데이터!$C:$AS,12,0),"")</f>
        <v/>
      </c>
      <c r="J376" s="77" t="str">
        <f>IFERROR(VLOOKUP($D376,의치한약수데이터!$C:$AS,13,0),"")</f>
        <v/>
      </c>
      <c r="K376" s="77" t="str">
        <f>IFERROR(VLOOKUP($D376,의치한약수데이터!$C:$AS,14,0),"")</f>
        <v/>
      </c>
      <c r="L376" s="77" t="str">
        <f>IFERROR(VLOOKUP($D376,의치한약수데이터!$C:$AS,16,0),"")</f>
        <v/>
      </c>
      <c r="M376" s="80" t="str">
        <f>IFERROR(VLOOKUP($D376,의치한약수데이터!$C:$AS,17,0),"")</f>
        <v/>
      </c>
      <c r="N376" s="77" t="str">
        <f>IFERROR(VLOOKUP($D376,의치한약수데이터!$C:$AS,18,0),"")</f>
        <v/>
      </c>
      <c r="O376" s="81" t="str">
        <f>IFERROR(VLOOKUP($D376,의치한약수데이터!$C:$AS,20,0),"")</f>
        <v/>
      </c>
      <c r="P376" s="77" t="str">
        <f>IFERROR(VLOOKUP($D376,의치한약수데이터!$C:$AS,21,0),"")</f>
        <v/>
      </c>
      <c r="Q376" s="77" t="str">
        <f>IFERROR(VLOOKUP($D376,의치한약수데이터!$C:$AS,39,0),"")</f>
        <v/>
      </c>
      <c r="R376" s="82" t="str">
        <f>IFERROR(VLOOKUP($D376,의치한약수데이터!$C:$AS,41,0),"")</f>
        <v/>
      </c>
      <c r="S376" s="115" t="str">
        <f>IFERROR(VLOOKUP($D376,의치한약수데이터!$C:$AS,43,0),"")</f>
        <v/>
      </c>
    </row>
    <row r="377" spans="3:19" x14ac:dyDescent="0.3">
      <c r="C377" s="18">
        <v>345</v>
      </c>
      <c r="D377" s="77" t="str">
        <f>IFERROR(VLOOKUP($C377,의치한약수데이터!$B:$C,2,0),"")</f>
        <v/>
      </c>
      <c r="E377" s="79" t="str">
        <f>IFERROR(VLOOKUP($D377,의치한약수데이터!$C:$AS,3,0),"")</f>
        <v/>
      </c>
      <c r="F377" s="77" t="str">
        <f>IFERROR(VLOOKUP($D377,의치한약수데이터!$C:$AS,5,0),"")</f>
        <v/>
      </c>
      <c r="G377" s="77" t="str">
        <f>IFERROR(VLOOKUP($D377,의치한약수데이터!$C:$AS,6,0),"")</f>
        <v/>
      </c>
      <c r="H377" s="77" t="str">
        <f>IFERROR(VLOOKUP($D377,의치한약수데이터!$C:$AS,8,0),"")</f>
        <v/>
      </c>
      <c r="I377" s="77" t="str">
        <f>IFERROR(VLOOKUP($D377,의치한약수데이터!$C:$AS,12,0),"")</f>
        <v/>
      </c>
      <c r="J377" s="77" t="str">
        <f>IFERROR(VLOOKUP($D377,의치한약수데이터!$C:$AS,13,0),"")</f>
        <v/>
      </c>
      <c r="K377" s="77" t="str">
        <f>IFERROR(VLOOKUP($D377,의치한약수데이터!$C:$AS,14,0),"")</f>
        <v/>
      </c>
      <c r="L377" s="77" t="str">
        <f>IFERROR(VLOOKUP($D377,의치한약수데이터!$C:$AS,16,0),"")</f>
        <v/>
      </c>
      <c r="M377" s="80" t="str">
        <f>IFERROR(VLOOKUP($D377,의치한약수데이터!$C:$AS,17,0),"")</f>
        <v/>
      </c>
      <c r="N377" s="77" t="str">
        <f>IFERROR(VLOOKUP($D377,의치한약수데이터!$C:$AS,18,0),"")</f>
        <v/>
      </c>
      <c r="O377" s="81" t="str">
        <f>IFERROR(VLOOKUP($D377,의치한약수데이터!$C:$AS,20,0),"")</f>
        <v/>
      </c>
      <c r="P377" s="77" t="str">
        <f>IFERROR(VLOOKUP($D377,의치한약수데이터!$C:$AS,21,0),"")</f>
        <v/>
      </c>
      <c r="Q377" s="77" t="str">
        <f>IFERROR(VLOOKUP($D377,의치한약수데이터!$C:$AS,39,0),"")</f>
        <v/>
      </c>
      <c r="R377" s="82" t="str">
        <f>IFERROR(VLOOKUP($D377,의치한약수데이터!$C:$AS,41,0),"")</f>
        <v/>
      </c>
      <c r="S377" s="115" t="str">
        <f>IFERROR(VLOOKUP($D377,의치한약수데이터!$C:$AS,43,0),"")</f>
        <v/>
      </c>
    </row>
    <row r="378" spans="3:19" x14ac:dyDescent="0.3">
      <c r="C378" s="18">
        <v>346</v>
      </c>
      <c r="D378" s="77" t="str">
        <f>IFERROR(VLOOKUP($C378,의치한약수데이터!$B:$C,2,0),"")</f>
        <v/>
      </c>
      <c r="E378" s="79" t="str">
        <f>IFERROR(VLOOKUP($D378,의치한약수데이터!$C:$AS,3,0),"")</f>
        <v/>
      </c>
      <c r="F378" s="77" t="str">
        <f>IFERROR(VLOOKUP($D378,의치한약수데이터!$C:$AS,5,0),"")</f>
        <v/>
      </c>
      <c r="G378" s="77" t="str">
        <f>IFERROR(VLOOKUP($D378,의치한약수데이터!$C:$AS,6,0),"")</f>
        <v/>
      </c>
      <c r="H378" s="77" t="str">
        <f>IFERROR(VLOOKUP($D378,의치한약수데이터!$C:$AS,8,0),"")</f>
        <v/>
      </c>
      <c r="I378" s="77" t="str">
        <f>IFERROR(VLOOKUP($D378,의치한약수데이터!$C:$AS,12,0),"")</f>
        <v/>
      </c>
      <c r="J378" s="77" t="str">
        <f>IFERROR(VLOOKUP($D378,의치한약수데이터!$C:$AS,13,0),"")</f>
        <v/>
      </c>
      <c r="K378" s="77" t="str">
        <f>IFERROR(VLOOKUP($D378,의치한약수데이터!$C:$AS,14,0),"")</f>
        <v/>
      </c>
      <c r="L378" s="77" t="str">
        <f>IFERROR(VLOOKUP($D378,의치한약수데이터!$C:$AS,16,0),"")</f>
        <v/>
      </c>
      <c r="M378" s="80" t="str">
        <f>IFERROR(VLOOKUP($D378,의치한약수데이터!$C:$AS,17,0),"")</f>
        <v/>
      </c>
      <c r="N378" s="77" t="str">
        <f>IFERROR(VLOOKUP($D378,의치한약수데이터!$C:$AS,18,0),"")</f>
        <v/>
      </c>
      <c r="O378" s="81" t="str">
        <f>IFERROR(VLOOKUP($D378,의치한약수데이터!$C:$AS,20,0),"")</f>
        <v/>
      </c>
      <c r="P378" s="77" t="str">
        <f>IFERROR(VLOOKUP($D378,의치한약수데이터!$C:$AS,21,0),"")</f>
        <v/>
      </c>
      <c r="Q378" s="77" t="str">
        <f>IFERROR(VLOOKUP($D378,의치한약수데이터!$C:$AS,39,0),"")</f>
        <v/>
      </c>
      <c r="R378" s="82" t="str">
        <f>IFERROR(VLOOKUP($D378,의치한약수데이터!$C:$AS,41,0),"")</f>
        <v/>
      </c>
      <c r="S378" s="115" t="str">
        <f>IFERROR(VLOOKUP($D378,의치한약수데이터!$C:$AS,43,0),"")</f>
        <v/>
      </c>
    </row>
    <row r="379" spans="3:19" x14ac:dyDescent="0.3">
      <c r="C379" s="18">
        <v>347</v>
      </c>
      <c r="D379" s="77" t="str">
        <f>IFERROR(VLOOKUP($C379,의치한약수데이터!$B:$C,2,0),"")</f>
        <v/>
      </c>
      <c r="E379" s="79" t="str">
        <f>IFERROR(VLOOKUP($D379,의치한약수데이터!$C:$AS,3,0),"")</f>
        <v/>
      </c>
      <c r="F379" s="77" t="str">
        <f>IFERROR(VLOOKUP($D379,의치한약수데이터!$C:$AS,5,0),"")</f>
        <v/>
      </c>
      <c r="G379" s="77" t="str">
        <f>IFERROR(VLOOKUP($D379,의치한약수데이터!$C:$AS,6,0),"")</f>
        <v/>
      </c>
      <c r="H379" s="77" t="str">
        <f>IFERROR(VLOOKUP($D379,의치한약수데이터!$C:$AS,8,0),"")</f>
        <v/>
      </c>
      <c r="I379" s="77" t="str">
        <f>IFERROR(VLOOKUP($D379,의치한약수데이터!$C:$AS,12,0),"")</f>
        <v/>
      </c>
      <c r="J379" s="77" t="str">
        <f>IFERROR(VLOOKUP($D379,의치한약수데이터!$C:$AS,13,0),"")</f>
        <v/>
      </c>
      <c r="K379" s="77" t="str">
        <f>IFERROR(VLOOKUP($D379,의치한약수데이터!$C:$AS,14,0),"")</f>
        <v/>
      </c>
      <c r="L379" s="77" t="str">
        <f>IFERROR(VLOOKUP($D379,의치한약수데이터!$C:$AS,16,0),"")</f>
        <v/>
      </c>
      <c r="M379" s="80" t="str">
        <f>IFERROR(VLOOKUP($D379,의치한약수데이터!$C:$AS,17,0),"")</f>
        <v/>
      </c>
      <c r="N379" s="77" t="str">
        <f>IFERROR(VLOOKUP($D379,의치한약수데이터!$C:$AS,18,0),"")</f>
        <v/>
      </c>
      <c r="O379" s="81" t="str">
        <f>IFERROR(VLOOKUP($D379,의치한약수데이터!$C:$AS,20,0),"")</f>
        <v/>
      </c>
      <c r="P379" s="77" t="str">
        <f>IFERROR(VLOOKUP($D379,의치한약수데이터!$C:$AS,21,0),"")</f>
        <v/>
      </c>
      <c r="Q379" s="77" t="str">
        <f>IFERROR(VLOOKUP($D379,의치한약수데이터!$C:$AS,39,0),"")</f>
        <v/>
      </c>
      <c r="R379" s="82" t="str">
        <f>IFERROR(VLOOKUP($D379,의치한약수데이터!$C:$AS,41,0),"")</f>
        <v/>
      </c>
      <c r="S379" s="115" t="str">
        <f>IFERROR(VLOOKUP($D379,의치한약수데이터!$C:$AS,43,0),"")</f>
        <v/>
      </c>
    </row>
    <row r="380" spans="3:19" x14ac:dyDescent="0.3">
      <c r="C380" s="18">
        <v>348</v>
      </c>
      <c r="D380" s="77" t="str">
        <f>IFERROR(VLOOKUP($C380,의치한약수데이터!$B:$C,2,0),"")</f>
        <v/>
      </c>
      <c r="E380" s="79" t="str">
        <f>IFERROR(VLOOKUP($D380,의치한약수데이터!$C:$AS,3,0),"")</f>
        <v/>
      </c>
      <c r="F380" s="77" t="str">
        <f>IFERROR(VLOOKUP($D380,의치한약수데이터!$C:$AS,5,0),"")</f>
        <v/>
      </c>
      <c r="G380" s="77" t="str">
        <f>IFERROR(VLOOKUP($D380,의치한약수데이터!$C:$AS,6,0),"")</f>
        <v/>
      </c>
      <c r="H380" s="77" t="str">
        <f>IFERROR(VLOOKUP($D380,의치한약수데이터!$C:$AS,8,0),"")</f>
        <v/>
      </c>
      <c r="I380" s="77" t="str">
        <f>IFERROR(VLOOKUP($D380,의치한약수데이터!$C:$AS,12,0),"")</f>
        <v/>
      </c>
      <c r="J380" s="77" t="str">
        <f>IFERROR(VLOOKUP($D380,의치한약수데이터!$C:$AS,13,0),"")</f>
        <v/>
      </c>
      <c r="K380" s="77" t="str">
        <f>IFERROR(VLOOKUP($D380,의치한약수데이터!$C:$AS,14,0),"")</f>
        <v/>
      </c>
      <c r="L380" s="77" t="str">
        <f>IFERROR(VLOOKUP($D380,의치한약수데이터!$C:$AS,16,0),"")</f>
        <v/>
      </c>
      <c r="M380" s="80" t="str">
        <f>IFERROR(VLOOKUP($D380,의치한약수데이터!$C:$AS,17,0),"")</f>
        <v/>
      </c>
      <c r="N380" s="77" t="str">
        <f>IFERROR(VLOOKUP($D380,의치한약수데이터!$C:$AS,18,0),"")</f>
        <v/>
      </c>
      <c r="O380" s="81" t="str">
        <f>IFERROR(VLOOKUP($D380,의치한약수데이터!$C:$AS,20,0),"")</f>
        <v/>
      </c>
      <c r="P380" s="77" t="str">
        <f>IFERROR(VLOOKUP($D380,의치한약수데이터!$C:$AS,21,0),"")</f>
        <v/>
      </c>
      <c r="Q380" s="77" t="str">
        <f>IFERROR(VLOOKUP($D380,의치한약수데이터!$C:$AS,39,0),"")</f>
        <v/>
      </c>
      <c r="R380" s="82" t="str">
        <f>IFERROR(VLOOKUP($D380,의치한약수데이터!$C:$AS,41,0),"")</f>
        <v/>
      </c>
      <c r="S380" s="115" t="str">
        <f>IFERROR(VLOOKUP($D380,의치한약수데이터!$C:$AS,43,0),"")</f>
        <v/>
      </c>
    </row>
    <row r="381" spans="3:19" x14ac:dyDescent="0.3">
      <c r="C381" s="18">
        <v>349</v>
      </c>
      <c r="D381" s="77" t="str">
        <f>IFERROR(VLOOKUP($C381,의치한약수데이터!$B:$C,2,0),"")</f>
        <v/>
      </c>
      <c r="E381" s="79" t="str">
        <f>IFERROR(VLOOKUP($D381,의치한약수데이터!$C:$AS,3,0),"")</f>
        <v/>
      </c>
      <c r="F381" s="77" t="str">
        <f>IFERROR(VLOOKUP($D381,의치한약수데이터!$C:$AS,5,0),"")</f>
        <v/>
      </c>
      <c r="G381" s="77" t="str">
        <f>IFERROR(VLOOKUP($D381,의치한약수데이터!$C:$AS,6,0),"")</f>
        <v/>
      </c>
      <c r="H381" s="77" t="str">
        <f>IFERROR(VLOOKUP($D381,의치한약수데이터!$C:$AS,8,0),"")</f>
        <v/>
      </c>
      <c r="I381" s="77" t="str">
        <f>IFERROR(VLOOKUP($D381,의치한약수데이터!$C:$AS,12,0),"")</f>
        <v/>
      </c>
      <c r="J381" s="77" t="str">
        <f>IFERROR(VLOOKUP($D381,의치한약수데이터!$C:$AS,13,0),"")</f>
        <v/>
      </c>
      <c r="K381" s="77" t="str">
        <f>IFERROR(VLOOKUP($D381,의치한약수데이터!$C:$AS,14,0),"")</f>
        <v/>
      </c>
      <c r="L381" s="77" t="str">
        <f>IFERROR(VLOOKUP($D381,의치한약수데이터!$C:$AS,16,0),"")</f>
        <v/>
      </c>
      <c r="M381" s="80" t="str">
        <f>IFERROR(VLOOKUP($D381,의치한약수데이터!$C:$AS,17,0),"")</f>
        <v/>
      </c>
      <c r="N381" s="77" t="str">
        <f>IFERROR(VLOOKUP($D381,의치한약수데이터!$C:$AS,18,0),"")</f>
        <v/>
      </c>
      <c r="O381" s="81" t="str">
        <f>IFERROR(VLOOKUP($D381,의치한약수데이터!$C:$AS,20,0),"")</f>
        <v/>
      </c>
      <c r="P381" s="77" t="str">
        <f>IFERROR(VLOOKUP($D381,의치한약수데이터!$C:$AS,21,0),"")</f>
        <v/>
      </c>
      <c r="Q381" s="77" t="str">
        <f>IFERROR(VLOOKUP($D381,의치한약수데이터!$C:$AS,39,0),"")</f>
        <v/>
      </c>
      <c r="R381" s="82" t="str">
        <f>IFERROR(VLOOKUP($D381,의치한약수데이터!$C:$AS,41,0),"")</f>
        <v/>
      </c>
      <c r="S381" s="115" t="str">
        <f>IFERROR(VLOOKUP($D381,의치한약수데이터!$C:$AS,43,0),"")</f>
        <v/>
      </c>
    </row>
    <row r="382" spans="3:19" x14ac:dyDescent="0.3">
      <c r="C382" s="18">
        <v>350</v>
      </c>
      <c r="D382" s="77" t="str">
        <f>IFERROR(VLOOKUP($C382,의치한약수데이터!$B:$C,2,0),"")</f>
        <v/>
      </c>
      <c r="E382" s="79" t="str">
        <f>IFERROR(VLOOKUP($D382,의치한약수데이터!$C:$AS,3,0),"")</f>
        <v/>
      </c>
      <c r="F382" s="77" t="str">
        <f>IFERROR(VLOOKUP($D382,의치한약수데이터!$C:$AS,5,0),"")</f>
        <v/>
      </c>
      <c r="G382" s="77" t="str">
        <f>IFERROR(VLOOKUP($D382,의치한약수데이터!$C:$AS,6,0),"")</f>
        <v/>
      </c>
      <c r="H382" s="77" t="str">
        <f>IFERROR(VLOOKUP($D382,의치한약수데이터!$C:$AS,8,0),"")</f>
        <v/>
      </c>
      <c r="I382" s="77" t="str">
        <f>IFERROR(VLOOKUP($D382,의치한약수데이터!$C:$AS,12,0),"")</f>
        <v/>
      </c>
      <c r="J382" s="77" t="str">
        <f>IFERROR(VLOOKUP($D382,의치한약수데이터!$C:$AS,13,0),"")</f>
        <v/>
      </c>
      <c r="K382" s="77" t="str">
        <f>IFERROR(VLOOKUP($D382,의치한약수데이터!$C:$AS,14,0),"")</f>
        <v/>
      </c>
      <c r="L382" s="77" t="str">
        <f>IFERROR(VLOOKUP($D382,의치한약수데이터!$C:$AS,16,0),"")</f>
        <v/>
      </c>
      <c r="M382" s="80" t="str">
        <f>IFERROR(VLOOKUP($D382,의치한약수데이터!$C:$AS,17,0),"")</f>
        <v/>
      </c>
      <c r="N382" s="77" t="str">
        <f>IFERROR(VLOOKUP($D382,의치한약수데이터!$C:$AS,18,0),"")</f>
        <v/>
      </c>
      <c r="O382" s="81" t="str">
        <f>IFERROR(VLOOKUP($D382,의치한약수데이터!$C:$AS,20,0),"")</f>
        <v/>
      </c>
      <c r="P382" s="77" t="str">
        <f>IFERROR(VLOOKUP($D382,의치한약수데이터!$C:$AS,21,0),"")</f>
        <v/>
      </c>
      <c r="Q382" s="77" t="str">
        <f>IFERROR(VLOOKUP($D382,의치한약수데이터!$C:$AS,39,0),"")</f>
        <v/>
      </c>
      <c r="R382" s="82" t="str">
        <f>IFERROR(VLOOKUP($D382,의치한약수데이터!$C:$AS,41,0),"")</f>
        <v/>
      </c>
      <c r="S382" s="115" t="str">
        <f>IFERROR(VLOOKUP($D382,의치한약수데이터!$C:$AS,43,0),"")</f>
        <v/>
      </c>
    </row>
    <row r="383" spans="3:19" x14ac:dyDescent="0.3">
      <c r="C383" s="18">
        <v>351</v>
      </c>
      <c r="D383" s="77" t="str">
        <f>IFERROR(VLOOKUP($C383,의치한약수데이터!$B:$C,2,0),"")</f>
        <v/>
      </c>
      <c r="E383" s="79" t="str">
        <f>IFERROR(VLOOKUP($D383,의치한약수데이터!$C:$AS,3,0),"")</f>
        <v/>
      </c>
      <c r="F383" s="77" t="str">
        <f>IFERROR(VLOOKUP($D383,의치한약수데이터!$C:$AS,5,0),"")</f>
        <v/>
      </c>
      <c r="G383" s="77" t="str">
        <f>IFERROR(VLOOKUP($D383,의치한약수데이터!$C:$AS,6,0),"")</f>
        <v/>
      </c>
      <c r="H383" s="77" t="str">
        <f>IFERROR(VLOOKUP($D383,의치한약수데이터!$C:$AS,8,0),"")</f>
        <v/>
      </c>
      <c r="I383" s="77" t="str">
        <f>IFERROR(VLOOKUP($D383,의치한약수데이터!$C:$AS,12,0),"")</f>
        <v/>
      </c>
      <c r="J383" s="77" t="str">
        <f>IFERROR(VLOOKUP($D383,의치한약수데이터!$C:$AS,13,0),"")</f>
        <v/>
      </c>
      <c r="K383" s="77" t="str">
        <f>IFERROR(VLOOKUP($D383,의치한약수데이터!$C:$AS,14,0),"")</f>
        <v/>
      </c>
      <c r="L383" s="77" t="str">
        <f>IFERROR(VLOOKUP($D383,의치한약수데이터!$C:$AS,16,0),"")</f>
        <v/>
      </c>
      <c r="M383" s="80" t="str">
        <f>IFERROR(VLOOKUP($D383,의치한약수데이터!$C:$AS,17,0),"")</f>
        <v/>
      </c>
      <c r="N383" s="77" t="str">
        <f>IFERROR(VLOOKUP($D383,의치한약수데이터!$C:$AS,18,0),"")</f>
        <v/>
      </c>
      <c r="O383" s="81" t="str">
        <f>IFERROR(VLOOKUP($D383,의치한약수데이터!$C:$AS,20,0),"")</f>
        <v/>
      </c>
      <c r="P383" s="77" t="str">
        <f>IFERROR(VLOOKUP($D383,의치한약수데이터!$C:$AS,21,0),"")</f>
        <v/>
      </c>
      <c r="Q383" s="77" t="str">
        <f>IFERROR(VLOOKUP($D383,의치한약수데이터!$C:$AS,39,0),"")</f>
        <v/>
      </c>
      <c r="R383" s="82" t="str">
        <f>IFERROR(VLOOKUP($D383,의치한약수데이터!$C:$AS,41,0),"")</f>
        <v/>
      </c>
      <c r="S383" s="115" t="str">
        <f>IFERROR(VLOOKUP($D383,의치한약수데이터!$C:$AS,43,0),"")</f>
        <v/>
      </c>
    </row>
    <row r="384" spans="3:19" x14ac:dyDescent="0.3">
      <c r="C384" s="18">
        <v>352</v>
      </c>
      <c r="D384" s="77" t="str">
        <f>IFERROR(VLOOKUP($C384,의치한약수데이터!$B:$C,2,0),"")</f>
        <v/>
      </c>
      <c r="E384" s="79" t="str">
        <f>IFERROR(VLOOKUP($D384,의치한약수데이터!$C:$AS,3,0),"")</f>
        <v/>
      </c>
      <c r="F384" s="77" t="str">
        <f>IFERROR(VLOOKUP($D384,의치한약수데이터!$C:$AS,5,0),"")</f>
        <v/>
      </c>
      <c r="G384" s="77" t="str">
        <f>IFERROR(VLOOKUP($D384,의치한약수데이터!$C:$AS,6,0),"")</f>
        <v/>
      </c>
      <c r="H384" s="77" t="str">
        <f>IFERROR(VLOOKUP($D384,의치한약수데이터!$C:$AS,8,0),"")</f>
        <v/>
      </c>
      <c r="I384" s="77" t="str">
        <f>IFERROR(VLOOKUP($D384,의치한약수데이터!$C:$AS,12,0),"")</f>
        <v/>
      </c>
      <c r="J384" s="77" t="str">
        <f>IFERROR(VLOOKUP($D384,의치한약수데이터!$C:$AS,13,0),"")</f>
        <v/>
      </c>
      <c r="K384" s="77" t="str">
        <f>IFERROR(VLOOKUP($D384,의치한약수데이터!$C:$AS,14,0),"")</f>
        <v/>
      </c>
      <c r="L384" s="77" t="str">
        <f>IFERROR(VLOOKUP($D384,의치한약수데이터!$C:$AS,16,0),"")</f>
        <v/>
      </c>
      <c r="M384" s="80" t="str">
        <f>IFERROR(VLOOKUP($D384,의치한약수데이터!$C:$AS,17,0),"")</f>
        <v/>
      </c>
      <c r="N384" s="77" t="str">
        <f>IFERROR(VLOOKUP($D384,의치한약수데이터!$C:$AS,18,0),"")</f>
        <v/>
      </c>
      <c r="O384" s="81" t="str">
        <f>IFERROR(VLOOKUP($D384,의치한약수데이터!$C:$AS,20,0),"")</f>
        <v/>
      </c>
      <c r="P384" s="77" t="str">
        <f>IFERROR(VLOOKUP($D384,의치한약수데이터!$C:$AS,21,0),"")</f>
        <v/>
      </c>
      <c r="Q384" s="77" t="str">
        <f>IFERROR(VLOOKUP($D384,의치한약수데이터!$C:$AS,39,0),"")</f>
        <v/>
      </c>
      <c r="R384" s="82" t="str">
        <f>IFERROR(VLOOKUP($D384,의치한약수데이터!$C:$AS,41,0),"")</f>
        <v/>
      </c>
      <c r="S384" s="115" t="str">
        <f>IFERROR(VLOOKUP($D384,의치한약수데이터!$C:$AS,43,0),"")</f>
        <v/>
      </c>
    </row>
    <row r="385" spans="3:19" x14ac:dyDescent="0.3">
      <c r="C385" s="18">
        <v>353</v>
      </c>
      <c r="D385" s="77" t="str">
        <f>IFERROR(VLOOKUP($C385,의치한약수데이터!$B:$C,2,0),"")</f>
        <v/>
      </c>
      <c r="E385" s="79" t="str">
        <f>IFERROR(VLOOKUP($D385,의치한약수데이터!$C:$AS,3,0),"")</f>
        <v/>
      </c>
      <c r="F385" s="77" t="str">
        <f>IFERROR(VLOOKUP($D385,의치한약수데이터!$C:$AS,5,0),"")</f>
        <v/>
      </c>
      <c r="G385" s="77" t="str">
        <f>IFERROR(VLOOKUP($D385,의치한약수데이터!$C:$AS,6,0),"")</f>
        <v/>
      </c>
      <c r="H385" s="77" t="str">
        <f>IFERROR(VLOOKUP($D385,의치한약수데이터!$C:$AS,8,0),"")</f>
        <v/>
      </c>
      <c r="I385" s="77" t="str">
        <f>IFERROR(VLOOKUP($D385,의치한약수데이터!$C:$AS,12,0),"")</f>
        <v/>
      </c>
      <c r="J385" s="77" t="str">
        <f>IFERROR(VLOOKUP($D385,의치한약수데이터!$C:$AS,13,0),"")</f>
        <v/>
      </c>
      <c r="K385" s="77" t="str">
        <f>IFERROR(VLOOKUP($D385,의치한약수데이터!$C:$AS,14,0),"")</f>
        <v/>
      </c>
      <c r="L385" s="77" t="str">
        <f>IFERROR(VLOOKUP($D385,의치한약수데이터!$C:$AS,16,0),"")</f>
        <v/>
      </c>
      <c r="M385" s="80" t="str">
        <f>IFERROR(VLOOKUP($D385,의치한약수데이터!$C:$AS,17,0),"")</f>
        <v/>
      </c>
      <c r="N385" s="77" t="str">
        <f>IFERROR(VLOOKUP($D385,의치한약수데이터!$C:$AS,18,0),"")</f>
        <v/>
      </c>
      <c r="O385" s="81" t="str">
        <f>IFERROR(VLOOKUP($D385,의치한약수데이터!$C:$AS,20,0),"")</f>
        <v/>
      </c>
      <c r="P385" s="77" t="str">
        <f>IFERROR(VLOOKUP($D385,의치한약수데이터!$C:$AS,21,0),"")</f>
        <v/>
      </c>
      <c r="Q385" s="77" t="str">
        <f>IFERROR(VLOOKUP($D385,의치한약수데이터!$C:$AS,39,0),"")</f>
        <v/>
      </c>
      <c r="R385" s="82" t="str">
        <f>IFERROR(VLOOKUP($D385,의치한약수데이터!$C:$AS,41,0),"")</f>
        <v/>
      </c>
      <c r="S385" s="115" t="str">
        <f>IFERROR(VLOOKUP($D385,의치한약수데이터!$C:$AS,43,0),"")</f>
        <v/>
      </c>
    </row>
    <row r="386" spans="3:19" x14ac:dyDescent="0.3">
      <c r="C386" s="18">
        <v>354</v>
      </c>
      <c r="D386" s="77" t="str">
        <f>IFERROR(VLOOKUP($C386,의치한약수데이터!$B:$C,2,0),"")</f>
        <v/>
      </c>
      <c r="E386" s="79" t="str">
        <f>IFERROR(VLOOKUP($D386,의치한약수데이터!$C:$AS,3,0),"")</f>
        <v/>
      </c>
      <c r="F386" s="77" t="str">
        <f>IFERROR(VLOOKUP($D386,의치한약수데이터!$C:$AS,5,0),"")</f>
        <v/>
      </c>
      <c r="G386" s="77" t="str">
        <f>IFERROR(VLOOKUP($D386,의치한약수데이터!$C:$AS,6,0),"")</f>
        <v/>
      </c>
      <c r="H386" s="77" t="str">
        <f>IFERROR(VLOOKUP($D386,의치한약수데이터!$C:$AS,8,0),"")</f>
        <v/>
      </c>
      <c r="I386" s="77" t="str">
        <f>IFERROR(VLOOKUP($D386,의치한약수데이터!$C:$AS,12,0),"")</f>
        <v/>
      </c>
      <c r="J386" s="77" t="str">
        <f>IFERROR(VLOOKUP($D386,의치한약수데이터!$C:$AS,13,0),"")</f>
        <v/>
      </c>
      <c r="K386" s="77" t="str">
        <f>IFERROR(VLOOKUP($D386,의치한약수데이터!$C:$AS,14,0),"")</f>
        <v/>
      </c>
      <c r="L386" s="77" t="str">
        <f>IFERROR(VLOOKUP($D386,의치한약수데이터!$C:$AS,16,0),"")</f>
        <v/>
      </c>
      <c r="M386" s="80" t="str">
        <f>IFERROR(VLOOKUP($D386,의치한약수데이터!$C:$AS,17,0),"")</f>
        <v/>
      </c>
      <c r="N386" s="77" t="str">
        <f>IFERROR(VLOOKUP($D386,의치한약수데이터!$C:$AS,18,0),"")</f>
        <v/>
      </c>
      <c r="O386" s="81" t="str">
        <f>IFERROR(VLOOKUP($D386,의치한약수데이터!$C:$AS,20,0),"")</f>
        <v/>
      </c>
      <c r="P386" s="77" t="str">
        <f>IFERROR(VLOOKUP($D386,의치한약수데이터!$C:$AS,21,0),"")</f>
        <v/>
      </c>
      <c r="Q386" s="77" t="str">
        <f>IFERROR(VLOOKUP($D386,의치한약수데이터!$C:$AS,39,0),"")</f>
        <v/>
      </c>
      <c r="R386" s="82" t="str">
        <f>IFERROR(VLOOKUP($D386,의치한약수데이터!$C:$AS,41,0),"")</f>
        <v/>
      </c>
      <c r="S386" s="115" t="str">
        <f>IFERROR(VLOOKUP($D386,의치한약수데이터!$C:$AS,43,0),"")</f>
        <v/>
      </c>
    </row>
    <row r="387" spans="3:19" x14ac:dyDescent="0.3">
      <c r="C387" s="18">
        <v>355</v>
      </c>
      <c r="D387" s="77" t="str">
        <f>IFERROR(VLOOKUP($C387,의치한약수데이터!$B:$C,2,0),"")</f>
        <v/>
      </c>
      <c r="E387" s="79" t="str">
        <f>IFERROR(VLOOKUP($D387,의치한약수데이터!$C:$AS,3,0),"")</f>
        <v/>
      </c>
      <c r="F387" s="77" t="str">
        <f>IFERROR(VLOOKUP($D387,의치한약수데이터!$C:$AS,5,0),"")</f>
        <v/>
      </c>
      <c r="G387" s="77" t="str">
        <f>IFERROR(VLOOKUP($D387,의치한약수데이터!$C:$AS,6,0),"")</f>
        <v/>
      </c>
      <c r="H387" s="77" t="str">
        <f>IFERROR(VLOOKUP($D387,의치한약수데이터!$C:$AS,8,0),"")</f>
        <v/>
      </c>
      <c r="I387" s="77" t="str">
        <f>IFERROR(VLOOKUP($D387,의치한약수데이터!$C:$AS,12,0),"")</f>
        <v/>
      </c>
      <c r="J387" s="77" t="str">
        <f>IFERROR(VLOOKUP($D387,의치한약수데이터!$C:$AS,13,0),"")</f>
        <v/>
      </c>
      <c r="K387" s="77" t="str">
        <f>IFERROR(VLOOKUP($D387,의치한약수데이터!$C:$AS,14,0),"")</f>
        <v/>
      </c>
      <c r="L387" s="77" t="str">
        <f>IFERROR(VLOOKUP($D387,의치한약수데이터!$C:$AS,16,0),"")</f>
        <v/>
      </c>
      <c r="M387" s="80" t="str">
        <f>IFERROR(VLOOKUP($D387,의치한약수데이터!$C:$AS,17,0),"")</f>
        <v/>
      </c>
      <c r="N387" s="77" t="str">
        <f>IFERROR(VLOOKUP($D387,의치한약수데이터!$C:$AS,18,0),"")</f>
        <v/>
      </c>
      <c r="O387" s="81" t="str">
        <f>IFERROR(VLOOKUP($D387,의치한약수데이터!$C:$AS,20,0),"")</f>
        <v/>
      </c>
      <c r="P387" s="77" t="str">
        <f>IFERROR(VLOOKUP($D387,의치한약수데이터!$C:$AS,21,0),"")</f>
        <v/>
      </c>
      <c r="Q387" s="77" t="str">
        <f>IFERROR(VLOOKUP($D387,의치한약수데이터!$C:$AS,39,0),"")</f>
        <v/>
      </c>
      <c r="R387" s="82" t="str">
        <f>IFERROR(VLOOKUP($D387,의치한약수데이터!$C:$AS,41,0),"")</f>
        <v/>
      </c>
      <c r="S387" s="115" t="str">
        <f>IFERROR(VLOOKUP($D387,의치한약수데이터!$C:$AS,43,0),"")</f>
        <v/>
      </c>
    </row>
    <row r="388" spans="3:19" x14ac:dyDescent="0.3">
      <c r="C388" s="18">
        <v>356</v>
      </c>
      <c r="D388" s="77" t="str">
        <f>IFERROR(VLOOKUP($C388,의치한약수데이터!$B:$C,2,0),"")</f>
        <v/>
      </c>
      <c r="E388" s="79" t="str">
        <f>IFERROR(VLOOKUP($D388,의치한약수데이터!$C:$AS,3,0),"")</f>
        <v/>
      </c>
      <c r="F388" s="77" t="str">
        <f>IFERROR(VLOOKUP($D388,의치한약수데이터!$C:$AS,5,0),"")</f>
        <v/>
      </c>
      <c r="G388" s="77" t="str">
        <f>IFERROR(VLOOKUP($D388,의치한약수데이터!$C:$AS,6,0),"")</f>
        <v/>
      </c>
      <c r="H388" s="77" t="str">
        <f>IFERROR(VLOOKUP($D388,의치한약수데이터!$C:$AS,8,0),"")</f>
        <v/>
      </c>
      <c r="I388" s="77" t="str">
        <f>IFERROR(VLOOKUP($D388,의치한약수데이터!$C:$AS,12,0),"")</f>
        <v/>
      </c>
      <c r="J388" s="77" t="str">
        <f>IFERROR(VLOOKUP($D388,의치한약수데이터!$C:$AS,13,0),"")</f>
        <v/>
      </c>
      <c r="K388" s="77" t="str">
        <f>IFERROR(VLOOKUP($D388,의치한약수데이터!$C:$AS,14,0),"")</f>
        <v/>
      </c>
      <c r="L388" s="77" t="str">
        <f>IFERROR(VLOOKUP($D388,의치한약수데이터!$C:$AS,16,0),"")</f>
        <v/>
      </c>
      <c r="M388" s="80" t="str">
        <f>IFERROR(VLOOKUP($D388,의치한약수데이터!$C:$AS,17,0),"")</f>
        <v/>
      </c>
      <c r="N388" s="77" t="str">
        <f>IFERROR(VLOOKUP($D388,의치한약수데이터!$C:$AS,18,0),"")</f>
        <v/>
      </c>
      <c r="O388" s="81" t="str">
        <f>IFERROR(VLOOKUP($D388,의치한약수데이터!$C:$AS,20,0),"")</f>
        <v/>
      </c>
      <c r="P388" s="77" t="str">
        <f>IFERROR(VLOOKUP($D388,의치한약수데이터!$C:$AS,21,0),"")</f>
        <v/>
      </c>
      <c r="Q388" s="77" t="str">
        <f>IFERROR(VLOOKUP($D388,의치한약수데이터!$C:$AS,39,0),"")</f>
        <v/>
      </c>
      <c r="R388" s="82" t="str">
        <f>IFERROR(VLOOKUP($D388,의치한약수데이터!$C:$AS,41,0),"")</f>
        <v/>
      </c>
      <c r="S388" s="115" t="str">
        <f>IFERROR(VLOOKUP($D388,의치한약수데이터!$C:$AS,43,0),"")</f>
        <v/>
      </c>
    </row>
    <row r="389" spans="3:19" x14ac:dyDescent="0.3">
      <c r="C389" s="18">
        <v>357</v>
      </c>
      <c r="D389" s="77" t="str">
        <f>IFERROR(VLOOKUP($C389,의치한약수데이터!$B:$C,2,0),"")</f>
        <v/>
      </c>
      <c r="E389" s="79" t="str">
        <f>IFERROR(VLOOKUP($D389,의치한약수데이터!$C:$AS,3,0),"")</f>
        <v/>
      </c>
      <c r="F389" s="77" t="str">
        <f>IFERROR(VLOOKUP($D389,의치한약수데이터!$C:$AS,5,0),"")</f>
        <v/>
      </c>
      <c r="G389" s="77" t="str">
        <f>IFERROR(VLOOKUP($D389,의치한약수데이터!$C:$AS,6,0),"")</f>
        <v/>
      </c>
      <c r="H389" s="77" t="str">
        <f>IFERROR(VLOOKUP($D389,의치한약수데이터!$C:$AS,8,0),"")</f>
        <v/>
      </c>
      <c r="I389" s="77" t="str">
        <f>IFERROR(VLOOKUP($D389,의치한약수데이터!$C:$AS,12,0),"")</f>
        <v/>
      </c>
      <c r="J389" s="77" t="str">
        <f>IFERROR(VLOOKUP($D389,의치한약수데이터!$C:$AS,13,0),"")</f>
        <v/>
      </c>
      <c r="K389" s="77" t="str">
        <f>IFERROR(VLOOKUP($D389,의치한약수데이터!$C:$AS,14,0),"")</f>
        <v/>
      </c>
      <c r="L389" s="77" t="str">
        <f>IFERROR(VLOOKUP($D389,의치한약수데이터!$C:$AS,16,0),"")</f>
        <v/>
      </c>
      <c r="M389" s="80" t="str">
        <f>IFERROR(VLOOKUP($D389,의치한약수데이터!$C:$AS,17,0),"")</f>
        <v/>
      </c>
      <c r="N389" s="77" t="str">
        <f>IFERROR(VLOOKUP($D389,의치한약수데이터!$C:$AS,18,0),"")</f>
        <v/>
      </c>
      <c r="O389" s="81" t="str">
        <f>IFERROR(VLOOKUP($D389,의치한약수데이터!$C:$AS,20,0),"")</f>
        <v/>
      </c>
      <c r="P389" s="77" t="str">
        <f>IFERROR(VLOOKUP($D389,의치한약수데이터!$C:$AS,21,0),"")</f>
        <v/>
      </c>
      <c r="Q389" s="77" t="str">
        <f>IFERROR(VLOOKUP($D389,의치한약수데이터!$C:$AS,39,0),"")</f>
        <v/>
      </c>
      <c r="R389" s="82" t="str">
        <f>IFERROR(VLOOKUP($D389,의치한약수데이터!$C:$AS,41,0),"")</f>
        <v/>
      </c>
      <c r="S389" s="115" t="str">
        <f>IFERROR(VLOOKUP($D389,의치한약수데이터!$C:$AS,43,0),"")</f>
        <v/>
      </c>
    </row>
    <row r="390" spans="3:19" x14ac:dyDescent="0.3">
      <c r="C390" s="18">
        <v>358</v>
      </c>
      <c r="D390" s="77" t="str">
        <f>IFERROR(VLOOKUP($C390,의치한약수데이터!$B:$C,2,0),"")</f>
        <v/>
      </c>
      <c r="E390" s="79" t="str">
        <f>IFERROR(VLOOKUP($D390,의치한약수데이터!$C:$AS,3,0),"")</f>
        <v/>
      </c>
      <c r="F390" s="77" t="str">
        <f>IFERROR(VLOOKUP($D390,의치한약수데이터!$C:$AS,5,0),"")</f>
        <v/>
      </c>
      <c r="G390" s="77" t="str">
        <f>IFERROR(VLOOKUP($D390,의치한약수데이터!$C:$AS,6,0),"")</f>
        <v/>
      </c>
      <c r="H390" s="77" t="str">
        <f>IFERROR(VLOOKUP($D390,의치한약수데이터!$C:$AS,8,0),"")</f>
        <v/>
      </c>
      <c r="I390" s="77" t="str">
        <f>IFERROR(VLOOKUP($D390,의치한약수데이터!$C:$AS,12,0),"")</f>
        <v/>
      </c>
      <c r="J390" s="77" t="str">
        <f>IFERROR(VLOOKUP($D390,의치한약수데이터!$C:$AS,13,0),"")</f>
        <v/>
      </c>
      <c r="K390" s="77" t="str">
        <f>IFERROR(VLOOKUP($D390,의치한약수데이터!$C:$AS,14,0),"")</f>
        <v/>
      </c>
      <c r="L390" s="77" t="str">
        <f>IFERROR(VLOOKUP($D390,의치한약수데이터!$C:$AS,16,0),"")</f>
        <v/>
      </c>
      <c r="M390" s="80" t="str">
        <f>IFERROR(VLOOKUP($D390,의치한약수데이터!$C:$AS,17,0),"")</f>
        <v/>
      </c>
      <c r="N390" s="77" t="str">
        <f>IFERROR(VLOOKUP($D390,의치한약수데이터!$C:$AS,18,0),"")</f>
        <v/>
      </c>
      <c r="O390" s="81" t="str">
        <f>IFERROR(VLOOKUP($D390,의치한약수데이터!$C:$AS,20,0),"")</f>
        <v/>
      </c>
      <c r="P390" s="77" t="str">
        <f>IFERROR(VLOOKUP($D390,의치한약수데이터!$C:$AS,21,0),"")</f>
        <v/>
      </c>
      <c r="Q390" s="77" t="str">
        <f>IFERROR(VLOOKUP($D390,의치한약수데이터!$C:$AS,39,0),"")</f>
        <v/>
      </c>
      <c r="R390" s="82" t="str">
        <f>IFERROR(VLOOKUP($D390,의치한약수데이터!$C:$AS,41,0),"")</f>
        <v/>
      </c>
      <c r="S390" s="115" t="str">
        <f>IFERROR(VLOOKUP($D390,의치한약수데이터!$C:$AS,43,0),"")</f>
        <v/>
      </c>
    </row>
    <row r="391" spans="3:19" x14ac:dyDescent="0.3">
      <c r="C391" s="18">
        <v>359</v>
      </c>
      <c r="D391" s="77" t="str">
        <f>IFERROR(VLOOKUP($C391,의치한약수데이터!$B:$C,2,0),"")</f>
        <v/>
      </c>
      <c r="E391" s="79" t="str">
        <f>IFERROR(VLOOKUP($D391,의치한약수데이터!$C:$AS,3,0),"")</f>
        <v/>
      </c>
      <c r="F391" s="77" t="str">
        <f>IFERROR(VLOOKUP($D391,의치한약수데이터!$C:$AS,5,0),"")</f>
        <v/>
      </c>
      <c r="G391" s="77" t="str">
        <f>IFERROR(VLOOKUP($D391,의치한약수데이터!$C:$AS,6,0),"")</f>
        <v/>
      </c>
      <c r="H391" s="77" t="str">
        <f>IFERROR(VLOOKUP($D391,의치한약수데이터!$C:$AS,8,0),"")</f>
        <v/>
      </c>
      <c r="I391" s="77" t="str">
        <f>IFERROR(VLOOKUP($D391,의치한약수데이터!$C:$AS,12,0),"")</f>
        <v/>
      </c>
      <c r="J391" s="77" t="str">
        <f>IFERROR(VLOOKUP($D391,의치한약수데이터!$C:$AS,13,0),"")</f>
        <v/>
      </c>
      <c r="K391" s="77" t="str">
        <f>IFERROR(VLOOKUP($D391,의치한약수데이터!$C:$AS,14,0),"")</f>
        <v/>
      </c>
      <c r="L391" s="77" t="str">
        <f>IFERROR(VLOOKUP($D391,의치한약수데이터!$C:$AS,16,0),"")</f>
        <v/>
      </c>
      <c r="M391" s="80" t="str">
        <f>IFERROR(VLOOKUP($D391,의치한약수데이터!$C:$AS,17,0),"")</f>
        <v/>
      </c>
      <c r="N391" s="77" t="str">
        <f>IFERROR(VLOOKUP($D391,의치한약수데이터!$C:$AS,18,0),"")</f>
        <v/>
      </c>
      <c r="O391" s="81" t="str">
        <f>IFERROR(VLOOKUP($D391,의치한약수데이터!$C:$AS,20,0),"")</f>
        <v/>
      </c>
      <c r="P391" s="77" t="str">
        <f>IFERROR(VLOOKUP($D391,의치한약수데이터!$C:$AS,21,0),"")</f>
        <v/>
      </c>
      <c r="Q391" s="77" t="str">
        <f>IFERROR(VLOOKUP($D391,의치한약수데이터!$C:$AS,39,0),"")</f>
        <v/>
      </c>
      <c r="R391" s="82" t="str">
        <f>IFERROR(VLOOKUP($D391,의치한약수데이터!$C:$AS,41,0),"")</f>
        <v/>
      </c>
      <c r="S391" s="115" t="str">
        <f>IFERROR(VLOOKUP($D391,의치한약수데이터!$C:$AS,43,0),"")</f>
        <v/>
      </c>
    </row>
    <row r="392" spans="3:19" x14ac:dyDescent="0.3">
      <c r="C392" s="18">
        <v>360</v>
      </c>
      <c r="D392" s="77" t="str">
        <f>IFERROR(VLOOKUP($C392,의치한약수데이터!$B:$C,2,0),"")</f>
        <v/>
      </c>
      <c r="E392" s="79" t="str">
        <f>IFERROR(VLOOKUP($D392,의치한약수데이터!$C:$AS,3,0),"")</f>
        <v/>
      </c>
      <c r="F392" s="77" t="str">
        <f>IFERROR(VLOOKUP($D392,의치한약수데이터!$C:$AS,5,0),"")</f>
        <v/>
      </c>
      <c r="G392" s="77" t="str">
        <f>IFERROR(VLOOKUP($D392,의치한약수데이터!$C:$AS,6,0),"")</f>
        <v/>
      </c>
      <c r="H392" s="77" t="str">
        <f>IFERROR(VLOOKUP($D392,의치한약수데이터!$C:$AS,8,0),"")</f>
        <v/>
      </c>
      <c r="I392" s="77" t="str">
        <f>IFERROR(VLOOKUP($D392,의치한약수데이터!$C:$AS,12,0),"")</f>
        <v/>
      </c>
      <c r="J392" s="77" t="str">
        <f>IFERROR(VLOOKUP($D392,의치한약수데이터!$C:$AS,13,0),"")</f>
        <v/>
      </c>
      <c r="K392" s="77" t="str">
        <f>IFERROR(VLOOKUP($D392,의치한약수데이터!$C:$AS,14,0),"")</f>
        <v/>
      </c>
      <c r="L392" s="77" t="str">
        <f>IFERROR(VLOOKUP($D392,의치한약수데이터!$C:$AS,16,0),"")</f>
        <v/>
      </c>
      <c r="M392" s="80" t="str">
        <f>IFERROR(VLOOKUP($D392,의치한약수데이터!$C:$AS,17,0),"")</f>
        <v/>
      </c>
      <c r="N392" s="77" t="str">
        <f>IFERROR(VLOOKUP($D392,의치한약수데이터!$C:$AS,18,0),"")</f>
        <v/>
      </c>
      <c r="O392" s="81" t="str">
        <f>IFERROR(VLOOKUP($D392,의치한약수데이터!$C:$AS,20,0),"")</f>
        <v/>
      </c>
      <c r="P392" s="77" t="str">
        <f>IFERROR(VLOOKUP($D392,의치한약수데이터!$C:$AS,21,0),"")</f>
        <v/>
      </c>
      <c r="Q392" s="77" t="str">
        <f>IFERROR(VLOOKUP($D392,의치한약수데이터!$C:$AS,39,0),"")</f>
        <v/>
      </c>
      <c r="R392" s="82" t="str">
        <f>IFERROR(VLOOKUP($D392,의치한약수데이터!$C:$AS,41,0),"")</f>
        <v/>
      </c>
      <c r="S392" s="115" t="str">
        <f>IFERROR(VLOOKUP($D392,의치한약수데이터!$C:$AS,43,0),"")</f>
        <v/>
      </c>
    </row>
    <row r="393" spans="3:19" x14ac:dyDescent="0.3">
      <c r="C393" s="18">
        <v>361</v>
      </c>
      <c r="D393" s="77" t="str">
        <f>IFERROR(VLOOKUP($C393,의치한약수데이터!$B:$C,2,0),"")</f>
        <v/>
      </c>
      <c r="E393" s="79" t="str">
        <f>IFERROR(VLOOKUP($D393,의치한약수데이터!$C:$AS,3,0),"")</f>
        <v/>
      </c>
      <c r="F393" s="77" t="str">
        <f>IFERROR(VLOOKUP($D393,의치한약수데이터!$C:$AS,5,0),"")</f>
        <v/>
      </c>
      <c r="G393" s="77" t="str">
        <f>IFERROR(VLOOKUP($D393,의치한약수데이터!$C:$AS,6,0),"")</f>
        <v/>
      </c>
      <c r="H393" s="77" t="str">
        <f>IFERROR(VLOOKUP($D393,의치한약수데이터!$C:$AS,8,0),"")</f>
        <v/>
      </c>
      <c r="I393" s="77" t="str">
        <f>IFERROR(VLOOKUP($D393,의치한약수데이터!$C:$AS,12,0),"")</f>
        <v/>
      </c>
      <c r="J393" s="77" t="str">
        <f>IFERROR(VLOOKUP($D393,의치한약수데이터!$C:$AS,13,0),"")</f>
        <v/>
      </c>
      <c r="K393" s="77" t="str">
        <f>IFERROR(VLOOKUP($D393,의치한약수데이터!$C:$AS,14,0),"")</f>
        <v/>
      </c>
      <c r="L393" s="77" t="str">
        <f>IFERROR(VLOOKUP($D393,의치한약수데이터!$C:$AS,16,0),"")</f>
        <v/>
      </c>
      <c r="M393" s="80" t="str">
        <f>IFERROR(VLOOKUP($D393,의치한약수데이터!$C:$AS,17,0),"")</f>
        <v/>
      </c>
      <c r="N393" s="77" t="str">
        <f>IFERROR(VLOOKUP($D393,의치한약수데이터!$C:$AS,18,0),"")</f>
        <v/>
      </c>
      <c r="O393" s="81" t="str">
        <f>IFERROR(VLOOKUP($D393,의치한약수데이터!$C:$AS,20,0),"")</f>
        <v/>
      </c>
      <c r="P393" s="77" t="str">
        <f>IFERROR(VLOOKUP($D393,의치한약수데이터!$C:$AS,21,0),"")</f>
        <v/>
      </c>
      <c r="Q393" s="77" t="str">
        <f>IFERROR(VLOOKUP($D393,의치한약수데이터!$C:$AS,39,0),"")</f>
        <v/>
      </c>
      <c r="R393" s="82" t="str">
        <f>IFERROR(VLOOKUP($D393,의치한약수데이터!$C:$AS,41,0),"")</f>
        <v/>
      </c>
      <c r="S393" s="115" t="str">
        <f>IFERROR(VLOOKUP($D393,의치한약수데이터!$C:$AS,43,0),"")</f>
        <v/>
      </c>
    </row>
    <row r="394" spans="3:19" x14ac:dyDescent="0.3">
      <c r="C394" s="18">
        <v>362</v>
      </c>
      <c r="D394" s="77" t="str">
        <f>IFERROR(VLOOKUP($C394,의치한약수데이터!$B:$C,2,0),"")</f>
        <v/>
      </c>
      <c r="E394" s="79" t="str">
        <f>IFERROR(VLOOKUP($D394,의치한약수데이터!$C:$AS,3,0),"")</f>
        <v/>
      </c>
      <c r="F394" s="77" t="str">
        <f>IFERROR(VLOOKUP($D394,의치한약수데이터!$C:$AS,5,0),"")</f>
        <v/>
      </c>
      <c r="G394" s="77" t="str">
        <f>IFERROR(VLOOKUP($D394,의치한약수데이터!$C:$AS,6,0),"")</f>
        <v/>
      </c>
      <c r="H394" s="77" t="str">
        <f>IFERROR(VLOOKUP($D394,의치한약수데이터!$C:$AS,8,0),"")</f>
        <v/>
      </c>
      <c r="I394" s="77" t="str">
        <f>IFERROR(VLOOKUP($D394,의치한약수데이터!$C:$AS,12,0),"")</f>
        <v/>
      </c>
      <c r="J394" s="77" t="str">
        <f>IFERROR(VLOOKUP($D394,의치한약수데이터!$C:$AS,13,0),"")</f>
        <v/>
      </c>
      <c r="K394" s="77" t="str">
        <f>IFERROR(VLOOKUP($D394,의치한약수데이터!$C:$AS,14,0),"")</f>
        <v/>
      </c>
      <c r="L394" s="77" t="str">
        <f>IFERROR(VLOOKUP($D394,의치한약수데이터!$C:$AS,16,0),"")</f>
        <v/>
      </c>
      <c r="M394" s="80" t="str">
        <f>IFERROR(VLOOKUP($D394,의치한약수데이터!$C:$AS,17,0),"")</f>
        <v/>
      </c>
      <c r="N394" s="77" t="str">
        <f>IFERROR(VLOOKUP($D394,의치한약수데이터!$C:$AS,18,0),"")</f>
        <v/>
      </c>
      <c r="O394" s="81" t="str">
        <f>IFERROR(VLOOKUP($D394,의치한약수데이터!$C:$AS,20,0),"")</f>
        <v/>
      </c>
      <c r="P394" s="77" t="str">
        <f>IFERROR(VLOOKUP($D394,의치한약수데이터!$C:$AS,21,0),"")</f>
        <v/>
      </c>
      <c r="Q394" s="77" t="str">
        <f>IFERROR(VLOOKUP($D394,의치한약수데이터!$C:$AS,39,0),"")</f>
        <v/>
      </c>
      <c r="R394" s="82" t="str">
        <f>IFERROR(VLOOKUP($D394,의치한약수데이터!$C:$AS,41,0),"")</f>
        <v/>
      </c>
      <c r="S394" s="115" t="str">
        <f>IFERROR(VLOOKUP($D394,의치한약수데이터!$C:$AS,43,0),"")</f>
        <v/>
      </c>
    </row>
    <row r="395" spans="3:19" x14ac:dyDescent="0.3">
      <c r="C395" s="18">
        <v>363</v>
      </c>
      <c r="D395" s="77" t="str">
        <f>IFERROR(VLOOKUP($C395,의치한약수데이터!$B:$C,2,0),"")</f>
        <v/>
      </c>
      <c r="E395" s="79" t="str">
        <f>IFERROR(VLOOKUP($D395,의치한약수데이터!$C:$AS,3,0),"")</f>
        <v/>
      </c>
      <c r="F395" s="77" t="str">
        <f>IFERROR(VLOOKUP($D395,의치한약수데이터!$C:$AS,5,0),"")</f>
        <v/>
      </c>
      <c r="G395" s="77" t="str">
        <f>IFERROR(VLOOKUP($D395,의치한약수데이터!$C:$AS,6,0),"")</f>
        <v/>
      </c>
      <c r="H395" s="77" t="str">
        <f>IFERROR(VLOOKUP($D395,의치한약수데이터!$C:$AS,8,0),"")</f>
        <v/>
      </c>
      <c r="I395" s="77" t="str">
        <f>IFERROR(VLOOKUP($D395,의치한약수데이터!$C:$AS,12,0),"")</f>
        <v/>
      </c>
      <c r="J395" s="77" t="str">
        <f>IFERROR(VLOOKUP($D395,의치한약수데이터!$C:$AS,13,0),"")</f>
        <v/>
      </c>
      <c r="K395" s="77" t="str">
        <f>IFERROR(VLOOKUP($D395,의치한약수데이터!$C:$AS,14,0),"")</f>
        <v/>
      </c>
      <c r="L395" s="77" t="str">
        <f>IFERROR(VLOOKUP($D395,의치한약수데이터!$C:$AS,16,0),"")</f>
        <v/>
      </c>
      <c r="M395" s="80" t="str">
        <f>IFERROR(VLOOKUP($D395,의치한약수데이터!$C:$AS,17,0),"")</f>
        <v/>
      </c>
      <c r="N395" s="77" t="str">
        <f>IFERROR(VLOOKUP($D395,의치한약수데이터!$C:$AS,18,0),"")</f>
        <v/>
      </c>
      <c r="O395" s="81" t="str">
        <f>IFERROR(VLOOKUP($D395,의치한약수데이터!$C:$AS,20,0),"")</f>
        <v/>
      </c>
      <c r="P395" s="77" t="str">
        <f>IFERROR(VLOOKUP($D395,의치한약수데이터!$C:$AS,21,0),"")</f>
        <v/>
      </c>
      <c r="Q395" s="77" t="str">
        <f>IFERROR(VLOOKUP($D395,의치한약수데이터!$C:$AS,39,0),"")</f>
        <v/>
      </c>
      <c r="R395" s="82" t="str">
        <f>IFERROR(VLOOKUP($D395,의치한약수데이터!$C:$AS,41,0),"")</f>
        <v/>
      </c>
      <c r="S395" s="115" t="str">
        <f>IFERROR(VLOOKUP($D395,의치한약수데이터!$C:$AS,43,0),"")</f>
        <v/>
      </c>
    </row>
    <row r="396" spans="3:19" x14ac:dyDescent="0.3">
      <c r="C396" s="18">
        <v>364</v>
      </c>
      <c r="D396" s="77" t="str">
        <f>IFERROR(VLOOKUP($C396,의치한약수데이터!$B:$C,2,0),"")</f>
        <v/>
      </c>
      <c r="E396" s="79" t="str">
        <f>IFERROR(VLOOKUP($D396,의치한약수데이터!$C:$AS,3,0),"")</f>
        <v/>
      </c>
      <c r="F396" s="77" t="str">
        <f>IFERROR(VLOOKUP($D396,의치한약수데이터!$C:$AS,5,0),"")</f>
        <v/>
      </c>
      <c r="G396" s="77" t="str">
        <f>IFERROR(VLOOKUP($D396,의치한약수데이터!$C:$AS,6,0),"")</f>
        <v/>
      </c>
      <c r="H396" s="77" t="str">
        <f>IFERROR(VLOOKUP($D396,의치한약수데이터!$C:$AS,8,0),"")</f>
        <v/>
      </c>
      <c r="I396" s="77" t="str">
        <f>IFERROR(VLOOKUP($D396,의치한약수데이터!$C:$AS,12,0),"")</f>
        <v/>
      </c>
      <c r="J396" s="77" t="str">
        <f>IFERROR(VLOOKUP($D396,의치한약수데이터!$C:$AS,13,0),"")</f>
        <v/>
      </c>
      <c r="K396" s="77" t="str">
        <f>IFERROR(VLOOKUP($D396,의치한약수데이터!$C:$AS,14,0),"")</f>
        <v/>
      </c>
      <c r="L396" s="77" t="str">
        <f>IFERROR(VLOOKUP($D396,의치한약수데이터!$C:$AS,16,0),"")</f>
        <v/>
      </c>
      <c r="M396" s="80" t="str">
        <f>IFERROR(VLOOKUP($D396,의치한약수데이터!$C:$AS,17,0),"")</f>
        <v/>
      </c>
      <c r="N396" s="77" t="str">
        <f>IFERROR(VLOOKUP($D396,의치한약수데이터!$C:$AS,18,0),"")</f>
        <v/>
      </c>
      <c r="O396" s="81" t="str">
        <f>IFERROR(VLOOKUP($D396,의치한약수데이터!$C:$AS,20,0),"")</f>
        <v/>
      </c>
      <c r="P396" s="77" t="str">
        <f>IFERROR(VLOOKUP($D396,의치한약수데이터!$C:$AS,21,0),"")</f>
        <v/>
      </c>
      <c r="Q396" s="77" t="str">
        <f>IFERROR(VLOOKUP($D396,의치한약수데이터!$C:$AS,39,0),"")</f>
        <v/>
      </c>
      <c r="R396" s="82" t="str">
        <f>IFERROR(VLOOKUP($D396,의치한약수데이터!$C:$AS,41,0),"")</f>
        <v/>
      </c>
      <c r="S396" s="115" t="str">
        <f>IFERROR(VLOOKUP($D396,의치한약수데이터!$C:$AS,43,0),"")</f>
        <v/>
      </c>
    </row>
    <row r="397" spans="3:19" x14ac:dyDescent="0.3">
      <c r="C397" s="18">
        <v>365</v>
      </c>
      <c r="D397" s="77" t="str">
        <f>IFERROR(VLOOKUP($C397,의치한약수데이터!$B:$C,2,0),"")</f>
        <v/>
      </c>
      <c r="E397" s="79" t="str">
        <f>IFERROR(VLOOKUP($D397,의치한약수데이터!$C:$AS,3,0),"")</f>
        <v/>
      </c>
      <c r="F397" s="77" t="str">
        <f>IFERROR(VLOOKUP($D397,의치한약수데이터!$C:$AS,5,0),"")</f>
        <v/>
      </c>
      <c r="G397" s="77" t="str">
        <f>IFERROR(VLOOKUP($D397,의치한약수데이터!$C:$AS,6,0),"")</f>
        <v/>
      </c>
      <c r="H397" s="77" t="str">
        <f>IFERROR(VLOOKUP($D397,의치한약수데이터!$C:$AS,8,0),"")</f>
        <v/>
      </c>
      <c r="I397" s="77" t="str">
        <f>IFERROR(VLOOKUP($D397,의치한약수데이터!$C:$AS,12,0),"")</f>
        <v/>
      </c>
      <c r="J397" s="77" t="str">
        <f>IFERROR(VLOOKUP($D397,의치한약수데이터!$C:$AS,13,0),"")</f>
        <v/>
      </c>
      <c r="K397" s="77" t="str">
        <f>IFERROR(VLOOKUP($D397,의치한약수데이터!$C:$AS,14,0),"")</f>
        <v/>
      </c>
      <c r="L397" s="77" t="str">
        <f>IFERROR(VLOOKUP($D397,의치한약수데이터!$C:$AS,16,0),"")</f>
        <v/>
      </c>
      <c r="M397" s="80" t="str">
        <f>IFERROR(VLOOKUP($D397,의치한약수데이터!$C:$AS,17,0),"")</f>
        <v/>
      </c>
      <c r="N397" s="77" t="str">
        <f>IFERROR(VLOOKUP($D397,의치한약수데이터!$C:$AS,18,0),"")</f>
        <v/>
      </c>
      <c r="O397" s="81" t="str">
        <f>IFERROR(VLOOKUP($D397,의치한약수데이터!$C:$AS,20,0),"")</f>
        <v/>
      </c>
      <c r="P397" s="77" t="str">
        <f>IFERROR(VLOOKUP($D397,의치한약수데이터!$C:$AS,21,0),"")</f>
        <v/>
      </c>
      <c r="Q397" s="77" t="str">
        <f>IFERROR(VLOOKUP($D397,의치한약수데이터!$C:$AS,39,0),"")</f>
        <v/>
      </c>
      <c r="R397" s="82" t="str">
        <f>IFERROR(VLOOKUP($D397,의치한약수데이터!$C:$AS,41,0),"")</f>
        <v/>
      </c>
      <c r="S397" s="115" t="str">
        <f>IFERROR(VLOOKUP($D397,의치한약수데이터!$C:$AS,43,0),"")</f>
        <v/>
      </c>
    </row>
    <row r="398" spans="3:19" x14ac:dyDescent="0.3">
      <c r="C398" s="18">
        <v>366</v>
      </c>
      <c r="D398" s="77" t="str">
        <f>IFERROR(VLOOKUP($C398,의치한약수데이터!$B:$C,2,0),"")</f>
        <v/>
      </c>
      <c r="E398" s="79" t="str">
        <f>IFERROR(VLOOKUP($D398,의치한약수데이터!$C:$AS,3,0),"")</f>
        <v/>
      </c>
      <c r="F398" s="77" t="str">
        <f>IFERROR(VLOOKUP($D398,의치한약수데이터!$C:$AS,5,0),"")</f>
        <v/>
      </c>
      <c r="G398" s="77" t="str">
        <f>IFERROR(VLOOKUP($D398,의치한약수데이터!$C:$AS,6,0),"")</f>
        <v/>
      </c>
      <c r="H398" s="77" t="str">
        <f>IFERROR(VLOOKUP($D398,의치한약수데이터!$C:$AS,8,0),"")</f>
        <v/>
      </c>
      <c r="I398" s="77" t="str">
        <f>IFERROR(VLOOKUP($D398,의치한약수데이터!$C:$AS,12,0),"")</f>
        <v/>
      </c>
      <c r="J398" s="77" t="str">
        <f>IFERROR(VLOOKUP($D398,의치한약수데이터!$C:$AS,13,0),"")</f>
        <v/>
      </c>
      <c r="K398" s="77" t="str">
        <f>IFERROR(VLOOKUP($D398,의치한약수데이터!$C:$AS,14,0),"")</f>
        <v/>
      </c>
      <c r="L398" s="77" t="str">
        <f>IFERROR(VLOOKUP($D398,의치한약수데이터!$C:$AS,16,0),"")</f>
        <v/>
      </c>
      <c r="M398" s="80" t="str">
        <f>IFERROR(VLOOKUP($D398,의치한약수데이터!$C:$AS,17,0),"")</f>
        <v/>
      </c>
      <c r="N398" s="77" t="str">
        <f>IFERROR(VLOOKUP($D398,의치한약수데이터!$C:$AS,18,0),"")</f>
        <v/>
      </c>
      <c r="O398" s="81" t="str">
        <f>IFERROR(VLOOKUP($D398,의치한약수데이터!$C:$AS,20,0),"")</f>
        <v/>
      </c>
      <c r="P398" s="77" t="str">
        <f>IFERROR(VLOOKUP($D398,의치한약수데이터!$C:$AS,21,0),"")</f>
        <v/>
      </c>
      <c r="Q398" s="77" t="str">
        <f>IFERROR(VLOOKUP($D398,의치한약수데이터!$C:$AS,39,0),"")</f>
        <v/>
      </c>
      <c r="R398" s="82" t="str">
        <f>IFERROR(VLOOKUP($D398,의치한약수데이터!$C:$AS,41,0),"")</f>
        <v/>
      </c>
      <c r="S398" s="115" t="str">
        <f>IFERROR(VLOOKUP($D398,의치한약수데이터!$C:$AS,43,0),"")</f>
        <v/>
      </c>
    </row>
    <row r="399" spans="3:19" x14ac:dyDescent="0.3">
      <c r="C399" s="18">
        <v>367</v>
      </c>
      <c r="D399" s="77" t="str">
        <f>IFERROR(VLOOKUP($C399,의치한약수데이터!$B:$C,2,0),"")</f>
        <v/>
      </c>
      <c r="E399" s="79" t="str">
        <f>IFERROR(VLOOKUP($D399,의치한약수데이터!$C:$AS,3,0),"")</f>
        <v/>
      </c>
      <c r="F399" s="77" t="str">
        <f>IFERROR(VLOOKUP($D399,의치한약수데이터!$C:$AS,5,0),"")</f>
        <v/>
      </c>
      <c r="G399" s="77" t="str">
        <f>IFERROR(VLOOKUP($D399,의치한약수데이터!$C:$AS,6,0),"")</f>
        <v/>
      </c>
      <c r="H399" s="77" t="str">
        <f>IFERROR(VLOOKUP($D399,의치한약수데이터!$C:$AS,8,0),"")</f>
        <v/>
      </c>
      <c r="I399" s="77" t="str">
        <f>IFERROR(VLOOKUP($D399,의치한약수데이터!$C:$AS,12,0),"")</f>
        <v/>
      </c>
      <c r="J399" s="77" t="str">
        <f>IFERROR(VLOOKUP($D399,의치한약수데이터!$C:$AS,13,0),"")</f>
        <v/>
      </c>
      <c r="K399" s="77" t="str">
        <f>IFERROR(VLOOKUP($D399,의치한약수데이터!$C:$AS,14,0),"")</f>
        <v/>
      </c>
      <c r="L399" s="77" t="str">
        <f>IFERROR(VLOOKUP($D399,의치한약수데이터!$C:$AS,16,0),"")</f>
        <v/>
      </c>
      <c r="M399" s="80" t="str">
        <f>IFERROR(VLOOKUP($D399,의치한약수데이터!$C:$AS,17,0),"")</f>
        <v/>
      </c>
      <c r="N399" s="77" t="str">
        <f>IFERROR(VLOOKUP($D399,의치한약수데이터!$C:$AS,18,0),"")</f>
        <v/>
      </c>
      <c r="O399" s="81" t="str">
        <f>IFERROR(VLOOKUP($D399,의치한약수데이터!$C:$AS,20,0),"")</f>
        <v/>
      </c>
      <c r="P399" s="77" t="str">
        <f>IFERROR(VLOOKUP($D399,의치한약수데이터!$C:$AS,21,0),"")</f>
        <v/>
      </c>
      <c r="Q399" s="77" t="str">
        <f>IFERROR(VLOOKUP($D399,의치한약수데이터!$C:$AS,39,0),"")</f>
        <v/>
      </c>
      <c r="R399" s="82" t="str">
        <f>IFERROR(VLOOKUP($D399,의치한약수데이터!$C:$AS,41,0),"")</f>
        <v/>
      </c>
      <c r="S399" s="115" t="str">
        <f>IFERROR(VLOOKUP($D399,의치한약수데이터!$C:$AS,43,0),"")</f>
        <v/>
      </c>
    </row>
    <row r="400" spans="3:19" x14ac:dyDescent="0.3">
      <c r="C400" s="18">
        <v>368</v>
      </c>
      <c r="D400" s="77" t="str">
        <f>IFERROR(VLOOKUP($C400,의치한약수데이터!$B:$C,2,0),"")</f>
        <v/>
      </c>
      <c r="E400" s="79" t="str">
        <f>IFERROR(VLOOKUP($D400,의치한약수데이터!$C:$AS,3,0),"")</f>
        <v/>
      </c>
      <c r="F400" s="77" t="str">
        <f>IFERROR(VLOOKUP($D400,의치한약수데이터!$C:$AS,5,0),"")</f>
        <v/>
      </c>
      <c r="G400" s="77" t="str">
        <f>IFERROR(VLOOKUP($D400,의치한약수데이터!$C:$AS,6,0),"")</f>
        <v/>
      </c>
      <c r="H400" s="77" t="str">
        <f>IFERROR(VLOOKUP($D400,의치한약수데이터!$C:$AS,8,0),"")</f>
        <v/>
      </c>
      <c r="I400" s="77" t="str">
        <f>IFERROR(VLOOKUP($D400,의치한약수데이터!$C:$AS,12,0),"")</f>
        <v/>
      </c>
      <c r="J400" s="77" t="str">
        <f>IFERROR(VLOOKUP($D400,의치한약수데이터!$C:$AS,13,0),"")</f>
        <v/>
      </c>
      <c r="K400" s="77" t="str">
        <f>IFERROR(VLOOKUP($D400,의치한약수데이터!$C:$AS,14,0),"")</f>
        <v/>
      </c>
      <c r="L400" s="77" t="str">
        <f>IFERROR(VLOOKUP($D400,의치한약수데이터!$C:$AS,16,0),"")</f>
        <v/>
      </c>
      <c r="M400" s="80" t="str">
        <f>IFERROR(VLOOKUP($D400,의치한약수데이터!$C:$AS,17,0),"")</f>
        <v/>
      </c>
      <c r="N400" s="77" t="str">
        <f>IFERROR(VLOOKUP($D400,의치한약수데이터!$C:$AS,18,0),"")</f>
        <v/>
      </c>
      <c r="O400" s="81" t="str">
        <f>IFERROR(VLOOKUP($D400,의치한약수데이터!$C:$AS,20,0),"")</f>
        <v/>
      </c>
      <c r="P400" s="77" t="str">
        <f>IFERROR(VLOOKUP($D400,의치한약수데이터!$C:$AS,21,0),"")</f>
        <v/>
      </c>
      <c r="Q400" s="77" t="str">
        <f>IFERROR(VLOOKUP($D400,의치한약수데이터!$C:$AS,39,0),"")</f>
        <v/>
      </c>
      <c r="R400" s="82" t="str">
        <f>IFERROR(VLOOKUP($D400,의치한약수데이터!$C:$AS,41,0),"")</f>
        <v/>
      </c>
      <c r="S400" s="115" t="str">
        <f>IFERROR(VLOOKUP($D400,의치한약수데이터!$C:$AS,43,0),"")</f>
        <v/>
      </c>
    </row>
    <row r="401" spans="3:19" x14ac:dyDescent="0.3">
      <c r="C401" s="18">
        <v>369</v>
      </c>
      <c r="D401" s="77" t="str">
        <f>IFERROR(VLOOKUP($C401,의치한약수데이터!$B:$C,2,0),"")</f>
        <v/>
      </c>
      <c r="E401" s="79" t="str">
        <f>IFERROR(VLOOKUP($D401,의치한약수데이터!$C:$AS,3,0),"")</f>
        <v/>
      </c>
      <c r="F401" s="77" t="str">
        <f>IFERROR(VLOOKUP($D401,의치한약수데이터!$C:$AS,5,0),"")</f>
        <v/>
      </c>
      <c r="G401" s="77" t="str">
        <f>IFERROR(VLOOKUP($D401,의치한약수데이터!$C:$AS,6,0),"")</f>
        <v/>
      </c>
      <c r="H401" s="77" t="str">
        <f>IFERROR(VLOOKUP($D401,의치한약수데이터!$C:$AS,8,0),"")</f>
        <v/>
      </c>
      <c r="I401" s="77" t="str">
        <f>IFERROR(VLOOKUP($D401,의치한약수데이터!$C:$AS,12,0),"")</f>
        <v/>
      </c>
      <c r="J401" s="77" t="str">
        <f>IFERROR(VLOOKUP($D401,의치한약수데이터!$C:$AS,13,0),"")</f>
        <v/>
      </c>
      <c r="K401" s="77" t="str">
        <f>IFERROR(VLOOKUP($D401,의치한약수데이터!$C:$AS,14,0),"")</f>
        <v/>
      </c>
      <c r="L401" s="77" t="str">
        <f>IFERROR(VLOOKUP($D401,의치한약수데이터!$C:$AS,16,0),"")</f>
        <v/>
      </c>
      <c r="M401" s="80" t="str">
        <f>IFERROR(VLOOKUP($D401,의치한약수데이터!$C:$AS,17,0),"")</f>
        <v/>
      </c>
      <c r="N401" s="77" t="str">
        <f>IFERROR(VLOOKUP($D401,의치한약수데이터!$C:$AS,18,0),"")</f>
        <v/>
      </c>
      <c r="O401" s="81" t="str">
        <f>IFERROR(VLOOKUP($D401,의치한약수데이터!$C:$AS,20,0),"")</f>
        <v/>
      </c>
      <c r="P401" s="77" t="str">
        <f>IFERROR(VLOOKUP($D401,의치한약수데이터!$C:$AS,21,0),"")</f>
        <v/>
      </c>
      <c r="Q401" s="77" t="str">
        <f>IFERROR(VLOOKUP($D401,의치한약수데이터!$C:$AS,39,0),"")</f>
        <v/>
      </c>
      <c r="R401" s="82" t="str">
        <f>IFERROR(VLOOKUP($D401,의치한약수데이터!$C:$AS,41,0),"")</f>
        <v/>
      </c>
      <c r="S401" s="115" t="str">
        <f>IFERROR(VLOOKUP($D401,의치한약수데이터!$C:$AS,43,0),"")</f>
        <v/>
      </c>
    </row>
    <row r="402" spans="3:19" x14ac:dyDescent="0.3">
      <c r="C402" s="18">
        <v>370</v>
      </c>
      <c r="D402" s="77" t="str">
        <f>IFERROR(VLOOKUP($C402,의치한약수데이터!$B:$C,2,0),"")</f>
        <v/>
      </c>
      <c r="E402" s="79" t="str">
        <f>IFERROR(VLOOKUP($D402,의치한약수데이터!$C:$AS,3,0),"")</f>
        <v/>
      </c>
      <c r="F402" s="77" t="str">
        <f>IFERROR(VLOOKUP($D402,의치한약수데이터!$C:$AS,5,0),"")</f>
        <v/>
      </c>
      <c r="G402" s="77" t="str">
        <f>IFERROR(VLOOKUP($D402,의치한약수데이터!$C:$AS,6,0),"")</f>
        <v/>
      </c>
      <c r="H402" s="77" t="str">
        <f>IFERROR(VLOOKUP($D402,의치한약수데이터!$C:$AS,8,0),"")</f>
        <v/>
      </c>
      <c r="I402" s="77" t="str">
        <f>IFERROR(VLOOKUP($D402,의치한약수데이터!$C:$AS,12,0),"")</f>
        <v/>
      </c>
      <c r="J402" s="77" t="str">
        <f>IFERROR(VLOOKUP($D402,의치한약수데이터!$C:$AS,13,0),"")</f>
        <v/>
      </c>
      <c r="K402" s="77" t="str">
        <f>IFERROR(VLOOKUP($D402,의치한약수데이터!$C:$AS,14,0),"")</f>
        <v/>
      </c>
      <c r="L402" s="77" t="str">
        <f>IFERROR(VLOOKUP($D402,의치한약수데이터!$C:$AS,16,0),"")</f>
        <v/>
      </c>
      <c r="M402" s="80" t="str">
        <f>IFERROR(VLOOKUP($D402,의치한약수데이터!$C:$AS,17,0),"")</f>
        <v/>
      </c>
      <c r="N402" s="77" t="str">
        <f>IFERROR(VLOOKUP($D402,의치한약수데이터!$C:$AS,18,0),"")</f>
        <v/>
      </c>
      <c r="O402" s="81" t="str">
        <f>IFERROR(VLOOKUP($D402,의치한약수데이터!$C:$AS,20,0),"")</f>
        <v/>
      </c>
      <c r="P402" s="77" t="str">
        <f>IFERROR(VLOOKUP($D402,의치한약수데이터!$C:$AS,21,0),"")</f>
        <v/>
      </c>
      <c r="Q402" s="77" t="str">
        <f>IFERROR(VLOOKUP($D402,의치한약수데이터!$C:$AS,39,0),"")</f>
        <v/>
      </c>
      <c r="R402" s="82" t="str">
        <f>IFERROR(VLOOKUP($D402,의치한약수데이터!$C:$AS,41,0),"")</f>
        <v/>
      </c>
      <c r="S402" s="115" t="str">
        <f>IFERROR(VLOOKUP($D402,의치한약수데이터!$C:$AS,43,0),"")</f>
        <v/>
      </c>
    </row>
    <row r="403" spans="3:19" x14ac:dyDescent="0.3">
      <c r="C403" s="18">
        <v>371</v>
      </c>
      <c r="D403" s="77" t="str">
        <f>IFERROR(VLOOKUP($C403,의치한약수데이터!$B:$C,2,0),"")</f>
        <v/>
      </c>
      <c r="E403" s="79" t="str">
        <f>IFERROR(VLOOKUP($D403,의치한약수데이터!$C:$AS,3,0),"")</f>
        <v/>
      </c>
      <c r="F403" s="77" t="str">
        <f>IFERROR(VLOOKUP($D403,의치한약수데이터!$C:$AS,5,0),"")</f>
        <v/>
      </c>
      <c r="G403" s="77" t="str">
        <f>IFERROR(VLOOKUP($D403,의치한약수데이터!$C:$AS,6,0),"")</f>
        <v/>
      </c>
      <c r="H403" s="77" t="str">
        <f>IFERROR(VLOOKUP($D403,의치한약수데이터!$C:$AS,8,0),"")</f>
        <v/>
      </c>
      <c r="I403" s="77" t="str">
        <f>IFERROR(VLOOKUP($D403,의치한약수데이터!$C:$AS,12,0),"")</f>
        <v/>
      </c>
      <c r="J403" s="77" t="str">
        <f>IFERROR(VLOOKUP($D403,의치한약수데이터!$C:$AS,13,0),"")</f>
        <v/>
      </c>
      <c r="K403" s="77" t="str">
        <f>IFERROR(VLOOKUP($D403,의치한약수데이터!$C:$AS,14,0),"")</f>
        <v/>
      </c>
      <c r="L403" s="77" t="str">
        <f>IFERROR(VLOOKUP($D403,의치한약수데이터!$C:$AS,16,0),"")</f>
        <v/>
      </c>
      <c r="M403" s="80" t="str">
        <f>IFERROR(VLOOKUP($D403,의치한약수데이터!$C:$AS,17,0),"")</f>
        <v/>
      </c>
      <c r="N403" s="77" t="str">
        <f>IFERROR(VLOOKUP($D403,의치한약수데이터!$C:$AS,18,0),"")</f>
        <v/>
      </c>
      <c r="O403" s="81" t="str">
        <f>IFERROR(VLOOKUP($D403,의치한약수데이터!$C:$AS,20,0),"")</f>
        <v/>
      </c>
      <c r="P403" s="77" t="str">
        <f>IFERROR(VLOOKUP($D403,의치한약수데이터!$C:$AS,21,0),"")</f>
        <v/>
      </c>
      <c r="Q403" s="77" t="str">
        <f>IFERROR(VLOOKUP($D403,의치한약수데이터!$C:$AS,39,0),"")</f>
        <v/>
      </c>
      <c r="R403" s="82" t="str">
        <f>IFERROR(VLOOKUP($D403,의치한약수데이터!$C:$AS,41,0),"")</f>
        <v/>
      </c>
      <c r="S403" s="115" t="str">
        <f>IFERROR(VLOOKUP($D403,의치한약수데이터!$C:$AS,43,0),"")</f>
        <v/>
      </c>
    </row>
    <row r="404" spans="3:19" x14ac:dyDescent="0.3">
      <c r="C404" s="18">
        <v>372</v>
      </c>
      <c r="D404" s="77" t="str">
        <f>IFERROR(VLOOKUP($C404,의치한약수데이터!$B:$C,2,0),"")</f>
        <v/>
      </c>
      <c r="E404" s="79" t="str">
        <f>IFERROR(VLOOKUP($D404,의치한약수데이터!$C:$AS,3,0),"")</f>
        <v/>
      </c>
      <c r="F404" s="77" t="str">
        <f>IFERROR(VLOOKUP($D404,의치한약수데이터!$C:$AS,5,0),"")</f>
        <v/>
      </c>
      <c r="G404" s="77" t="str">
        <f>IFERROR(VLOOKUP($D404,의치한약수데이터!$C:$AS,6,0),"")</f>
        <v/>
      </c>
      <c r="H404" s="77" t="str">
        <f>IFERROR(VLOOKUP($D404,의치한약수데이터!$C:$AS,8,0),"")</f>
        <v/>
      </c>
      <c r="I404" s="77" t="str">
        <f>IFERROR(VLOOKUP($D404,의치한약수데이터!$C:$AS,12,0),"")</f>
        <v/>
      </c>
      <c r="J404" s="77" t="str">
        <f>IFERROR(VLOOKUP($D404,의치한약수데이터!$C:$AS,13,0),"")</f>
        <v/>
      </c>
      <c r="K404" s="77" t="str">
        <f>IFERROR(VLOOKUP($D404,의치한약수데이터!$C:$AS,14,0),"")</f>
        <v/>
      </c>
      <c r="L404" s="77" t="str">
        <f>IFERROR(VLOOKUP($D404,의치한약수데이터!$C:$AS,16,0),"")</f>
        <v/>
      </c>
      <c r="M404" s="80" t="str">
        <f>IFERROR(VLOOKUP($D404,의치한약수데이터!$C:$AS,17,0),"")</f>
        <v/>
      </c>
      <c r="N404" s="77" t="str">
        <f>IFERROR(VLOOKUP($D404,의치한약수데이터!$C:$AS,18,0),"")</f>
        <v/>
      </c>
      <c r="O404" s="81" t="str">
        <f>IFERROR(VLOOKUP($D404,의치한약수데이터!$C:$AS,20,0),"")</f>
        <v/>
      </c>
      <c r="P404" s="77" t="str">
        <f>IFERROR(VLOOKUP($D404,의치한약수데이터!$C:$AS,21,0),"")</f>
        <v/>
      </c>
      <c r="Q404" s="77" t="str">
        <f>IFERROR(VLOOKUP($D404,의치한약수데이터!$C:$AS,39,0),"")</f>
        <v/>
      </c>
      <c r="R404" s="82" t="str">
        <f>IFERROR(VLOOKUP($D404,의치한약수데이터!$C:$AS,41,0),"")</f>
        <v/>
      </c>
      <c r="S404" s="115" t="str">
        <f>IFERROR(VLOOKUP($D404,의치한약수데이터!$C:$AS,43,0),"")</f>
        <v/>
      </c>
    </row>
    <row r="405" spans="3:19" x14ac:dyDescent="0.3">
      <c r="C405" s="18">
        <v>373</v>
      </c>
      <c r="D405" s="77" t="str">
        <f>IFERROR(VLOOKUP($C405,의치한약수데이터!$B:$C,2,0),"")</f>
        <v/>
      </c>
      <c r="E405" s="79" t="str">
        <f>IFERROR(VLOOKUP($D405,의치한약수데이터!$C:$AS,3,0),"")</f>
        <v/>
      </c>
      <c r="F405" s="77" t="str">
        <f>IFERROR(VLOOKUP($D405,의치한약수데이터!$C:$AS,5,0),"")</f>
        <v/>
      </c>
      <c r="G405" s="77" t="str">
        <f>IFERROR(VLOOKUP($D405,의치한약수데이터!$C:$AS,6,0),"")</f>
        <v/>
      </c>
      <c r="H405" s="77" t="str">
        <f>IFERROR(VLOOKUP($D405,의치한약수데이터!$C:$AS,8,0),"")</f>
        <v/>
      </c>
      <c r="I405" s="77" t="str">
        <f>IFERROR(VLOOKUP($D405,의치한약수데이터!$C:$AS,12,0),"")</f>
        <v/>
      </c>
      <c r="J405" s="77" t="str">
        <f>IFERROR(VLOOKUP($D405,의치한약수데이터!$C:$AS,13,0),"")</f>
        <v/>
      </c>
      <c r="K405" s="77" t="str">
        <f>IFERROR(VLOOKUP($D405,의치한약수데이터!$C:$AS,14,0),"")</f>
        <v/>
      </c>
      <c r="L405" s="77" t="str">
        <f>IFERROR(VLOOKUP($D405,의치한약수데이터!$C:$AS,16,0),"")</f>
        <v/>
      </c>
      <c r="M405" s="80" t="str">
        <f>IFERROR(VLOOKUP($D405,의치한약수데이터!$C:$AS,17,0),"")</f>
        <v/>
      </c>
      <c r="N405" s="77" t="str">
        <f>IFERROR(VLOOKUP($D405,의치한약수데이터!$C:$AS,18,0),"")</f>
        <v/>
      </c>
      <c r="O405" s="81" t="str">
        <f>IFERROR(VLOOKUP($D405,의치한약수데이터!$C:$AS,20,0),"")</f>
        <v/>
      </c>
      <c r="P405" s="77" t="str">
        <f>IFERROR(VLOOKUP($D405,의치한약수데이터!$C:$AS,21,0),"")</f>
        <v/>
      </c>
      <c r="Q405" s="77" t="str">
        <f>IFERROR(VLOOKUP($D405,의치한약수데이터!$C:$AS,39,0),"")</f>
        <v/>
      </c>
      <c r="R405" s="82" t="str">
        <f>IFERROR(VLOOKUP($D405,의치한약수데이터!$C:$AS,41,0),"")</f>
        <v/>
      </c>
      <c r="S405" s="115" t="str">
        <f>IFERROR(VLOOKUP($D405,의치한약수데이터!$C:$AS,43,0),"")</f>
        <v/>
      </c>
    </row>
    <row r="406" spans="3:19" x14ac:dyDescent="0.3">
      <c r="C406" s="18">
        <v>374</v>
      </c>
      <c r="D406" s="77" t="str">
        <f>IFERROR(VLOOKUP($C406,의치한약수데이터!$B:$C,2,0),"")</f>
        <v/>
      </c>
      <c r="E406" s="79" t="str">
        <f>IFERROR(VLOOKUP($D406,의치한약수데이터!$C:$AS,3,0),"")</f>
        <v/>
      </c>
      <c r="F406" s="77" t="str">
        <f>IFERROR(VLOOKUP($D406,의치한약수데이터!$C:$AS,5,0),"")</f>
        <v/>
      </c>
      <c r="G406" s="77" t="str">
        <f>IFERROR(VLOOKUP($D406,의치한약수데이터!$C:$AS,6,0),"")</f>
        <v/>
      </c>
      <c r="H406" s="77" t="str">
        <f>IFERROR(VLOOKUP($D406,의치한약수데이터!$C:$AS,8,0),"")</f>
        <v/>
      </c>
      <c r="I406" s="77" t="str">
        <f>IFERROR(VLOOKUP($D406,의치한약수데이터!$C:$AS,12,0),"")</f>
        <v/>
      </c>
      <c r="J406" s="77" t="str">
        <f>IFERROR(VLOOKUP($D406,의치한약수데이터!$C:$AS,13,0),"")</f>
        <v/>
      </c>
      <c r="K406" s="77" t="str">
        <f>IFERROR(VLOOKUP($D406,의치한약수데이터!$C:$AS,14,0),"")</f>
        <v/>
      </c>
      <c r="L406" s="77" t="str">
        <f>IFERROR(VLOOKUP($D406,의치한약수데이터!$C:$AS,16,0),"")</f>
        <v/>
      </c>
      <c r="M406" s="80" t="str">
        <f>IFERROR(VLOOKUP($D406,의치한약수데이터!$C:$AS,17,0),"")</f>
        <v/>
      </c>
      <c r="N406" s="77" t="str">
        <f>IFERROR(VLOOKUP($D406,의치한약수데이터!$C:$AS,18,0),"")</f>
        <v/>
      </c>
      <c r="O406" s="81" t="str">
        <f>IFERROR(VLOOKUP($D406,의치한약수데이터!$C:$AS,20,0),"")</f>
        <v/>
      </c>
      <c r="P406" s="77" t="str">
        <f>IFERROR(VLOOKUP($D406,의치한약수데이터!$C:$AS,21,0),"")</f>
        <v/>
      </c>
      <c r="Q406" s="77" t="str">
        <f>IFERROR(VLOOKUP($D406,의치한약수데이터!$C:$AS,39,0),"")</f>
        <v/>
      </c>
      <c r="R406" s="82" t="str">
        <f>IFERROR(VLOOKUP($D406,의치한약수데이터!$C:$AS,41,0),"")</f>
        <v/>
      </c>
      <c r="S406" s="115" t="str">
        <f>IFERROR(VLOOKUP($D406,의치한약수데이터!$C:$AS,43,0),"")</f>
        <v/>
      </c>
    </row>
    <row r="407" spans="3:19" x14ac:dyDescent="0.3">
      <c r="C407" s="18">
        <v>375</v>
      </c>
      <c r="D407" s="77" t="str">
        <f>IFERROR(VLOOKUP($C407,의치한약수데이터!$B:$C,2,0),"")</f>
        <v/>
      </c>
      <c r="E407" s="79" t="str">
        <f>IFERROR(VLOOKUP($D407,의치한약수데이터!$C:$AS,3,0),"")</f>
        <v/>
      </c>
      <c r="F407" s="77" t="str">
        <f>IFERROR(VLOOKUP($D407,의치한약수데이터!$C:$AS,5,0),"")</f>
        <v/>
      </c>
      <c r="G407" s="77" t="str">
        <f>IFERROR(VLOOKUP($D407,의치한약수데이터!$C:$AS,6,0),"")</f>
        <v/>
      </c>
      <c r="H407" s="77" t="str">
        <f>IFERROR(VLOOKUP($D407,의치한약수데이터!$C:$AS,8,0),"")</f>
        <v/>
      </c>
      <c r="I407" s="77" t="str">
        <f>IFERROR(VLOOKUP($D407,의치한약수데이터!$C:$AS,12,0),"")</f>
        <v/>
      </c>
      <c r="J407" s="77" t="str">
        <f>IFERROR(VLOOKUP($D407,의치한약수데이터!$C:$AS,13,0),"")</f>
        <v/>
      </c>
      <c r="K407" s="77" t="str">
        <f>IFERROR(VLOOKUP($D407,의치한약수데이터!$C:$AS,14,0),"")</f>
        <v/>
      </c>
      <c r="L407" s="77" t="str">
        <f>IFERROR(VLOOKUP($D407,의치한약수데이터!$C:$AS,16,0),"")</f>
        <v/>
      </c>
      <c r="M407" s="80" t="str">
        <f>IFERROR(VLOOKUP($D407,의치한약수데이터!$C:$AS,17,0),"")</f>
        <v/>
      </c>
      <c r="N407" s="77" t="str">
        <f>IFERROR(VLOOKUP($D407,의치한약수데이터!$C:$AS,18,0),"")</f>
        <v/>
      </c>
      <c r="O407" s="81" t="str">
        <f>IFERROR(VLOOKUP($D407,의치한약수데이터!$C:$AS,20,0),"")</f>
        <v/>
      </c>
      <c r="P407" s="77" t="str">
        <f>IFERROR(VLOOKUP($D407,의치한약수데이터!$C:$AS,21,0),"")</f>
        <v/>
      </c>
      <c r="Q407" s="77" t="str">
        <f>IFERROR(VLOOKUP($D407,의치한약수데이터!$C:$AS,39,0),"")</f>
        <v/>
      </c>
      <c r="R407" s="82" t="str">
        <f>IFERROR(VLOOKUP($D407,의치한약수데이터!$C:$AS,41,0),"")</f>
        <v/>
      </c>
      <c r="S407" s="115" t="str">
        <f>IFERROR(VLOOKUP($D407,의치한약수데이터!$C:$AS,43,0),"")</f>
        <v/>
      </c>
    </row>
    <row r="408" spans="3:19" x14ac:dyDescent="0.3">
      <c r="C408" s="18">
        <v>376</v>
      </c>
      <c r="D408" s="77" t="str">
        <f>IFERROR(VLOOKUP($C408,의치한약수데이터!$B:$C,2,0),"")</f>
        <v/>
      </c>
      <c r="E408" s="79" t="str">
        <f>IFERROR(VLOOKUP($D408,의치한약수데이터!$C:$AS,3,0),"")</f>
        <v/>
      </c>
      <c r="F408" s="77" t="str">
        <f>IFERROR(VLOOKUP($D408,의치한약수데이터!$C:$AS,5,0),"")</f>
        <v/>
      </c>
      <c r="G408" s="77" t="str">
        <f>IFERROR(VLOOKUP($D408,의치한약수데이터!$C:$AS,6,0),"")</f>
        <v/>
      </c>
      <c r="H408" s="77" t="str">
        <f>IFERROR(VLOOKUP($D408,의치한약수데이터!$C:$AS,8,0),"")</f>
        <v/>
      </c>
      <c r="I408" s="77" t="str">
        <f>IFERROR(VLOOKUP($D408,의치한약수데이터!$C:$AS,12,0),"")</f>
        <v/>
      </c>
      <c r="J408" s="77" t="str">
        <f>IFERROR(VLOOKUP($D408,의치한약수데이터!$C:$AS,13,0),"")</f>
        <v/>
      </c>
      <c r="K408" s="77" t="str">
        <f>IFERROR(VLOOKUP($D408,의치한약수데이터!$C:$AS,14,0),"")</f>
        <v/>
      </c>
      <c r="L408" s="77" t="str">
        <f>IFERROR(VLOOKUP($D408,의치한약수데이터!$C:$AS,16,0),"")</f>
        <v/>
      </c>
      <c r="M408" s="80" t="str">
        <f>IFERROR(VLOOKUP($D408,의치한약수데이터!$C:$AS,17,0),"")</f>
        <v/>
      </c>
      <c r="N408" s="77" t="str">
        <f>IFERROR(VLOOKUP($D408,의치한약수데이터!$C:$AS,18,0),"")</f>
        <v/>
      </c>
      <c r="O408" s="81" t="str">
        <f>IFERROR(VLOOKUP($D408,의치한약수데이터!$C:$AS,20,0),"")</f>
        <v/>
      </c>
      <c r="P408" s="77" t="str">
        <f>IFERROR(VLOOKUP($D408,의치한약수데이터!$C:$AS,21,0),"")</f>
        <v/>
      </c>
      <c r="Q408" s="77" t="str">
        <f>IFERROR(VLOOKUP($D408,의치한약수데이터!$C:$AS,39,0),"")</f>
        <v/>
      </c>
      <c r="R408" s="82" t="str">
        <f>IFERROR(VLOOKUP($D408,의치한약수데이터!$C:$AS,41,0),"")</f>
        <v/>
      </c>
      <c r="S408" s="115" t="str">
        <f>IFERROR(VLOOKUP($D408,의치한약수데이터!$C:$AS,43,0),"")</f>
        <v/>
      </c>
    </row>
    <row r="409" spans="3:19" x14ac:dyDescent="0.3">
      <c r="C409" s="18">
        <v>377</v>
      </c>
      <c r="D409" s="77" t="str">
        <f>IFERROR(VLOOKUP($C409,의치한약수데이터!$B:$C,2,0),"")</f>
        <v/>
      </c>
      <c r="E409" s="79" t="str">
        <f>IFERROR(VLOOKUP($D409,의치한약수데이터!$C:$AS,3,0),"")</f>
        <v/>
      </c>
      <c r="F409" s="77" t="str">
        <f>IFERROR(VLOOKUP($D409,의치한약수데이터!$C:$AS,5,0),"")</f>
        <v/>
      </c>
      <c r="G409" s="77" t="str">
        <f>IFERROR(VLOOKUP($D409,의치한약수데이터!$C:$AS,6,0),"")</f>
        <v/>
      </c>
      <c r="H409" s="77" t="str">
        <f>IFERROR(VLOOKUP($D409,의치한약수데이터!$C:$AS,8,0),"")</f>
        <v/>
      </c>
      <c r="I409" s="77" t="str">
        <f>IFERROR(VLOOKUP($D409,의치한약수데이터!$C:$AS,12,0),"")</f>
        <v/>
      </c>
      <c r="J409" s="77" t="str">
        <f>IFERROR(VLOOKUP($D409,의치한약수데이터!$C:$AS,13,0),"")</f>
        <v/>
      </c>
      <c r="K409" s="77" t="str">
        <f>IFERROR(VLOOKUP($D409,의치한약수데이터!$C:$AS,14,0),"")</f>
        <v/>
      </c>
      <c r="L409" s="77" t="str">
        <f>IFERROR(VLOOKUP($D409,의치한약수데이터!$C:$AS,16,0),"")</f>
        <v/>
      </c>
      <c r="M409" s="80" t="str">
        <f>IFERROR(VLOOKUP($D409,의치한약수데이터!$C:$AS,17,0),"")</f>
        <v/>
      </c>
      <c r="N409" s="77" t="str">
        <f>IFERROR(VLOOKUP($D409,의치한약수데이터!$C:$AS,18,0),"")</f>
        <v/>
      </c>
      <c r="O409" s="81" t="str">
        <f>IFERROR(VLOOKUP($D409,의치한약수데이터!$C:$AS,20,0),"")</f>
        <v/>
      </c>
      <c r="P409" s="77" t="str">
        <f>IFERROR(VLOOKUP($D409,의치한약수데이터!$C:$AS,21,0),"")</f>
        <v/>
      </c>
      <c r="Q409" s="77" t="str">
        <f>IFERROR(VLOOKUP($D409,의치한약수데이터!$C:$AS,39,0),"")</f>
        <v/>
      </c>
      <c r="R409" s="82" t="str">
        <f>IFERROR(VLOOKUP($D409,의치한약수데이터!$C:$AS,41,0),"")</f>
        <v/>
      </c>
      <c r="S409" s="115" t="str">
        <f>IFERROR(VLOOKUP($D409,의치한약수데이터!$C:$AS,43,0),"")</f>
        <v/>
      </c>
    </row>
    <row r="410" spans="3:19" x14ac:dyDescent="0.3">
      <c r="C410" s="18">
        <v>378</v>
      </c>
      <c r="D410" s="77" t="str">
        <f>IFERROR(VLOOKUP($C410,의치한약수데이터!$B:$C,2,0),"")</f>
        <v/>
      </c>
      <c r="E410" s="79" t="str">
        <f>IFERROR(VLOOKUP($D410,의치한약수데이터!$C:$AS,3,0),"")</f>
        <v/>
      </c>
      <c r="F410" s="77" t="str">
        <f>IFERROR(VLOOKUP($D410,의치한약수데이터!$C:$AS,5,0),"")</f>
        <v/>
      </c>
      <c r="G410" s="77" t="str">
        <f>IFERROR(VLOOKUP($D410,의치한약수데이터!$C:$AS,6,0),"")</f>
        <v/>
      </c>
      <c r="H410" s="77" t="str">
        <f>IFERROR(VLOOKUP($D410,의치한약수데이터!$C:$AS,8,0),"")</f>
        <v/>
      </c>
      <c r="I410" s="77" t="str">
        <f>IFERROR(VLOOKUP($D410,의치한약수데이터!$C:$AS,12,0),"")</f>
        <v/>
      </c>
      <c r="J410" s="77" t="str">
        <f>IFERROR(VLOOKUP($D410,의치한약수데이터!$C:$AS,13,0),"")</f>
        <v/>
      </c>
      <c r="K410" s="77" t="str">
        <f>IFERROR(VLOOKUP($D410,의치한약수데이터!$C:$AS,14,0),"")</f>
        <v/>
      </c>
      <c r="L410" s="77" t="str">
        <f>IFERROR(VLOOKUP($D410,의치한약수데이터!$C:$AS,16,0),"")</f>
        <v/>
      </c>
      <c r="M410" s="80" t="str">
        <f>IFERROR(VLOOKUP($D410,의치한약수데이터!$C:$AS,17,0),"")</f>
        <v/>
      </c>
      <c r="N410" s="77" t="str">
        <f>IFERROR(VLOOKUP($D410,의치한약수데이터!$C:$AS,18,0),"")</f>
        <v/>
      </c>
      <c r="O410" s="81" t="str">
        <f>IFERROR(VLOOKUP($D410,의치한약수데이터!$C:$AS,20,0),"")</f>
        <v/>
      </c>
      <c r="P410" s="77" t="str">
        <f>IFERROR(VLOOKUP($D410,의치한약수데이터!$C:$AS,21,0),"")</f>
        <v/>
      </c>
      <c r="Q410" s="77" t="str">
        <f>IFERROR(VLOOKUP($D410,의치한약수데이터!$C:$AS,39,0),"")</f>
        <v/>
      </c>
      <c r="R410" s="82" t="str">
        <f>IFERROR(VLOOKUP($D410,의치한약수데이터!$C:$AS,41,0),"")</f>
        <v/>
      </c>
      <c r="S410" s="115" t="str">
        <f>IFERROR(VLOOKUP($D410,의치한약수데이터!$C:$AS,43,0),"")</f>
        <v/>
      </c>
    </row>
    <row r="411" spans="3:19" x14ac:dyDescent="0.3">
      <c r="C411" s="18">
        <v>379</v>
      </c>
      <c r="D411" s="77" t="str">
        <f>IFERROR(VLOOKUP($C411,의치한약수데이터!$B:$C,2,0),"")</f>
        <v/>
      </c>
      <c r="E411" s="79" t="str">
        <f>IFERROR(VLOOKUP($D411,의치한약수데이터!$C:$AS,3,0),"")</f>
        <v/>
      </c>
      <c r="F411" s="77" t="str">
        <f>IFERROR(VLOOKUP($D411,의치한약수데이터!$C:$AS,5,0),"")</f>
        <v/>
      </c>
      <c r="G411" s="77" t="str">
        <f>IFERROR(VLOOKUP($D411,의치한약수데이터!$C:$AS,6,0),"")</f>
        <v/>
      </c>
      <c r="H411" s="77" t="str">
        <f>IFERROR(VLOOKUP($D411,의치한약수데이터!$C:$AS,8,0),"")</f>
        <v/>
      </c>
      <c r="I411" s="77" t="str">
        <f>IFERROR(VLOOKUP($D411,의치한약수데이터!$C:$AS,12,0),"")</f>
        <v/>
      </c>
      <c r="J411" s="77" t="str">
        <f>IFERROR(VLOOKUP($D411,의치한약수데이터!$C:$AS,13,0),"")</f>
        <v/>
      </c>
      <c r="K411" s="77" t="str">
        <f>IFERROR(VLOOKUP($D411,의치한약수데이터!$C:$AS,14,0),"")</f>
        <v/>
      </c>
      <c r="L411" s="77" t="str">
        <f>IFERROR(VLOOKUP($D411,의치한약수데이터!$C:$AS,16,0),"")</f>
        <v/>
      </c>
      <c r="M411" s="80" t="str">
        <f>IFERROR(VLOOKUP($D411,의치한약수데이터!$C:$AS,17,0),"")</f>
        <v/>
      </c>
      <c r="N411" s="77" t="str">
        <f>IFERROR(VLOOKUP($D411,의치한약수데이터!$C:$AS,18,0),"")</f>
        <v/>
      </c>
      <c r="O411" s="81" t="str">
        <f>IFERROR(VLOOKUP($D411,의치한약수데이터!$C:$AS,20,0),"")</f>
        <v/>
      </c>
      <c r="P411" s="77" t="str">
        <f>IFERROR(VLOOKUP($D411,의치한약수데이터!$C:$AS,21,0),"")</f>
        <v/>
      </c>
      <c r="Q411" s="77" t="str">
        <f>IFERROR(VLOOKUP($D411,의치한약수데이터!$C:$AS,39,0),"")</f>
        <v/>
      </c>
      <c r="R411" s="82" t="str">
        <f>IFERROR(VLOOKUP($D411,의치한약수데이터!$C:$AS,41,0),"")</f>
        <v/>
      </c>
      <c r="S411" s="115" t="str">
        <f>IFERROR(VLOOKUP($D411,의치한약수데이터!$C:$AS,43,0),"")</f>
        <v/>
      </c>
    </row>
    <row r="412" spans="3:19" x14ac:dyDescent="0.3">
      <c r="C412" s="18">
        <v>380</v>
      </c>
      <c r="D412" s="77" t="str">
        <f>IFERROR(VLOOKUP($C412,의치한약수데이터!$B:$C,2,0),"")</f>
        <v/>
      </c>
      <c r="E412" s="79" t="str">
        <f>IFERROR(VLOOKUP($D412,의치한약수데이터!$C:$AS,3,0),"")</f>
        <v/>
      </c>
      <c r="F412" s="77" t="str">
        <f>IFERROR(VLOOKUP($D412,의치한약수데이터!$C:$AS,5,0),"")</f>
        <v/>
      </c>
      <c r="G412" s="77" t="str">
        <f>IFERROR(VLOOKUP($D412,의치한약수데이터!$C:$AS,6,0),"")</f>
        <v/>
      </c>
      <c r="H412" s="77" t="str">
        <f>IFERROR(VLOOKUP($D412,의치한약수데이터!$C:$AS,8,0),"")</f>
        <v/>
      </c>
      <c r="I412" s="77" t="str">
        <f>IFERROR(VLOOKUP($D412,의치한약수데이터!$C:$AS,12,0),"")</f>
        <v/>
      </c>
      <c r="J412" s="77" t="str">
        <f>IFERROR(VLOOKUP($D412,의치한약수데이터!$C:$AS,13,0),"")</f>
        <v/>
      </c>
      <c r="K412" s="77" t="str">
        <f>IFERROR(VLOOKUP($D412,의치한약수데이터!$C:$AS,14,0),"")</f>
        <v/>
      </c>
      <c r="L412" s="77" t="str">
        <f>IFERROR(VLOOKUP($D412,의치한약수데이터!$C:$AS,16,0),"")</f>
        <v/>
      </c>
      <c r="M412" s="80" t="str">
        <f>IFERROR(VLOOKUP($D412,의치한약수데이터!$C:$AS,17,0),"")</f>
        <v/>
      </c>
      <c r="N412" s="77" t="str">
        <f>IFERROR(VLOOKUP($D412,의치한약수데이터!$C:$AS,18,0),"")</f>
        <v/>
      </c>
      <c r="O412" s="81" t="str">
        <f>IFERROR(VLOOKUP($D412,의치한약수데이터!$C:$AS,20,0),"")</f>
        <v/>
      </c>
      <c r="P412" s="77" t="str">
        <f>IFERROR(VLOOKUP($D412,의치한약수데이터!$C:$AS,21,0),"")</f>
        <v/>
      </c>
      <c r="Q412" s="77" t="str">
        <f>IFERROR(VLOOKUP($D412,의치한약수데이터!$C:$AS,39,0),"")</f>
        <v/>
      </c>
      <c r="R412" s="82" t="str">
        <f>IFERROR(VLOOKUP($D412,의치한약수데이터!$C:$AS,41,0),"")</f>
        <v/>
      </c>
      <c r="S412" s="115" t="str">
        <f>IFERROR(VLOOKUP($D412,의치한약수데이터!$C:$AS,43,0),"")</f>
        <v/>
      </c>
    </row>
    <row r="413" spans="3:19" x14ac:dyDescent="0.3">
      <c r="C413" s="18">
        <v>381</v>
      </c>
      <c r="D413" s="77" t="str">
        <f>IFERROR(VLOOKUP($C413,의치한약수데이터!$B:$C,2,0),"")</f>
        <v/>
      </c>
      <c r="E413" s="79" t="str">
        <f>IFERROR(VLOOKUP($D413,의치한약수데이터!$C:$AS,3,0),"")</f>
        <v/>
      </c>
      <c r="F413" s="77" t="str">
        <f>IFERROR(VLOOKUP($D413,의치한약수데이터!$C:$AS,5,0),"")</f>
        <v/>
      </c>
      <c r="G413" s="77" t="str">
        <f>IFERROR(VLOOKUP($D413,의치한약수데이터!$C:$AS,6,0),"")</f>
        <v/>
      </c>
      <c r="H413" s="77" t="str">
        <f>IFERROR(VLOOKUP($D413,의치한약수데이터!$C:$AS,8,0),"")</f>
        <v/>
      </c>
      <c r="I413" s="77" t="str">
        <f>IFERROR(VLOOKUP($D413,의치한약수데이터!$C:$AS,12,0),"")</f>
        <v/>
      </c>
      <c r="J413" s="77" t="str">
        <f>IFERROR(VLOOKUP($D413,의치한약수데이터!$C:$AS,13,0),"")</f>
        <v/>
      </c>
      <c r="K413" s="77" t="str">
        <f>IFERROR(VLOOKUP($D413,의치한약수데이터!$C:$AS,14,0),"")</f>
        <v/>
      </c>
      <c r="L413" s="77" t="str">
        <f>IFERROR(VLOOKUP($D413,의치한약수데이터!$C:$AS,16,0),"")</f>
        <v/>
      </c>
      <c r="M413" s="80" t="str">
        <f>IFERROR(VLOOKUP($D413,의치한약수데이터!$C:$AS,17,0),"")</f>
        <v/>
      </c>
      <c r="N413" s="77" t="str">
        <f>IFERROR(VLOOKUP($D413,의치한약수데이터!$C:$AS,18,0),"")</f>
        <v/>
      </c>
      <c r="O413" s="81" t="str">
        <f>IFERROR(VLOOKUP($D413,의치한약수데이터!$C:$AS,20,0),"")</f>
        <v/>
      </c>
      <c r="P413" s="77" t="str">
        <f>IFERROR(VLOOKUP($D413,의치한약수데이터!$C:$AS,21,0),"")</f>
        <v/>
      </c>
      <c r="Q413" s="77" t="str">
        <f>IFERROR(VLOOKUP($D413,의치한약수데이터!$C:$AS,39,0),"")</f>
        <v/>
      </c>
      <c r="R413" s="82" t="str">
        <f>IFERROR(VLOOKUP($D413,의치한약수데이터!$C:$AS,41,0),"")</f>
        <v/>
      </c>
      <c r="S413" s="115" t="str">
        <f>IFERROR(VLOOKUP($D413,의치한약수데이터!$C:$AS,43,0),"")</f>
        <v/>
      </c>
    </row>
    <row r="414" spans="3:19" x14ac:dyDescent="0.3">
      <c r="C414" s="18">
        <v>382</v>
      </c>
      <c r="D414" s="77" t="str">
        <f>IFERROR(VLOOKUP($C414,의치한약수데이터!$B:$C,2,0),"")</f>
        <v/>
      </c>
      <c r="E414" s="79" t="str">
        <f>IFERROR(VLOOKUP($D414,의치한약수데이터!$C:$AS,3,0),"")</f>
        <v/>
      </c>
      <c r="F414" s="77" t="str">
        <f>IFERROR(VLOOKUP($D414,의치한약수데이터!$C:$AS,5,0),"")</f>
        <v/>
      </c>
      <c r="G414" s="77" t="str">
        <f>IFERROR(VLOOKUP($D414,의치한약수데이터!$C:$AS,6,0),"")</f>
        <v/>
      </c>
      <c r="H414" s="77" t="str">
        <f>IFERROR(VLOOKUP($D414,의치한약수데이터!$C:$AS,8,0),"")</f>
        <v/>
      </c>
      <c r="I414" s="77" t="str">
        <f>IFERROR(VLOOKUP($D414,의치한약수데이터!$C:$AS,12,0),"")</f>
        <v/>
      </c>
      <c r="J414" s="77" t="str">
        <f>IFERROR(VLOOKUP($D414,의치한약수데이터!$C:$AS,13,0),"")</f>
        <v/>
      </c>
      <c r="K414" s="77" t="str">
        <f>IFERROR(VLOOKUP($D414,의치한약수데이터!$C:$AS,14,0),"")</f>
        <v/>
      </c>
      <c r="L414" s="77" t="str">
        <f>IFERROR(VLOOKUP($D414,의치한약수데이터!$C:$AS,16,0),"")</f>
        <v/>
      </c>
      <c r="M414" s="80" t="str">
        <f>IFERROR(VLOOKUP($D414,의치한약수데이터!$C:$AS,17,0),"")</f>
        <v/>
      </c>
      <c r="N414" s="77" t="str">
        <f>IFERROR(VLOOKUP($D414,의치한약수데이터!$C:$AS,18,0),"")</f>
        <v/>
      </c>
      <c r="O414" s="81" t="str">
        <f>IFERROR(VLOOKUP($D414,의치한약수데이터!$C:$AS,20,0),"")</f>
        <v/>
      </c>
      <c r="P414" s="77" t="str">
        <f>IFERROR(VLOOKUP($D414,의치한약수데이터!$C:$AS,21,0),"")</f>
        <v/>
      </c>
      <c r="Q414" s="77" t="str">
        <f>IFERROR(VLOOKUP($D414,의치한약수데이터!$C:$AS,39,0),"")</f>
        <v/>
      </c>
      <c r="R414" s="82" t="str">
        <f>IFERROR(VLOOKUP($D414,의치한약수데이터!$C:$AS,41,0),"")</f>
        <v/>
      </c>
      <c r="S414" s="115" t="str">
        <f>IFERROR(VLOOKUP($D414,의치한약수데이터!$C:$AS,43,0),"")</f>
        <v/>
      </c>
    </row>
    <row r="415" spans="3:19" x14ac:dyDescent="0.3">
      <c r="C415" s="18">
        <v>383</v>
      </c>
      <c r="D415" s="77" t="str">
        <f>IFERROR(VLOOKUP($C415,의치한약수데이터!$B:$C,2,0),"")</f>
        <v/>
      </c>
      <c r="E415" s="79" t="str">
        <f>IFERROR(VLOOKUP($D415,의치한약수데이터!$C:$AS,3,0),"")</f>
        <v/>
      </c>
      <c r="F415" s="77" t="str">
        <f>IFERROR(VLOOKUP($D415,의치한약수데이터!$C:$AS,5,0),"")</f>
        <v/>
      </c>
      <c r="G415" s="77" t="str">
        <f>IFERROR(VLOOKUP($D415,의치한약수데이터!$C:$AS,6,0),"")</f>
        <v/>
      </c>
      <c r="H415" s="77" t="str">
        <f>IFERROR(VLOOKUP($D415,의치한약수데이터!$C:$AS,8,0),"")</f>
        <v/>
      </c>
      <c r="I415" s="77" t="str">
        <f>IFERROR(VLOOKUP($D415,의치한약수데이터!$C:$AS,12,0),"")</f>
        <v/>
      </c>
      <c r="J415" s="77" t="str">
        <f>IFERROR(VLOOKUP($D415,의치한약수데이터!$C:$AS,13,0),"")</f>
        <v/>
      </c>
      <c r="K415" s="77" t="str">
        <f>IFERROR(VLOOKUP($D415,의치한약수데이터!$C:$AS,14,0),"")</f>
        <v/>
      </c>
      <c r="L415" s="77" t="str">
        <f>IFERROR(VLOOKUP($D415,의치한약수데이터!$C:$AS,16,0),"")</f>
        <v/>
      </c>
      <c r="M415" s="80" t="str">
        <f>IFERROR(VLOOKUP($D415,의치한약수데이터!$C:$AS,17,0),"")</f>
        <v/>
      </c>
      <c r="N415" s="77" t="str">
        <f>IFERROR(VLOOKUP($D415,의치한약수데이터!$C:$AS,18,0),"")</f>
        <v/>
      </c>
      <c r="O415" s="81" t="str">
        <f>IFERROR(VLOOKUP($D415,의치한약수데이터!$C:$AS,20,0),"")</f>
        <v/>
      </c>
      <c r="P415" s="77" t="str">
        <f>IFERROR(VLOOKUP($D415,의치한약수데이터!$C:$AS,21,0),"")</f>
        <v/>
      </c>
      <c r="Q415" s="77" t="str">
        <f>IFERROR(VLOOKUP($D415,의치한약수데이터!$C:$AS,39,0),"")</f>
        <v/>
      </c>
      <c r="R415" s="82" t="str">
        <f>IFERROR(VLOOKUP($D415,의치한약수데이터!$C:$AS,41,0),"")</f>
        <v/>
      </c>
      <c r="S415" s="115" t="str">
        <f>IFERROR(VLOOKUP($D415,의치한약수데이터!$C:$AS,43,0),"")</f>
        <v/>
      </c>
    </row>
    <row r="416" spans="3:19" x14ac:dyDescent="0.3">
      <c r="C416" s="18">
        <v>384</v>
      </c>
      <c r="D416" s="77" t="str">
        <f>IFERROR(VLOOKUP($C416,의치한약수데이터!$B:$C,2,0),"")</f>
        <v/>
      </c>
      <c r="E416" s="79" t="str">
        <f>IFERROR(VLOOKUP($D416,의치한약수데이터!$C:$AS,3,0),"")</f>
        <v/>
      </c>
      <c r="F416" s="77" t="str">
        <f>IFERROR(VLOOKUP($D416,의치한약수데이터!$C:$AS,5,0),"")</f>
        <v/>
      </c>
      <c r="G416" s="77" t="str">
        <f>IFERROR(VLOOKUP($D416,의치한약수데이터!$C:$AS,6,0),"")</f>
        <v/>
      </c>
      <c r="H416" s="77" t="str">
        <f>IFERROR(VLOOKUP($D416,의치한약수데이터!$C:$AS,8,0),"")</f>
        <v/>
      </c>
      <c r="I416" s="77" t="str">
        <f>IFERROR(VLOOKUP($D416,의치한약수데이터!$C:$AS,12,0),"")</f>
        <v/>
      </c>
      <c r="J416" s="77" t="str">
        <f>IFERROR(VLOOKUP($D416,의치한약수데이터!$C:$AS,13,0),"")</f>
        <v/>
      </c>
      <c r="K416" s="77" t="str">
        <f>IFERROR(VLOOKUP($D416,의치한약수데이터!$C:$AS,14,0),"")</f>
        <v/>
      </c>
      <c r="L416" s="77" t="str">
        <f>IFERROR(VLOOKUP($D416,의치한약수데이터!$C:$AS,16,0),"")</f>
        <v/>
      </c>
      <c r="M416" s="80" t="str">
        <f>IFERROR(VLOOKUP($D416,의치한약수데이터!$C:$AS,17,0),"")</f>
        <v/>
      </c>
      <c r="N416" s="77" t="str">
        <f>IFERROR(VLOOKUP($D416,의치한약수데이터!$C:$AS,18,0),"")</f>
        <v/>
      </c>
      <c r="O416" s="81" t="str">
        <f>IFERROR(VLOOKUP($D416,의치한약수데이터!$C:$AS,20,0),"")</f>
        <v/>
      </c>
      <c r="P416" s="77" t="str">
        <f>IFERROR(VLOOKUP($D416,의치한약수데이터!$C:$AS,21,0),"")</f>
        <v/>
      </c>
      <c r="Q416" s="77" t="str">
        <f>IFERROR(VLOOKUP($D416,의치한약수데이터!$C:$AS,39,0),"")</f>
        <v/>
      </c>
      <c r="R416" s="82" t="str">
        <f>IFERROR(VLOOKUP($D416,의치한약수데이터!$C:$AS,41,0),"")</f>
        <v/>
      </c>
      <c r="S416" s="115" t="str">
        <f>IFERROR(VLOOKUP($D416,의치한약수데이터!$C:$AS,43,0),"")</f>
        <v/>
      </c>
    </row>
    <row r="417" spans="3:19" x14ac:dyDescent="0.3">
      <c r="C417" s="18">
        <v>385</v>
      </c>
      <c r="D417" s="77" t="str">
        <f>IFERROR(VLOOKUP($C417,의치한약수데이터!$B:$C,2,0),"")</f>
        <v/>
      </c>
      <c r="E417" s="79" t="str">
        <f>IFERROR(VLOOKUP($D417,의치한약수데이터!$C:$AS,3,0),"")</f>
        <v/>
      </c>
      <c r="F417" s="77" t="str">
        <f>IFERROR(VLOOKUP($D417,의치한약수데이터!$C:$AS,5,0),"")</f>
        <v/>
      </c>
      <c r="G417" s="77" t="str">
        <f>IFERROR(VLOOKUP($D417,의치한약수데이터!$C:$AS,6,0),"")</f>
        <v/>
      </c>
      <c r="H417" s="77" t="str">
        <f>IFERROR(VLOOKUP($D417,의치한약수데이터!$C:$AS,8,0),"")</f>
        <v/>
      </c>
      <c r="I417" s="77" t="str">
        <f>IFERROR(VLOOKUP($D417,의치한약수데이터!$C:$AS,12,0),"")</f>
        <v/>
      </c>
      <c r="J417" s="77" t="str">
        <f>IFERROR(VLOOKUP($D417,의치한약수데이터!$C:$AS,13,0),"")</f>
        <v/>
      </c>
      <c r="K417" s="77" t="str">
        <f>IFERROR(VLOOKUP($D417,의치한약수데이터!$C:$AS,14,0),"")</f>
        <v/>
      </c>
      <c r="L417" s="77" t="str">
        <f>IFERROR(VLOOKUP($D417,의치한약수데이터!$C:$AS,16,0),"")</f>
        <v/>
      </c>
      <c r="M417" s="80" t="str">
        <f>IFERROR(VLOOKUP($D417,의치한약수데이터!$C:$AS,17,0),"")</f>
        <v/>
      </c>
      <c r="N417" s="77" t="str">
        <f>IFERROR(VLOOKUP($D417,의치한약수데이터!$C:$AS,18,0),"")</f>
        <v/>
      </c>
      <c r="O417" s="81" t="str">
        <f>IFERROR(VLOOKUP($D417,의치한약수데이터!$C:$AS,20,0),"")</f>
        <v/>
      </c>
      <c r="P417" s="77" t="str">
        <f>IFERROR(VLOOKUP($D417,의치한약수데이터!$C:$AS,21,0),"")</f>
        <v/>
      </c>
      <c r="Q417" s="77" t="str">
        <f>IFERROR(VLOOKUP($D417,의치한약수데이터!$C:$AS,39,0),"")</f>
        <v/>
      </c>
      <c r="R417" s="82" t="str">
        <f>IFERROR(VLOOKUP($D417,의치한약수데이터!$C:$AS,41,0),"")</f>
        <v/>
      </c>
      <c r="S417" s="115" t="str">
        <f>IFERROR(VLOOKUP($D417,의치한약수데이터!$C:$AS,43,0),"")</f>
        <v/>
      </c>
    </row>
    <row r="418" spans="3:19" x14ac:dyDescent="0.3">
      <c r="C418" s="18">
        <v>386</v>
      </c>
      <c r="D418" s="77" t="str">
        <f>IFERROR(VLOOKUP($C418,의치한약수데이터!$B:$C,2,0),"")</f>
        <v/>
      </c>
      <c r="E418" s="79" t="str">
        <f>IFERROR(VLOOKUP($D418,의치한약수데이터!$C:$AS,3,0),"")</f>
        <v/>
      </c>
      <c r="F418" s="77" t="str">
        <f>IFERROR(VLOOKUP($D418,의치한약수데이터!$C:$AS,5,0),"")</f>
        <v/>
      </c>
      <c r="G418" s="77" t="str">
        <f>IFERROR(VLOOKUP($D418,의치한약수데이터!$C:$AS,6,0),"")</f>
        <v/>
      </c>
      <c r="H418" s="77" t="str">
        <f>IFERROR(VLOOKUP($D418,의치한약수데이터!$C:$AS,8,0),"")</f>
        <v/>
      </c>
      <c r="I418" s="77" t="str">
        <f>IFERROR(VLOOKUP($D418,의치한약수데이터!$C:$AS,12,0),"")</f>
        <v/>
      </c>
      <c r="J418" s="77" t="str">
        <f>IFERROR(VLOOKUP($D418,의치한약수데이터!$C:$AS,13,0),"")</f>
        <v/>
      </c>
      <c r="K418" s="77" t="str">
        <f>IFERROR(VLOOKUP($D418,의치한약수데이터!$C:$AS,14,0),"")</f>
        <v/>
      </c>
      <c r="L418" s="77" t="str">
        <f>IFERROR(VLOOKUP($D418,의치한약수데이터!$C:$AS,16,0),"")</f>
        <v/>
      </c>
      <c r="M418" s="80" t="str">
        <f>IFERROR(VLOOKUP($D418,의치한약수데이터!$C:$AS,17,0),"")</f>
        <v/>
      </c>
      <c r="N418" s="77" t="str">
        <f>IFERROR(VLOOKUP($D418,의치한약수데이터!$C:$AS,18,0),"")</f>
        <v/>
      </c>
      <c r="O418" s="81" t="str">
        <f>IFERROR(VLOOKUP($D418,의치한약수데이터!$C:$AS,20,0),"")</f>
        <v/>
      </c>
      <c r="P418" s="77" t="str">
        <f>IFERROR(VLOOKUP($D418,의치한약수데이터!$C:$AS,21,0),"")</f>
        <v/>
      </c>
      <c r="Q418" s="77" t="str">
        <f>IFERROR(VLOOKUP($D418,의치한약수데이터!$C:$AS,39,0),"")</f>
        <v/>
      </c>
      <c r="R418" s="82" t="str">
        <f>IFERROR(VLOOKUP($D418,의치한약수데이터!$C:$AS,41,0),"")</f>
        <v/>
      </c>
      <c r="S418" s="115" t="str">
        <f>IFERROR(VLOOKUP($D418,의치한약수데이터!$C:$AS,43,0),"")</f>
        <v/>
      </c>
    </row>
    <row r="419" spans="3:19" x14ac:dyDescent="0.3">
      <c r="C419" s="18">
        <v>387</v>
      </c>
      <c r="D419" s="77" t="str">
        <f>IFERROR(VLOOKUP($C419,의치한약수데이터!$B:$C,2,0),"")</f>
        <v/>
      </c>
      <c r="E419" s="79" t="str">
        <f>IFERROR(VLOOKUP($D419,의치한약수데이터!$C:$AS,3,0),"")</f>
        <v/>
      </c>
      <c r="F419" s="77" t="str">
        <f>IFERROR(VLOOKUP($D419,의치한약수데이터!$C:$AS,5,0),"")</f>
        <v/>
      </c>
      <c r="G419" s="77" t="str">
        <f>IFERROR(VLOOKUP($D419,의치한약수데이터!$C:$AS,6,0),"")</f>
        <v/>
      </c>
      <c r="H419" s="77" t="str">
        <f>IFERROR(VLOOKUP($D419,의치한약수데이터!$C:$AS,8,0),"")</f>
        <v/>
      </c>
      <c r="I419" s="77" t="str">
        <f>IFERROR(VLOOKUP($D419,의치한약수데이터!$C:$AS,12,0),"")</f>
        <v/>
      </c>
      <c r="J419" s="77" t="str">
        <f>IFERROR(VLOOKUP($D419,의치한약수데이터!$C:$AS,13,0),"")</f>
        <v/>
      </c>
      <c r="K419" s="77" t="str">
        <f>IFERROR(VLOOKUP($D419,의치한약수데이터!$C:$AS,14,0),"")</f>
        <v/>
      </c>
      <c r="L419" s="77" t="str">
        <f>IFERROR(VLOOKUP($D419,의치한약수데이터!$C:$AS,16,0),"")</f>
        <v/>
      </c>
      <c r="M419" s="80" t="str">
        <f>IFERROR(VLOOKUP($D419,의치한약수데이터!$C:$AS,17,0),"")</f>
        <v/>
      </c>
      <c r="N419" s="77" t="str">
        <f>IFERROR(VLOOKUP($D419,의치한약수데이터!$C:$AS,18,0),"")</f>
        <v/>
      </c>
      <c r="O419" s="81" t="str">
        <f>IFERROR(VLOOKUP($D419,의치한약수데이터!$C:$AS,20,0),"")</f>
        <v/>
      </c>
      <c r="P419" s="77" t="str">
        <f>IFERROR(VLOOKUP($D419,의치한약수데이터!$C:$AS,21,0),"")</f>
        <v/>
      </c>
      <c r="Q419" s="77" t="str">
        <f>IFERROR(VLOOKUP($D419,의치한약수데이터!$C:$AS,39,0),"")</f>
        <v/>
      </c>
      <c r="R419" s="82" t="str">
        <f>IFERROR(VLOOKUP($D419,의치한약수데이터!$C:$AS,41,0),"")</f>
        <v/>
      </c>
      <c r="S419" s="115" t="str">
        <f>IFERROR(VLOOKUP($D419,의치한약수데이터!$C:$AS,43,0),"")</f>
        <v/>
      </c>
    </row>
    <row r="420" spans="3:19" x14ac:dyDescent="0.3">
      <c r="C420" s="18">
        <v>388</v>
      </c>
      <c r="D420" s="77" t="str">
        <f>IFERROR(VLOOKUP($C420,의치한약수데이터!$B:$C,2,0),"")</f>
        <v/>
      </c>
      <c r="E420" s="79" t="str">
        <f>IFERROR(VLOOKUP($D420,의치한약수데이터!$C:$AS,3,0),"")</f>
        <v/>
      </c>
      <c r="F420" s="77" t="str">
        <f>IFERROR(VLOOKUP($D420,의치한약수데이터!$C:$AS,5,0),"")</f>
        <v/>
      </c>
      <c r="G420" s="77" t="str">
        <f>IFERROR(VLOOKUP($D420,의치한약수데이터!$C:$AS,6,0),"")</f>
        <v/>
      </c>
      <c r="H420" s="77" t="str">
        <f>IFERROR(VLOOKUP($D420,의치한약수데이터!$C:$AS,8,0),"")</f>
        <v/>
      </c>
      <c r="I420" s="77" t="str">
        <f>IFERROR(VLOOKUP($D420,의치한약수데이터!$C:$AS,12,0),"")</f>
        <v/>
      </c>
      <c r="J420" s="77" t="str">
        <f>IFERROR(VLOOKUP($D420,의치한약수데이터!$C:$AS,13,0),"")</f>
        <v/>
      </c>
      <c r="K420" s="77" t="str">
        <f>IFERROR(VLOOKUP($D420,의치한약수데이터!$C:$AS,14,0),"")</f>
        <v/>
      </c>
      <c r="L420" s="77" t="str">
        <f>IFERROR(VLOOKUP($D420,의치한약수데이터!$C:$AS,16,0),"")</f>
        <v/>
      </c>
      <c r="M420" s="80" t="str">
        <f>IFERROR(VLOOKUP($D420,의치한약수데이터!$C:$AS,17,0),"")</f>
        <v/>
      </c>
      <c r="N420" s="77" t="str">
        <f>IFERROR(VLOOKUP($D420,의치한약수데이터!$C:$AS,18,0),"")</f>
        <v/>
      </c>
      <c r="O420" s="81" t="str">
        <f>IFERROR(VLOOKUP($D420,의치한약수데이터!$C:$AS,20,0),"")</f>
        <v/>
      </c>
      <c r="P420" s="77" t="str">
        <f>IFERROR(VLOOKUP($D420,의치한약수데이터!$C:$AS,21,0),"")</f>
        <v/>
      </c>
      <c r="Q420" s="77" t="str">
        <f>IFERROR(VLOOKUP($D420,의치한약수데이터!$C:$AS,39,0),"")</f>
        <v/>
      </c>
      <c r="R420" s="82" t="str">
        <f>IFERROR(VLOOKUP($D420,의치한약수데이터!$C:$AS,41,0),"")</f>
        <v/>
      </c>
      <c r="S420" s="115" t="str">
        <f>IFERROR(VLOOKUP($D420,의치한약수데이터!$C:$AS,43,0),"")</f>
        <v/>
      </c>
    </row>
    <row r="421" spans="3:19" x14ac:dyDescent="0.3">
      <c r="C421" s="18">
        <v>389</v>
      </c>
      <c r="D421" s="77" t="str">
        <f>IFERROR(VLOOKUP($C421,의치한약수데이터!$B:$C,2,0),"")</f>
        <v/>
      </c>
      <c r="E421" s="79" t="str">
        <f>IFERROR(VLOOKUP($D421,의치한약수데이터!$C:$AS,3,0),"")</f>
        <v/>
      </c>
      <c r="F421" s="77" t="str">
        <f>IFERROR(VLOOKUP($D421,의치한약수데이터!$C:$AS,5,0),"")</f>
        <v/>
      </c>
      <c r="G421" s="77" t="str">
        <f>IFERROR(VLOOKUP($D421,의치한약수데이터!$C:$AS,6,0),"")</f>
        <v/>
      </c>
      <c r="H421" s="77" t="str">
        <f>IFERROR(VLOOKUP($D421,의치한약수데이터!$C:$AS,8,0),"")</f>
        <v/>
      </c>
      <c r="I421" s="77" t="str">
        <f>IFERROR(VLOOKUP($D421,의치한약수데이터!$C:$AS,12,0),"")</f>
        <v/>
      </c>
      <c r="J421" s="77" t="str">
        <f>IFERROR(VLOOKUP($D421,의치한약수데이터!$C:$AS,13,0),"")</f>
        <v/>
      </c>
      <c r="K421" s="77" t="str">
        <f>IFERROR(VLOOKUP($D421,의치한약수데이터!$C:$AS,14,0),"")</f>
        <v/>
      </c>
      <c r="L421" s="77" t="str">
        <f>IFERROR(VLOOKUP($D421,의치한약수데이터!$C:$AS,16,0),"")</f>
        <v/>
      </c>
      <c r="M421" s="80" t="str">
        <f>IFERROR(VLOOKUP($D421,의치한약수데이터!$C:$AS,17,0),"")</f>
        <v/>
      </c>
      <c r="N421" s="77" t="str">
        <f>IFERROR(VLOOKUP($D421,의치한약수데이터!$C:$AS,18,0),"")</f>
        <v/>
      </c>
      <c r="O421" s="81" t="str">
        <f>IFERROR(VLOOKUP($D421,의치한약수데이터!$C:$AS,20,0),"")</f>
        <v/>
      </c>
      <c r="P421" s="77" t="str">
        <f>IFERROR(VLOOKUP($D421,의치한약수데이터!$C:$AS,21,0),"")</f>
        <v/>
      </c>
      <c r="Q421" s="77" t="str">
        <f>IFERROR(VLOOKUP($D421,의치한약수데이터!$C:$AS,39,0),"")</f>
        <v/>
      </c>
      <c r="R421" s="82" t="str">
        <f>IFERROR(VLOOKUP($D421,의치한약수데이터!$C:$AS,41,0),"")</f>
        <v/>
      </c>
      <c r="S421" s="115" t="str">
        <f>IFERROR(VLOOKUP($D421,의치한약수데이터!$C:$AS,43,0),"")</f>
        <v/>
      </c>
    </row>
    <row r="422" spans="3:19" x14ac:dyDescent="0.3">
      <c r="C422" s="18">
        <v>390</v>
      </c>
      <c r="D422" s="77" t="str">
        <f>IFERROR(VLOOKUP($C422,의치한약수데이터!$B:$C,2,0),"")</f>
        <v/>
      </c>
      <c r="E422" s="79" t="str">
        <f>IFERROR(VLOOKUP($D422,의치한약수데이터!$C:$AS,3,0),"")</f>
        <v/>
      </c>
      <c r="F422" s="77" t="str">
        <f>IFERROR(VLOOKUP($D422,의치한약수데이터!$C:$AS,5,0),"")</f>
        <v/>
      </c>
      <c r="G422" s="77" t="str">
        <f>IFERROR(VLOOKUP($D422,의치한약수데이터!$C:$AS,6,0),"")</f>
        <v/>
      </c>
      <c r="H422" s="77" t="str">
        <f>IFERROR(VLOOKUP($D422,의치한약수데이터!$C:$AS,8,0),"")</f>
        <v/>
      </c>
      <c r="I422" s="77" t="str">
        <f>IFERROR(VLOOKUP($D422,의치한약수데이터!$C:$AS,12,0),"")</f>
        <v/>
      </c>
      <c r="J422" s="77" t="str">
        <f>IFERROR(VLOOKUP($D422,의치한약수데이터!$C:$AS,13,0),"")</f>
        <v/>
      </c>
      <c r="K422" s="77" t="str">
        <f>IFERROR(VLOOKUP($D422,의치한약수데이터!$C:$AS,14,0),"")</f>
        <v/>
      </c>
      <c r="L422" s="77" t="str">
        <f>IFERROR(VLOOKUP($D422,의치한약수데이터!$C:$AS,16,0),"")</f>
        <v/>
      </c>
      <c r="M422" s="80" t="str">
        <f>IFERROR(VLOOKUP($D422,의치한약수데이터!$C:$AS,17,0),"")</f>
        <v/>
      </c>
      <c r="N422" s="77" t="str">
        <f>IFERROR(VLOOKUP($D422,의치한약수데이터!$C:$AS,18,0),"")</f>
        <v/>
      </c>
      <c r="O422" s="81" t="str">
        <f>IFERROR(VLOOKUP($D422,의치한약수데이터!$C:$AS,20,0),"")</f>
        <v/>
      </c>
      <c r="P422" s="77" t="str">
        <f>IFERROR(VLOOKUP($D422,의치한약수데이터!$C:$AS,21,0),"")</f>
        <v/>
      </c>
      <c r="Q422" s="77" t="str">
        <f>IFERROR(VLOOKUP($D422,의치한약수데이터!$C:$AS,39,0),"")</f>
        <v/>
      </c>
      <c r="R422" s="82" t="str">
        <f>IFERROR(VLOOKUP($D422,의치한약수데이터!$C:$AS,41,0),"")</f>
        <v/>
      </c>
      <c r="S422" s="115" t="str">
        <f>IFERROR(VLOOKUP($D422,의치한약수데이터!$C:$AS,43,0),"")</f>
        <v/>
      </c>
    </row>
    <row r="423" spans="3:19" x14ac:dyDescent="0.3">
      <c r="C423" s="18">
        <v>391</v>
      </c>
      <c r="D423" s="77" t="str">
        <f>IFERROR(VLOOKUP($C423,의치한약수데이터!$B:$C,2,0),"")</f>
        <v/>
      </c>
      <c r="E423" s="79" t="str">
        <f>IFERROR(VLOOKUP($D423,의치한약수데이터!$C:$AS,3,0),"")</f>
        <v/>
      </c>
      <c r="F423" s="77" t="str">
        <f>IFERROR(VLOOKUP($D423,의치한약수데이터!$C:$AS,5,0),"")</f>
        <v/>
      </c>
      <c r="G423" s="77" t="str">
        <f>IFERROR(VLOOKUP($D423,의치한약수데이터!$C:$AS,6,0),"")</f>
        <v/>
      </c>
      <c r="H423" s="77" t="str">
        <f>IFERROR(VLOOKUP($D423,의치한약수데이터!$C:$AS,8,0),"")</f>
        <v/>
      </c>
      <c r="I423" s="77" t="str">
        <f>IFERROR(VLOOKUP($D423,의치한약수데이터!$C:$AS,12,0),"")</f>
        <v/>
      </c>
      <c r="J423" s="77" t="str">
        <f>IFERROR(VLOOKUP($D423,의치한약수데이터!$C:$AS,13,0),"")</f>
        <v/>
      </c>
      <c r="K423" s="77" t="str">
        <f>IFERROR(VLOOKUP($D423,의치한약수데이터!$C:$AS,14,0),"")</f>
        <v/>
      </c>
      <c r="L423" s="77" t="str">
        <f>IFERROR(VLOOKUP($D423,의치한약수데이터!$C:$AS,16,0),"")</f>
        <v/>
      </c>
      <c r="M423" s="80" t="str">
        <f>IFERROR(VLOOKUP($D423,의치한약수데이터!$C:$AS,17,0),"")</f>
        <v/>
      </c>
      <c r="N423" s="77" t="str">
        <f>IFERROR(VLOOKUP($D423,의치한약수데이터!$C:$AS,18,0),"")</f>
        <v/>
      </c>
      <c r="O423" s="81" t="str">
        <f>IFERROR(VLOOKUP($D423,의치한약수데이터!$C:$AS,20,0),"")</f>
        <v/>
      </c>
      <c r="P423" s="77" t="str">
        <f>IFERROR(VLOOKUP($D423,의치한약수데이터!$C:$AS,21,0),"")</f>
        <v/>
      </c>
      <c r="Q423" s="77" t="str">
        <f>IFERROR(VLOOKUP($D423,의치한약수데이터!$C:$AS,39,0),"")</f>
        <v/>
      </c>
      <c r="R423" s="82" t="str">
        <f>IFERROR(VLOOKUP($D423,의치한약수데이터!$C:$AS,41,0),"")</f>
        <v/>
      </c>
      <c r="S423" s="115" t="str">
        <f>IFERROR(VLOOKUP($D423,의치한약수데이터!$C:$AS,43,0),"")</f>
        <v/>
      </c>
    </row>
    <row r="424" spans="3:19" x14ac:dyDescent="0.3">
      <c r="C424" s="18">
        <v>392</v>
      </c>
      <c r="D424" s="77" t="str">
        <f>IFERROR(VLOOKUP($C424,의치한약수데이터!$B:$C,2,0),"")</f>
        <v/>
      </c>
      <c r="E424" s="79" t="str">
        <f>IFERROR(VLOOKUP($D424,의치한약수데이터!$C:$AS,3,0),"")</f>
        <v/>
      </c>
      <c r="F424" s="77" t="str">
        <f>IFERROR(VLOOKUP($D424,의치한약수데이터!$C:$AS,5,0),"")</f>
        <v/>
      </c>
      <c r="G424" s="77" t="str">
        <f>IFERROR(VLOOKUP($D424,의치한약수데이터!$C:$AS,6,0),"")</f>
        <v/>
      </c>
      <c r="H424" s="77" t="str">
        <f>IFERROR(VLOOKUP($D424,의치한약수데이터!$C:$AS,8,0),"")</f>
        <v/>
      </c>
      <c r="I424" s="77" t="str">
        <f>IFERROR(VLOOKUP($D424,의치한약수데이터!$C:$AS,12,0),"")</f>
        <v/>
      </c>
      <c r="J424" s="77" t="str">
        <f>IFERROR(VLOOKUP($D424,의치한약수데이터!$C:$AS,13,0),"")</f>
        <v/>
      </c>
      <c r="K424" s="77" t="str">
        <f>IFERROR(VLOOKUP($D424,의치한약수데이터!$C:$AS,14,0),"")</f>
        <v/>
      </c>
      <c r="L424" s="77" t="str">
        <f>IFERROR(VLOOKUP($D424,의치한약수데이터!$C:$AS,16,0),"")</f>
        <v/>
      </c>
      <c r="M424" s="80" t="str">
        <f>IFERROR(VLOOKUP($D424,의치한약수데이터!$C:$AS,17,0),"")</f>
        <v/>
      </c>
      <c r="N424" s="77" t="str">
        <f>IFERROR(VLOOKUP($D424,의치한약수데이터!$C:$AS,18,0),"")</f>
        <v/>
      </c>
      <c r="O424" s="81" t="str">
        <f>IFERROR(VLOOKUP($D424,의치한약수데이터!$C:$AS,20,0),"")</f>
        <v/>
      </c>
      <c r="P424" s="77" t="str">
        <f>IFERROR(VLOOKUP($D424,의치한약수데이터!$C:$AS,21,0),"")</f>
        <v/>
      </c>
      <c r="Q424" s="77" t="str">
        <f>IFERROR(VLOOKUP($D424,의치한약수데이터!$C:$AS,39,0),"")</f>
        <v/>
      </c>
      <c r="R424" s="82" t="str">
        <f>IFERROR(VLOOKUP($D424,의치한약수데이터!$C:$AS,41,0),"")</f>
        <v/>
      </c>
      <c r="S424" s="115" t="str">
        <f>IFERROR(VLOOKUP($D424,의치한약수데이터!$C:$AS,43,0),"")</f>
        <v/>
      </c>
    </row>
    <row r="425" spans="3:19" x14ac:dyDescent="0.3">
      <c r="C425" s="18">
        <v>393</v>
      </c>
      <c r="D425" s="77" t="str">
        <f>IFERROR(VLOOKUP($C425,의치한약수데이터!$B:$C,2,0),"")</f>
        <v/>
      </c>
      <c r="E425" s="79" t="str">
        <f>IFERROR(VLOOKUP($D425,의치한약수데이터!$C:$AS,3,0),"")</f>
        <v/>
      </c>
      <c r="F425" s="77" t="str">
        <f>IFERROR(VLOOKUP($D425,의치한약수데이터!$C:$AS,5,0),"")</f>
        <v/>
      </c>
      <c r="G425" s="77" t="str">
        <f>IFERROR(VLOOKUP($D425,의치한약수데이터!$C:$AS,6,0),"")</f>
        <v/>
      </c>
      <c r="H425" s="77" t="str">
        <f>IFERROR(VLOOKUP($D425,의치한약수데이터!$C:$AS,8,0),"")</f>
        <v/>
      </c>
      <c r="I425" s="77" t="str">
        <f>IFERROR(VLOOKUP($D425,의치한약수데이터!$C:$AS,12,0),"")</f>
        <v/>
      </c>
      <c r="J425" s="77" t="str">
        <f>IFERROR(VLOOKUP($D425,의치한약수데이터!$C:$AS,13,0),"")</f>
        <v/>
      </c>
      <c r="K425" s="77" t="str">
        <f>IFERROR(VLOOKUP($D425,의치한약수데이터!$C:$AS,14,0),"")</f>
        <v/>
      </c>
      <c r="L425" s="77" t="str">
        <f>IFERROR(VLOOKUP($D425,의치한약수데이터!$C:$AS,16,0),"")</f>
        <v/>
      </c>
      <c r="M425" s="80" t="str">
        <f>IFERROR(VLOOKUP($D425,의치한약수데이터!$C:$AS,17,0),"")</f>
        <v/>
      </c>
      <c r="N425" s="77" t="str">
        <f>IFERROR(VLOOKUP($D425,의치한약수데이터!$C:$AS,18,0),"")</f>
        <v/>
      </c>
      <c r="O425" s="81" t="str">
        <f>IFERROR(VLOOKUP($D425,의치한약수데이터!$C:$AS,20,0),"")</f>
        <v/>
      </c>
      <c r="P425" s="77" t="str">
        <f>IFERROR(VLOOKUP($D425,의치한약수데이터!$C:$AS,21,0),"")</f>
        <v/>
      </c>
      <c r="Q425" s="77" t="str">
        <f>IFERROR(VLOOKUP($D425,의치한약수데이터!$C:$AS,39,0),"")</f>
        <v/>
      </c>
      <c r="R425" s="82" t="str">
        <f>IFERROR(VLOOKUP($D425,의치한약수데이터!$C:$AS,41,0),"")</f>
        <v/>
      </c>
      <c r="S425" s="115" t="str">
        <f>IFERROR(VLOOKUP($D425,의치한약수데이터!$C:$AS,43,0),"")</f>
        <v/>
      </c>
    </row>
    <row r="426" spans="3:19" x14ac:dyDescent="0.3">
      <c r="C426" s="18">
        <v>394</v>
      </c>
      <c r="D426" s="77" t="str">
        <f>IFERROR(VLOOKUP($C426,의치한약수데이터!$B:$C,2,0),"")</f>
        <v/>
      </c>
      <c r="E426" s="79" t="str">
        <f>IFERROR(VLOOKUP($D426,의치한약수데이터!$C:$AS,3,0),"")</f>
        <v/>
      </c>
      <c r="F426" s="77" t="str">
        <f>IFERROR(VLOOKUP($D426,의치한약수데이터!$C:$AS,5,0),"")</f>
        <v/>
      </c>
      <c r="G426" s="77" t="str">
        <f>IFERROR(VLOOKUP($D426,의치한약수데이터!$C:$AS,6,0),"")</f>
        <v/>
      </c>
      <c r="H426" s="77" t="str">
        <f>IFERROR(VLOOKUP($D426,의치한약수데이터!$C:$AS,8,0),"")</f>
        <v/>
      </c>
      <c r="I426" s="77" t="str">
        <f>IFERROR(VLOOKUP($D426,의치한약수데이터!$C:$AS,12,0),"")</f>
        <v/>
      </c>
      <c r="J426" s="77" t="str">
        <f>IFERROR(VLOOKUP($D426,의치한약수데이터!$C:$AS,13,0),"")</f>
        <v/>
      </c>
      <c r="K426" s="77" t="str">
        <f>IFERROR(VLOOKUP($D426,의치한약수데이터!$C:$AS,14,0),"")</f>
        <v/>
      </c>
      <c r="L426" s="77" t="str">
        <f>IFERROR(VLOOKUP($D426,의치한약수데이터!$C:$AS,16,0),"")</f>
        <v/>
      </c>
      <c r="M426" s="80" t="str">
        <f>IFERROR(VLOOKUP($D426,의치한약수데이터!$C:$AS,17,0),"")</f>
        <v/>
      </c>
      <c r="N426" s="77" t="str">
        <f>IFERROR(VLOOKUP($D426,의치한약수데이터!$C:$AS,18,0),"")</f>
        <v/>
      </c>
      <c r="O426" s="81" t="str">
        <f>IFERROR(VLOOKUP($D426,의치한약수데이터!$C:$AS,20,0),"")</f>
        <v/>
      </c>
      <c r="P426" s="77" t="str">
        <f>IFERROR(VLOOKUP($D426,의치한약수데이터!$C:$AS,21,0),"")</f>
        <v/>
      </c>
      <c r="Q426" s="77" t="str">
        <f>IFERROR(VLOOKUP($D426,의치한약수데이터!$C:$AS,39,0),"")</f>
        <v/>
      </c>
      <c r="R426" s="82" t="str">
        <f>IFERROR(VLOOKUP($D426,의치한약수데이터!$C:$AS,41,0),"")</f>
        <v/>
      </c>
      <c r="S426" s="115" t="str">
        <f>IFERROR(VLOOKUP($D426,의치한약수데이터!$C:$AS,43,0),"")</f>
        <v/>
      </c>
    </row>
    <row r="427" spans="3:19" x14ac:dyDescent="0.3">
      <c r="C427" s="18">
        <v>395</v>
      </c>
      <c r="D427" s="77" t="str">
        <f>IFERROR(VLOOKUP($C427,의치한약수데이터!$B:$C,2,0),"")</f>
        <v/>
      </c>
      <c r="E427" s="79" t="str">
        <f>IFERROR(VLOOKUP($D427,의치한약수데이터!$C:$AS,3,0),"")</f>
        <v/>
      </c>
      <c r="F427" s="77" t="str">
        <f>IFERROR(VLOOKUP($D427,의치한약수데이터!$C:$AS,5,0),"")</f>
        <v/>
      </c>
      <c r="G427" s="77" t="str">
        <f>IFERROR(VLOOKUP($D427,의치한약수데이터!$C:$AS,6,0),"")</f>
        <v/>
      </c>
      <c r="H427" s="77" t="str">
        <f>IFERROR(VLOOKUP($D427,의치한약수데이터!$C:$AS,8,0),"")</f>
        <v/>
      </c>
      <c r="I427" s="77" t="str">
        <f>IFERROR(VLOOKUP($D427,의치한약수데이터!$C:$AS,12,0),"")</f>
        <v/>
      </c>
      <c r="J427" s="77" t="str">
        <f>IFERROR(VLOOKUP($D427,의치한약수데이터!$C:$AS,13,0),"")</f>
        <v/>
      </c>
      <c r="K427" s="77" t="str">
        <f>IFERROR(VLOOKUP($D427,의치한약수데이터!$C:$AS,14,0),"")</f>
        <v/>
      </c>
      <c r="L427" s="77" t="str">
        <f>IFERROR(VLOOKUP($D427,의치한약수데이터!$C:$AS,16,0),"")</f>
        <v/>
      </c>
      <c r="M427" s="80" t="str">
        <f>IFERROR(VLOOKUP($D427,의치한약수데이터!$C:$AS,17,0),"")</f>
        <v/>
      </c>
      <c r="N427" s="77" t="str">
        <f>IFERROR(VLOOKUP($D427,의치한약수데이터!$C:$AS,18,0),"")</f>
        <v/>
      </c>
      <c r="O427" s="81" t="str">
        <f>IFERROR(VLOOKUP($D427,의치한약수데이터!$C:$AS,20,0),"")</f>
        <v/>
      </c>
      <c r="P427" s="77" t="str">
        <f>IFERROR(VLOOKUP($D427,의치한약수데이터!$C:$AS,21,0),"")</f>
        <v/>
      </c>
      <c r="Q427" s="77" t="str">
        <f>IFERROR(VLOOKUP($D427,의치한약수데이터!$C:$AS,39,0),"")</f>
        <v/>
      </c>
      <c r="R427" s="82" t="str">
        <f>IFERROR(VLOOKUP($D427,의치한약수데이터!$C:$AS,41,0),"")</f>
        <v/>
      </c>
      <c r="S427" s="115" t="str">
        <f>IFERROR(VLOOKUP($D427,의치한약수데이터!$C:$AS,43,0),"")</f>
        <v/>
      </c>
    </row>
    <row r="428" spans="3:19" x14ac:dyDescent="0.3">
      <c r="C428" s="18">
        <v>396</v>
      </c>
      <c r="D428" s="77" t="str">
        <f>IFERROR(VLOOKUP($C428,의치한약수데이터!$B:$C,2,0),"")</f>
        <v/>
      </c>
      <c r="E428" s="79" t="str">
        <f>IFERROR(VLOOKUP($D428,의치한약수데이터!$C:$AS,3,0),"")</f>
        <v/>
      </c>
      <c r="F428" s="77" t="str">
        <f>IFERROR(VLOOKUP($D428,의치한약수데이터!$C:$AS,5,0),"")</f>
        <v/>
      </c>
      <c r="G428" s="77" t="str">
        <f>IFERROR(VLOOKUP($D428,의치한약수데이터!$C:$AS,6,0),"")</f>
        <v/>
      </c>
      <c r="H428" s="77" t="str">
        <f>IFERROR(VLOOKUP($D428,의치한약수데이터!$C:$AS,8,0),"")</f>
        <v/>
      </c>
      <c r="I428" s="77" t="str">
        <f>IFERROR(VLOOKUP($D428,의치한약수데이터!$C:$AS,12,0),"")</f>
        <v/>
      </c>
      <c r="J428" s="77" t="str">
        <f>IFERROR(VLOOKUP($D428,의치한약수데이터!$C:$AS,13,0),"")</f>
        <v/>
      </c>
      <c r="K428" s="77" t="str">
        <f>IFERROR(VLOOKUP($D428,의치한약수데이터!$C:$AS,14,0),"")</f>
        <v/>
      </c>
      <c r="L428" s="77" t="str">
        <f>IFERROR(VLOOKUP($D428,의치한약수데이터!$C:$AS,16,0),"")</f>
        <v/>
      </c>
      <c r="M428" s="80" t="str">
        <f>IFERROR(VLOOKUP($D428,의치한약수데이터!$C:$AS,17,0),"")</f>
        <v/>
      </c>
      <c r="N428" s="77" t="str">
        <f>IFERROR(VLOOKUP($D428,의치한약수데이터!$C:$AS,18,0),"")</f>
        <v/>
      </c>
      <c r="O428" s="81" t="str">
        <f>IFERROR(VLOOKUP($D428,의치한약수데이터!$C:$AS,20,0),"")</f>
        <v/>
      </c>
      <c r="P428" s="77" t="str">
        <f>IFERROR(VLOOKUP($D428,의치한약수데이터!$C:$AS,21,0),"")</f>
        <v/>
      </c>
      <c r="Q428" s="77" t="str">
        <f>IFERROR(VLOOKUP($D428,의치한약수데이터!$C:$AS,39,0),"")</f>
        <v/>
      </c>
      <c r="R428" s="82" t="str">
        <f>IFERROR(VLOOKUP($D428,의치한약수데이터!$C:$AS,41,0),"")</f>
        <v/>
      </c>
      <c r="S428" s="115" t="str">
        <f>IFERROR(VLOOKUP($D428,의치한약수데이터!$C:$AS,43,0),"")</f>
        <v/>
      </c>
    </row>
    <row r="429" spans="3:19" x14ac:dyDescent="0.3">
      <c r="C429" s="18">
        <v>397</v>
      </c>
      <c r="D429" s="77" t="str">
        <f>IFERROR(VLOOKUP($C429,의치한약수데이터!$B:$C,2,0),"")</f>
        <v/>
      </c>
      <c r="E429" s="79" t="str">
        <f>IFERROR(VLOOKUP($D429,의치한약수데이터!$C:$AS,3,0),"")</f>
        <v/>
      </c>
      <c r="F429" s="77" t="str">
        <f>IFERROR(VLOOKUP($D429,의치한약수데이터!$C:$AS,5,0),"")</f>
        <v/>
      </c>
      <c r="G429" s="77" t="str">
        <f>IFERROR(VLOOKUP($D429,의치한약수데이터!$C:$AS,6,0),"")</f>
        <v/>
      </c>
      <c r="H429" s="77" t="str">
        <f>IFERROR(VLOOKUP($D429,의치한약수데이터!$C:$AS,8,0),"")</f>
        <v/>
      </c>
      <c r="I429" s="77" t="str">
        <f>IFERROR(VLOOKUP($D429,의치한약수데이터!$C:$AS,12,0),"")</f>
        <v/>
      </c>
      <c r="J429" s="77" t="str">
        <f>IFERROR(VLOOKUP($D429,의치한약수데이터!$C:$AS,13,0),"")</f>
        <v/>
      </c>
      <c r="K429" s="77" t="str">
        <f>IFERROR(VLOOKUP($D429,의치한약수데이터!$C:$AS,14,0),"")</f>
        <v/>
      </c>
      <c r="L429" s="77" t="str">
        <f>IFERROR(VLOOKUP($D429,의치한약수데이터!$C:$AS,16,0),"")</f>
        <v/>
      </c>
      <c r="M429" s="80" t="str">
        <f>IFERROR(VLOOKUP($D429,의치한약수데이터!$C:$AS,17,0),"")</f>
        <v/>
      </c>
      <c r="N429" s="77" t="str">
        <f>IFERROR(VLOOKUP($D429,의치한약수데이터!$C:$AS,18,0),"")</f>
        <v/>
      </c>
      <c r="O429" s="81" t="str">
        <f>IFERROR(VLOOKUP($D429,의치한약수데이터!$C:$AS,20,0),"")</f>
        <v/>
      </c>
      <c r="P429" s="77" t="str">
        <f>IFERROR(VLOOKUP($D429,의치한약수데이터!$C:$AS,21,0),"")</f>
        <v/>
      </c>
      <c r="Q429" s="77" t="str">
        <f>IFERROR(VLOOKUP($D429,의치한약수데이터!$C:$AS,39,0),"")</f>
        <v/>
      </c>
      <c r="R429" s="82" t="str">
        <f>IFERROR(VLOOKUP($D429,의치한약수데이터!$C:$AS,41,0),"")</f>
        <v/>
      </c>
      <c r="S429" s="115" t="str">
        <f>IFERROR(VLOOKUP($D429,의치한약수데이터!$C:$AS,43,0),"")</f>
        <v/>
      </c>
    </row>
    <row r="430" spans="3:19" x14ac:dyDescent="0.3">
      <c r="C430" s="18">
        <v>398</v>
      </c>
      <c r="D430" s="77" t="str">
        <f>IFERROR(VLOOKUP($C430,의치한약수데이터!$B:$C,2,0),"")</f>
        <v/>
      </c>
      <c r="E430" s="79" t="str">
        <f>IFERROR(VLOOKUP($D430,의치한약수데이터!$C:$AS,3,0),"")</f>
        <v/>
      </c>
      <c r="F430" s="77" t="str">
        <f>IFERROR(VLOOKUP($D430,의치한약수데이터!$C:$AS,5,0),"")</f>
        <v/>
      </c>
      <c r="G430" s="77" t="str">
        <f>IFERROR(VLOOKUP($D430,의치한약수데이터!$C:$AS,6,0),"")</f>
        <v/>
      </c>
      <c r="H430" s="77" t="str">
        <f>IFERROR(VLOOKUP($D430,의치한약수데이터!$C:$AS,8,0),"")</f>
        <v/>
      </c>
      <c r="I430" s="77" t="str">
        <f>IFERROR(VLOOKUP($D430,의치한약수데이터!$C:$AS,12,0),"")</f>
        <v/>
      </c>
      <c r="J430" s="77" t="str">
        <f>IFERROR(VLOOKUP($D430,의치한약수데이터!$C:$AS,13,0),"")</f>
        <v/>
      </c>
      <c r="K430" s="77" t="str">
        <f>IFERROR(VLOOKUP($D430,의치한약수데이터!$C:$AS,14,0),"")</f>
        <v/>
      </c>
      <c r="L430" s="77" t="str">
        <f>IFERROR(VLOOKUP($D430,의치한약수데이터!$C:$AS,16,0),"")</f>
        <v/>
      </c>
      <c r="M430" s="80" t="str">
        <f>IFERROR(VLOOKUP($D430,의치한약수데이터!$C:$AS,17,0),"")</f>
        <v/>
      </c>
      <c r="N430" s="77" t="str">
        <f>IFERROR(VLOOKUP($D430,의치한약수데이터!$C:$AS,18,0),"")</f>
        <v/>
      </c>
      <c r="O430" s="81" t="str">
        <f>IFERROR(VLOOKUP($D430,의치한약수데이터!$C:$AS,20,0),"")</f>
        <v/>
      </c>
      <c r="P430" s="77" t="str">
        <f>IFERROR(VLOOKUP($D430,의치한약수데이터!$C:$AS,21,0),"")</f>
        <v/>
      </c>
      <c r="Q430" s="77" t="str">
        <f>IFERROR(VLOOKUP($D430,의치한약수데이터!$C:$AS,39,0),"")</f>
        <v/>
      </c>
      <c r="R430" s="82" t="str">
        <f>IFERROR(VLOOKUP($D430,의치한약수데이터!$C:$AS,41,0),"")</f>
        <v/>
      </c>
      <c r="S430" s="115" t="str">
        <f>IFERROR(VLOOKUP($D430,의치한약수데이터!$C:$AS,43,0),"")</f>
        <v/>
      </c>
    </row>
    <row r="431" spans="3:19" x14ac:dyDescent="0.3">
      <c r="C431" s="18">
        <v>399</v>
      </c>
      <c r="D431" s="77" t="str">
        <f>IFERROR(VLOOKUP($C431,의치한약수데이터!$B:$C,2,0),"")</f>
        <v/>
      </c>
      <c r="E431" s="79" t="str">
        <f>IFERROR(VLOOKUP($D431,의치한약수데이터!$C:$AS,3,0),"")</f>
        <v/>
      </c>
      <c r="F431" s="77" t="str">
        <f>IFERROR(VLOOKUP($D431,의치한약수데이터!$C:$AS,5,0),"")</f>
        <v/>
      </c>
      <c r="G431" s="77" t="str">
        <f>IFERROR(VLOOKUP($D431,의치한약수데이터!$C:$AS,6,0),"")</f>
        <v/>
      </c>
      <c r="H431" s="77" t="str">
        <f>IFERROR(VLOOKUP($D431,의치한약수데이터!$C:$AS,8,0),"")</f>
        <v/>
      </c>
      <c r="I431" s="77" t="str">
        <f>IFERROR(VLOOKUP($D431,의치한약수데이터!$C:$AS,12,0),"")</f>
        <v/>
      </c>
      <c r="J431" s="77" t="str">
        <f>IFERROR(VLOOKUP($D431,의치한약수데이터!$C:$AS,13,0),"")</f>
        <v/>
      </c>
      <c r="K431" s="77" t="str">
        <f>IFERROR(VLOOKUP($D431,의치한약수데이터!$C:$AS,14,0),"")</f>
        <v/>
      </c>
      <c r="L431" s="77" t="str">
        <f>IFERROR(VLOOKUP($D431,의치한약수데이터!$C:$AS,16,0),"")</f>
        <v/>
      </c>
      <c r="M431" s="80" t="str">
        <f>IFERROR(VLOOKUP($D431,의치한약수데이터!$C:$AS,17,0),"")</f>
        <v/>
      </c>
      <c r="N431" s="77" t="str">
        <f>IFERROR(VLOOKUP($D431,의치한약수데이터!$C:$AS,18,0),"")</f>
        <v/>
      </c>
      <c r="O431" s="81" t="str">
        <f>IFERROR(VLOOKUP($D431,의치한약수데이터!$C:$AS,20,0),"")</f>
        <v/>
      </c>
      <c r="P431" s="77" t="str">
        <f>IFERROR(VLOOKUP($D431,의치한약수데이터!$C:$AS,21,0),"")</f>
        <v/>
      </c>
      <c r="Q431" s="77" t="str">
        <f>IFERROR(VLOOKUP($D431,의치한약수데이터!$C:$AS,39,0),"")</f>
        <v/>
      </c>
      <c r="R431" s="82" t="str">
        <f>IFERROR(VLOOKUP($D431,의치한약수데이터!$C:$AS,41,0),"")</f>
        <v/>
      </c>
      <c r="S431" s="115" t="str">
        <f>IFERROR(VLOOKUP($D431,의치한약수데이터!$C:$AS,43,0),"")</f>
        <v/>
      </c>
    </row>
    <row r="432" spans="3:19" x14ac:dyDescent="0.3">
      <c r="C432" s="18">
        <v>400</v>
      </c>
      <c r="D432" s="77" t="str">
        <f>IFERROR(VLOOKUP($C432,의치한약수데이터!$B:$C,2,0),"")</f>
        <v/>
      </c>
      <c r="E432" s="79" t="str">
        <f>IFERROR(VLOOKUP($D432,의치한약수데이터!$C:$AS,3,0),"")</f>
        <v/>
      </c>
      <c r="F432" s="77" t="str">
        <f>IFERROR(VLOOKUP($D432,의치한약수데이터!$C:$AS,5,0),"")</f>
        <v/>
      </c>
      <c r="G432" s="77" t="str">
        <f>IFERROR(VLOOKUP($D432,의치한약수데이터!$C:$AS,6,0),"")</f>
        <v/>
      </c>
      <c r="H432" s="77" t="str">
        <f>IFERROR(VLOOKUP($D432,의치한약수데이터!$C:$AS,8,0),"")</f>
        <v/>
      </c>
      <c r="I432" s="77" t="str">
        <f>IFERROR(VLOOKUP($D432,의치한약수데이터!$C:$AS,12,0),"")</f>
        <v/>
      </c>
      <c r="J432" s="77" t="str">
        <f>IFERROR(VLOOKUP($D432,의치한약수데이터!$C:$AS,13,0),"")</f>
        <v/>
      </c>
      <c r="K432" s="77" t="str">
        <f>IFERROR(VLOOKUP($D432,의치한약수데이터!$C:$AS,14,0),"")</f>
        <v/>
      </c>
      <c r="L432" s="77" t="str">
        <f>IFERROR(VLOOKUP($D432,의치한약수데이터!$C:$AS,16,0),"")</f>
        <v/>
      </c>
      <c r="M432" s="80" t="str">
        <f>IFERROR(VLOOKUP($D432,의치한약수데이터!$C:$AS,17,0),"")</f>
        <v/>
      </c>
      <c r="N432" s="77" t="str">
        <f>IFERROR(VLOOKUP($D432,의치한약수데이터!$C:$AS,18,0),"")</f>
        <v/>
      </c>
      <c r="O432" s="81" t="str">
        <f>IFERROR(VLOOKUP($D432,의치한약수데이터!$C:$AS,20,0),"")</f>
        <v/>
      </c>
      <c r="P432" s="77" t="str">
        <f>IFERROR(VLOOKUP($D432,의치한약수데이터!$C:$AS,21,0),"")</f>
        <v/>
      </c>
      <c r="Q432" s="77" t="str">
        <f>IFERROR(VLOOKUP($D432,의치한약수데이터!$C:$AS,39,0),"")</f>
        <v/>
      </c>
      <c r="R432" s="82" t="str">
        <f>IFERROR(VLOOKUP($D432,의치한약수데이터!$C:$AS,41,0),"")</f>
        <v/>
      </c>
      <c r="S432" s="115" t="str">
        <f>IFERROR(VLOOKUP($D432,의치한약수데이터!$C:$AS,43,0),"")</f>
        <v/>
      </c>
    </row>
    <row r="433" spans="3:19" x14ac:dyDescent="0.3">
      <c r="C433" s="18">
        <v>401</v>
      </c>
      <c r="D433" s="77" t="str">
        <f>IFERROR(VLOOKUP($C433,의치한약수데이터!$B:$C,2,0),"")</f>
        <v/>
      </c>
      <c r="E433" s="79" t="str">
        <f>IFERROR(VLOOKUP($D433,의치한약수데이터!$C:$AS,3,0),"")</f>
        <v/>
      </c>
      <c r="F433" s="77" t="str">
        <f>IFERROR(VLOOKUP($D433,의치한약수데이터!$C:$AS,5,0),"")</f>
        <v/>
      </c>
      <c r="G433" s="77" t="str">
        <f>IFERROR(VLOOKUP($D433,의치한약수데이터!$C:$AS,6,0),"")</f>
        <v/>
      </c>
      <c r="H433" s="77" t="str">
        <f>IFERROR(VLOOKUP($D433,의치한약수데이터!$C:$AS,8,0),"")</f>
        <v/>
      </c>
      <c r="I433" s="77" t="str">
        <f>IFERROR(VLOOKUP($D433,의치한약수데이터!$C:$AS,12,0),"")</f>
        <v/>
      </c>
      <c r="J433" s="77" t="str">
        <f>IFERROR(VLOOKUP($D433,의치한약수데이터!$C:$AS,13,0),"")</f>
        <v/>
      </c>
      <c r="K433" s="77" t="str">
        <f>IFERROR(VLOOKUP($D433,의치한약수데이터!$C:$AS,14,0),"")</f>
        <v/>
      </c>
      <c r="L433" s="77" t="str">
        <f>IFERROR(VLOOKUP($D433,의치한약수데이터!$C:$AS,16,0),"")</f>
        <v/>
      </c>
      <c r="M433" s="80" t="str">
        <f>IFERROR(VLOOKUP($D433,의치한약수데이터!$C:$AS,17,0),"")</f>
        <v/>
      </c>
      <c r="N433" s="77" t="str">
        <f>IFERROR(VLOOKUP($D433,의치한약수데이터!$C:$AS,18,0),"")</f>
        <v/>
      </c>
      <c r="O433" s="81" t="str">
        <f>IFERROR(VLOOKUP($D433,의치한약수데이터!$C:$AS,20,0),"")</f>
        <v/>
      </c>
      <c r="P433" s="77" t="str">
        <f>IFERROR(VLOOKUP($D433,의치한약수데이터!$C:$AS,21,0),"")</f>
        <v/>
      </c>
      <c r="Q433" s="77" t="str">
        <f>IFERROR(VLOOKUP($D433,의치한약수데이터!$C:$AS,39,0),"")</f>
        <v/>
      </c>
      <c r="R433" s="82" t="str">
        <f>IFERROR(VLOOKUP($D433,의치한약수데이터!$C:$AS,41,0),"")</f>
        <v/>
      </c>
      <c r="S433" s="115" t="str">
        <f>IFERROR(VLOOKUP($D433,의치한약수데이터!$C:$AS,43,0),"")</f>
        <v/>
      </c>
    </row>
    <row r="434" spans="3:19" x14ac:dyDescent="0.3">
      <c r="C434" s="18">
        <v>402</v>
      </c>
      <c r="D434" s="77" t="str">
        <f>IFERROR(VLOOKUP($C434,의치한약수데이터!$B:$C,2,0),"")</f>
        <v/>
      </c>
      <c r="E434" s="79" t="str">
        <f>IFERROR(VLOOKUP($D434,의치한약수데이터!$C:$AS,3,0),"")</f>
        <v/>
      </c>
      <c r="F434" s="77" t="str">
        <f>IFERROR(VLOOKUP($D434,의치한약수데이터!$C:$AS,5,0),"")</f>
        <v/>
      </c>
      <c r="G434" s="77" t="str">
        <f>IFERROR(VLOOKUP($D434,의치한약수데이터!$C:$AS,6,0),"")</f>
        <v/>
      </c>
      <c r="H434" s="77" t="str">
        <f>IFERROR(VLOOKUP($D434,의치한약수데이터!$C:$AS,8,0),"")</f>
        <v/>
      </c>
      <c r="I434" s="77" t="str">
        <f>IFERROR(VLOOKUP($D434,의치한약수데이터!$C:$AS,12,0),"")</f>
        <v/>
      </c>
      <c r="J434" s="77" t="str">
        <f>IFERROR(VLOOKUP($D434,의치한약수데이터!$C:$AS,13,0),"")</f>
        <v/>
      </c>
      <c r="K434" s="77" t="str">
        <f>IFERROR(VLOOKUP($D434,의치한약수데이터!$C:$AS,14,0),"")</f>
        <v/>
      </c>
      <c r="L434" s="77" t="str">
        <f>IFERROR(VLOOKUP($D434,의치한약수데이터!$C:$AS,16,0),"")</f>
        <v/>
      </c>
      <c r="M434" s="80" t="str">
        <f>IFERROR(VLOOKUP($D434,의치한약수데이터!$C:$AS,17,0),"")</f>
        <v/>
      </c>
      <c r="N434" s="77" t="str">
        <f>IFERROR(VLOOKUP($D434,의치한약수데이터!$C:$AS,18,0),"")</f>
        <v/>
      </c>
      <c r="O434" s="81" t="str">
        <f>IFERROR(VLOOKUP($D434,의치한약수데이터!$C:$AS,20,0),"")</f>
        <v/>
      </c>
      <c r="P434" s="77" t="str">
        <f>IFERROR(VLOOKUP($D434,의치한약수데이터!$C:$AS,21,0),"")</f>
        <v/>
      </c>
      <c r="Q434" s="77" t="str">
        <f>IFERROR(VLOOKUP($D434,의치한약수데이터!$C:$AS,39,0),"")</f>
        <v/>
      </c>
      <c r="R434" s="82" t="str">
        <f>IFERROR(VLOOKUP($D434,의치한약수데이터!$C:$AS,41,0),"")</f>
        <v/>
      </c>
      <c r="S434" s="115" t="str">
        <f>IFERROR(VLOOKUP($D434,의치한약수데이터!$C:$AS,43,0),"")</f>
        <v/>
      </c>
    </row>
    <row r="435" spans="3:19" x14ac:dyDescent="0.3">
      <c r="C435" s="18">
        <v>403</v>
      </c>
      <c r="D435" s="77" t="str">
        <f>IFERROR(VLOOKUP($C435,의치한약수데이터!$B:$C,2,0),"")</f>
        <v/>
      </c>
      <c r="E435" s="79" t="str">
        <f>IFERROR(VLOOKUP($D435,의치한약수데이터!$C:$AS,3,0),"")</f>
        <v/>
      </c>
      <c r="F435" s="77" t="str">
        <f>IFERROR(VLOOKUP($D435,의치한약수데이터!$C:$AS,5,0),"")</f>
        <v/>
      </c>
      <c r="G435" s="77" t="str">
        <f>IFERROR(VLOOKUP($D435,의치한약수데이터!$C:$AS,6,0),"")</f>
        <v/>
      </c>
      <c r="H435" s="77" t="str">
        <f>IFERROR(VLOOKUP($D435,의치한약수데이터!$C:$AS,8,0),"")</f>
        <v/>
      </c>
      <c r="I435" s="77" t="str">
        <f>IFERROR(VLOOKUP($D435,의치한약수데이터!$C:$AS,12,0),"")</f>
        <v/>
      </c>
      <c r="J435" s="77" t="str">
        <f>IFERROR(VLOOKUP($D435,의치한약수데이터!$C:$AS,13,0),"")</f>
        <v/>
      </c>
      <c r="K435" s="77" t="str">
        <f>IFERROR(VLOOKUP($D435,의치한약수데이터!$C:$AS,14,0),"")</f>
        <v/>
      </c>
      <c r="L435" s="77" t="str">
        <f>IFERROR(VLOOKUP($D435,의치한약수데이터!$C:$AS,16,0),"")</f>
        <v/>
      </c>
      <c r="M435" s="80" t="str">
        <f>IFERROR(VLOOKUP($D435,의치한약수데이터!$C:$AS,17,0),"")</f>
        <v/>
      </c>
      <c r="N435" s="77" t="str">
        <f>IFERROR(VLOOKUP($D435,의치한약수데이터!$C:$AS,18,0),"")</f>
        <v/>
      </c>
      <c r="O435" s="81" t="str">
        <f>IFERROR(VLOOKUP($D435,의치한약수데이터!$C:$AS,20,0),"")</f>
        <v/>
      </c>
      <c r="P435" s="77" t="str">
        <f>IFERROR(VLOOKUP($D435,의치한약수데이터!$C:$AS,21,0),"")</f>
        <v/>
      </c>
      <c r="Q435" s="77" t="str">
        <f>IFERROR(VLOOKUP($D435,의치한약수데이터!$C:$AS,39,0),"")</f>
        <v/>
      </c>
      <c r="R435" s="82" t="str">
        <f>IFERROR(VLOOKUP($D435,의치한약수데이터!$C:$AS,41,0),"")</f>
        <v/>
      </c>
      <c r="S435" s="115" t="str">
        <f>IFERROR(VLOOKUP($D435,의치한약수데이터!$C:$AS,43,0),"")</f>
        <v/>
      </c>
    </row>
    <row r="436" spans="3:19" x14ac:dyDescent="0.3">
      <c r="C436" s="18">
        <v>404</v>
      </c>
      <c r="D436" s="77" t="str">
        <f>IFERROR(VLOOKUP($C436,의치한약수데이터!$B:$C,2,0),"")</f>
        <v/>
      </c>
      <c r="E436" s="79" t="str">
        <f>IFERROR(VLOOKUP($D436,의치한약수데이터!$C:$AS,3,0),"")</f>
        <v/>
      </c>
      <c r="F436" s="77" t="str">
        <f>IFERROR(VLOOKUP($D436,의치한약수데이터!$C:$AS,5,0),"")</f>
        <v/>
      </c>
      <c r="G436" s="77" t="str">
        <f>IFERROR(VLOOKUP($D436,의치한약수데이터!$C:$AS,6,0),"")</f>
        <v/>
      </c>
      <c r="H436" s="77" t="str">
        <f>IFERROR(VLOOKUP($D436,의치한약수데이터!$C:$AS,8,0),"")</f>
        <v/>
      </c>
      <c r="I436" s="77" t="str">
        <f>IFERROR(VLOOKUP($D436,의치한약수데이터!$C:$AS,12,0),"")</f>
        <v/>
      </c>
      <c r="J436" s="77" t="str">
        <f>IFERROR(VLOOKUP($D436,의치한약수데이터!$C:$AS,13,0),"")</f>
        <v/>
      </c>
      <c r="K436" s="77" t="str">
        <f>IFERROR(VLOOKUP($D436,의치한약수데이터!$C:$AS,14,0),"")</f>
        <v/>
      </c>
      <c r="L436" s="77" t="str">
        <f>IFERROR(VLOOKUP($D436,의치한약수데이터!$C:$AS,16,0),"")</f>
        <v/>
      </c>
      <c r="M436" s="80" t="str">
        <f>IFERROR(VLOOKUP($D436,의치한약수데이터!$C:$AS,17,0),"")</f>
        <v/>
      </c>
      <c r="N436" s="77" t="str">
        <f>IFERROR(VLOOKUP($D436,의치한약수데이터!$C:$AS,18,0),"")</f>
        <v/>
      </c>
      <c r="O436" s="81" t="str">
        <f>IFERROR(VLOOKUP($D436,의치한약수데이터!$C:$AS,20,0),"")</f>
        <v/>
      </c>
      <c r="P436" s="77" t="str">
        <f>IFERROR(VLOOKUP($D436,의치한약수데이터!$C:$AS,21,0),"")</f>
        <v/>
      </c>
      <c r="Q436" s="77" t="str">
        <f>IFERROR(VLOOKUP($D436,의치한약수데이터!$C:$AS,39,0),"")</f>
        <v/>
      </c>
      <c r="R436" s="82" t="str">
        <f>IFERROR(VLOOKUP($D436,의치한약수데이터!$C:$AS,41,0),"")</f>
        <v/>
      </c>
      <c r="S436" s="115" t="str">
        <f>IFERROR(VLOOKUP($D436,의치한약수데이터!$C:$AS,43,0),"")</f>
        <v/>
      </c>
    </row>
    <row r="437" spans="3:19" x14ac:dyDescent="0.3">
      <c r="C437" s="18">
        <v>405</v>
      </c>
      <c r="D437" s="77" t="str">
        <f>IFERROR(VLOOKUP($C437,의치한약수데이터!$B:$C,2,0),"")</f>
        <v/>
      </c>
      <c r="E437" s="79" t="str">
        <f>IFERROR(VLOOKUP($D437,의치한약수데이터!$C:$AS,3,0),"")</f>
        <v/>
      </c>
      <c r="F437" s="77" t="str">
        <f>IFERROR(VLOOKUP($D437,의치한약수데이터!$C:$AS,5,0),"")</f>
        <v/>
      </c>
      <c r="G437" s="77" t="str">
        <f>IFERROR(VLOOKUP($D437,의치한약수데이터!$C:$AS,6,0),"")</f>
        <v/>
      </c>
      <c r="H437" s="77" t="str">
        <f>IFERROR(VLOOKUP($D437,의치한약수데이터!$C:$AS,8,0),"")</f>
        <v/>
      </c>
      <c r="I437" s="77" t="str">
        <f>IFERROR(VLOOKUP($D437,의치한약수데이터!$C:$AS,12,0),"")</f>
        <v/>
      </c>
      <c r="J437" s="77" t="str">
        <f>IFERROR(VLOOKUP($D437,의치한약수데이터!$C:$AS,13,0),"")</f>
        <v/>
      </c>
      <c r="K437" s="77" t="str">
        <f>IFERROR(VLOOKUP($D437,의치한약수데이터!$C:$AS,14,0),"")</f>
        <v/>
      </c>
      <c r="L437" s="77" t="str">
        <f>IFERROR(VLOOKUP($D437,의치한약수데이터!$C:$AS,16,0),"")</f>
        <v/>
      </c>
      <c r="M437" s="80" t="str">
        <f>IFERROR(VLOOKUP($D437,의치한약수데이터!$C:$AS,17,0),"")</f>
        <v/>
      </c>
      <c r="N437" s="77" t="str">
        <f>IFERROR(VLOOKUP($D437,의치한약수데이터!$C:$AS,18,0),"")</f>
        <v/>
      </c>
      <c r="O437" s="81" t="str">
        <f>IFERROR(VLOOKUP($D437,의치한약수데이터!$C:$AS,20,0),"")</f>
        <v/>
      </c>
      <c r="P437" s="77" t="str">
        <f>IFERROR(VLOOKUP($D437,의치한약수데이터!$C:$AS,21,0),"")</f>
        <v/>
      </c>
      <c r="Q437" s="77" t="str">
        <f>IFERROR(VLOOKUP($D437,의치한약수데이터!$C:$AS,39,0),"")</f>
        <v/>
      </c>
      <c r="R437" s="82" t="str">
        <f>IFERROR(VLOOKUP($D437,의치한약수데이터!$C:$AS,41,0),"")</f>
        <v/>
      </c>
      <c r="S437" s="115" t="str">
        <f>IFERROR(VLOOKUP($D437,의치한약수데이터!$C:$AS,43,0),"")</f>
        <v/>
      </c>
    </row>
    <row r="438" spans="3:19" x14ac:dyDescent="0.3">
      <c r="C438" s="18">
        <v>406</v>
      </c>
      <c r="D438" s="77" t="str">
        <f>IFERROR(VLOOKUP($C438,의치한약수데이터!$B:$C,2,0),"")</f>
        <v/>
      </c>
      <c r="E438" s="79" t="str">
        <f>IFERROR(VLOOKUP($D438,의치한약수데이터!$C:$AS,3,0),"")</f>
        <v/>
      </c>
      <c r="F438" s="77" t="str">
        <f>IFERROR(VLOOKUP($D438,의치한약수데이터!$C:$AS,5,0),"")</f>
        <v/>
      </c>
      <c r="G438" s="77" t="str">
        <f>IFERROR(VLOOKUP($D438,의치한약수데이터!$C:$AS,6,0),"")</f>
        <v/>
      </c>
      <c r="H438" s="77" t="str">
        <f>IFERROR(VLOOKUP($D438,의치한약수데이터!$C:$AS,8,0),"")</f>
        <v/>
      </c>
      <c r="I438" s="77" t="str">
        <f>IFERROR(VLOOKUP($D438,의치한약수데이터!$C:$AS,12,0),"")</f>
        <v/>
      </c>
      <c r="J438" s="77" t="str">
        <f>IFERROR(VLOOKUP($D438,의치한약수데이터!$C:$AS,13,0),"")</f>
        <v/>
      </c>
      <c r="K438" s="77" t="str">
        <f>IFERROR(VLOOKUP($D438,의치한약수데이터!$C:$AS,14,0),"")</f>
        <v/>
      </c>
      <c r="L438" s="77" t="str">
        <f>IFERROR(VLOOKUP($D438,의치한약수데이터!$C:$AS,16,0),"")</f>
        <v/>
      </c>
      <c r="M438" s="80" t="str">
        <f>IFERROR(VLOOKUP($D438,의치한약수데이터!$C:$AS,17,0),"")</f>
        <v/>
      </c>
      <c r="N438" s="77" t="str">
        <f>IFERROR(VLOOKUP($D438,의치한약수데이터!$C:$AS,18,0),"")</f>
        <v/>
      </c>
      <c r="O438" s="81" t="str">
        <f>IFERROR(VLOOKUP($D438,의치한약수데이터!$C:$AS,20,0),"")</f>
        <v/>
      </c>
      <c r="P438" s="77" t="str">
        <f>IFERROR(VLOOKUP($D438,의치한약수데이터!$C:$AS,21,0),"")</f>
        <v/>
      </c>
      <c r="Q438" s="77" t="str">
        <f>IFERROR(VLOOKUP($D438,의치한약수데이터!$C:$AS,39,0),"")</f>
        <v/>
      </c>
      <c r="R438" s="82" t="str">
        <f>IFERROR(VLOOKUP($D438,의치한약수데이터!$C:$AS,41,0),"")</f>
        <v/>
      </c>
      <c r="S438" s="115" t="str">
        <f>IFERROR(VLOOKUP($D438,의치한약수데이터!$C:$AS,43,0),"")</f>
        <v/>
      </c>
    </row>
    <row r="439" spans="3:19" x14ac:dyDescent="0.3">
      <c r="C439" s="18">
        <v>407</v>
      </c>
      <c r="D439" s="77" t="str">
        <f>IFERROR(VLOOKUP($C439,의치한약수데이터!$B:$C,2,0),"")</f>
        <v/>
      </c>
      <c r="E439" s="79" t="str">
        <f>IFERROR(VLOOKUP($D439,의치한약수데이터!$C:$AS,3,0),"")</f>
        <v/>
      </c>
      <c r="F439" s="77" t="str">
        <f>IFERROR(VLOOKUP($D439,의치한약수데이터!$C:$AS,5,0),"")</f>
        <v/>
      </c>
      <c r="G439" s="77" t="str">
        <f>IFERROR(VLOOKUP($D439,의치한약수데이터!$C:$AS,6,0),"")</f>
        <v/>
      </c>
      <c r="H439" s="77" t="str">
        <f>IFERROR(VLOOKUP($D439,의치한약수데이터!$C:$AS,8,0),"")</f>
        <v/>
      </c>
      <c r="I439" s="77" t="str">
        <f>IFERROR(VLOOKUP($D439,의치한약수데이터!$C:$AS,12,0),"")</f>
        <v/>
      </c>
      <c r="J439" s="77" t="str">
        <f>IFERROR(VLOOKUP($D439,의치한약수데이터!$C:$AS,13,0),"")</f>
        <v/>
      </c>
      <c r="K439" s="77" t="str">
        <f>IFERROR(VLOOKUP($D439,의치한약수데이터!$C:$AS,14,0),"")</f>
        <v/>
      </c>
      <c r="L439" s="77" t="str">
        <f>IFERROR(VLOOKUP($D439,의치한약수데이터!$C:$AS,16,0),"")</f>
        <v/>
      </c>
      <c r="M439" s="80" t="str">
        <f>IFERROR(VLOOKUP($D439,의치한약수데이터!$C:$AS,17,0),"")</f>
        <v/>
      </c>
      <c r="N439" s="77" t="str">
        <f>IFERROR(VLOOKUP($D439,의치한약수데이터!$C:$AS,18,0),"")</f>
        <v/>
      </c>
      <c r="O439" s="81" t="str">
        <f>IFERROR(VLOOKUP($D439,의치한약수데이터!$C:$AS,20,0),"")</f>
        <v/>
      </c>
      <c r="P439" s="77" t="str">
        <f>IFERROR(VLOOKUP($D439,의치한약수데이터!$C:$AS,21,0),"")</f>
        <v/>
      </c>
      <c r="Q439" s="77" t="str">
        <f>IFERROR(VLOOKUP($D439,의치한약수데이터!$C:$AS,39,0),"")</f>
        <v/>
      </c>
      <c r="R439" s="82" t="str">
        <f>IFERROR(VLOOKUP($D439,의치한약수데이터!$C:$AS,41,0),"")</f>
        <v/>
      </c>
      <c r="S439" s="115" t="str">
        <f>IFERROR(VLOOKUP($D439,의치한약수데이터!$C:$AS,43,0),"")</f>
        <v/>
      </c>
    </row>
    <row r="440" spans="3:19" x14ac:dyDescent="0.3">
      <c r="C440" s="18">
        <v>408</v>
      </c>
      <c r="D440" s="77" t="str">
        <f>IFERROR(VLOOKUP($C440,의치한약수데이터!$B:$C,2,0),"")</f>
        <v/>
      </c>
      <c r="E440" s="79" t="str">
        <f>IFERROR(VLOOKUP($D440,의치한약수데이터!$C:$AS,3,0),"")</f>
        <v/>
      </c>
      <c r="F440" s="77" t="str">
        <f>IFERROR(VLOOKUP($D440,의치한약수데이터!$C:$AS,5,0),"")</f>
        <v/>
      </c>
      <c r="G440" s="77" t="str">
        <f>IFERROR(VLOOKUP($D440,의치한약수데이터!$C:$AS,6,0),"")</f>
        <v/>
      </c>
      <c r="H440" s="77" t="str">
        <f>IFERROR(VLOOKUP($D440,의치한약수데이터!$C:$AS,8,0),"")</f>
        <v/>
      </c>
      <c r="I440" s="77" t="str">
        <f>IFERROR(VLOOKUP($D440,의치한약수데이터!$C:$AS,12,0),"")</f>
        <v/>
      </c>
      <c r="J440" s="77" t="str">
        <f>IFERROR(VLOOKUP($D440,의치한약수데이터!$C:$AS,13,0),"")</f>
        <v/>
      </c>
      <c r="K440" s="77" t="str">
        <f>IFERROR(VLOOKUP($D440,의치한약수데이터!$C:$AS,14,0),"")</f>
        <v/>
      </c>
      <c r="L440" s="77" t="str">
        <f>IFERROR(VLOOKUP($D440,의치한약수데이터!$C:$AS,16,0),"")</f>
        <v/>
      </c>
      <c r="M440" s="80" t="str">
        <f>IFERROR(VLOOKUP($D440,의치한약수데이터!$C:$AS,17,0),"")</f>
        <v/>
      </c>
      <c r="N440" s="77" t="str">
        <f>IFERROR(VLOOKUP($D440,의치한약수데이터!$C:$AS,18,0),"")</f>
        <v/>
      </c>
      <c r="O440" s="81" t="str">
        <f>IFERROR(VLOOKUP($D440,의치한약수데이터!$C:$AS,20,0),"")</f>
        <v/>
      </c>
      <c r="P440" s="77" t="str">
        <f>IFERROR(VLOOKUP($D440,의치한약수데이터!$C:$AS,21,0),"")</f>
        <v/>
      </c>
      <c r="Q440" s="77" t="str">
        <f>IFERROR(VLOOKUP($D440,의치한약수데이터!$C:$AS,39,0),"")</f>
        <v/>
      </c>
      <c r="R440" s="82" t="str">
        <f>IFERROR(VLOOKUP($D440,의치한약수데이터!$C:$AS,41,0),"")</f>
        <v/>
      </c>
      <c r="S440" s="115" t="str">
        <f>IFERROR(VLOOKUP($D440,의치한약수데이터!$C:$AS,43,0),"")</f>
        <v/>
      </c>
    </row>
    <row r="441" spans="3:19" x14ac:dyDescent="0.3">
      <c r="C441" s="18">
        <v>409</v>
      </c>
      <c r="D441" s="77" t="str">
        <f>IFERROR(VLOOKUP($C441,의치한약수데이터!$B:$C,2,0),"")</f>
        <v/>
      </c>
      <c r="E441" s="79" t="str">
        <f>IFERROR(VLOOKUP($D441,의치한약수데이터!$C:$AS,3,0),"")</f>
        <v/>
      </c>
      <c r="F441" s="77" t="str">
        <f>IFERROR(VLOOKUP($D441,의치한약수데이터!$C:$AS,5,0),"")</f>
        <v/>
      </c>
      <c r="G441" s="77" t="str">
        <f>IFERROR(VLOOKUP($D441,의치한약수데이터!$C:$AS,6,0),"")</f>
        <v/>
      </c>
      <c r="H441" s="77" t="str">
        <f>IFERROR(VLOOKUP($D441,의치한약수데이터!$C:$AS,8,0),"")</f>
        <v/>
      </c>
      <c r="I441" s="77" t="str">
        <f>IFERROR(VLOOKUP($D441,의치한약수데이터!$C:$AS,12,0),"")</f>
        <v/>
      </c>
      <c r="J441" s="77" t="str">
        <f>IFERROR(VLOOKUP($D441,의치한약수데이터!$C:$AS,13,0),"")</f>
        <v/>
      </c>
      <c r="K441" s="77" t="str">
        <f>IFERROR(VLOOKUP($D441,의치한약수데이터!$C:$AS,14,0),"")</f>
        <v/>
      </c>
      <c r="L441" s="77" t="str">
        <f>IFERROR(VLOOKUP($D441,의치한약수데이터!$C:$AS,16,0),"")</f>
        <v/>
      </c>
      <c r="M441" s="80" t="str">
        <f>IFERROR(VLOOKUP($D441,의치한약수데이터!$C:$AS,17,0),"")</f>
        <v/>
      </c>
      <c r="N441" s="77" t="str">
        <f>IFERROR(VLOOKUP($D441,의치한약수데이터!$C:$AS,18,0),"")</f>
        <v/>
      </c>
      <c r="O441" s="81" t="str">
        <f>IFERROR(VLOOKUP($D441,의치한약수데이터!$C:$AS,20,0),"")</f>
        <v/>
      </c>
      <c r="P441" s="77" t="str">
        <f>IFERROR(VLOOKUP($D441,의치한약수데이터!$C:$AS,21,0),"")</f>
        <v/>
      </c>
      <c r="Q441" s="77" t="str">
        <f>IFERROR(VLOOKUP($D441,의치한약수데이터!$C:$AS,39,0),"")</f>
        <v/>
      </c>
      <c r="R441" s="82" t="str">
        <f>IFERROR(VLOOKUP($D441,의치한약수데이터!$C:$AS,41,0),"")</f>
        <v/>
      </c>
      <c r="S441" s="115" t="str">
        <f>IFERROR(VLOOKUP($D441,의치한약수데이터!$C:$AS,43,0),"")</f>
        <v/>
      </c>
    </row>
    <row r="442" spans="3:19" x14ac:dyDescent="0.3">
      <c r="C442" s="18">
        <v>410</v>
      </c>
      <c r="D442" s="77" t="str">
        <f>IFERROR(VLOOKUP($C442,의치한약수데이터!$B:$C,2,0),"")</f>
        <v/>
      </c>
      <c r="E442" s="79" t="str">
        <f>IFERROR(VLOOKUP($D442,의치한약수데이터!$C:$AS,3,0),"")</f>
        <v/>
      </c>
      <c r="F442" s="77" t="str">
        <f>IFERROR(VLOOKUP($D442,의치한약수데이터!$C:$AS,5,0),"")</f>
        <v/>
      </c>
      <c r="G442" s="77" t="str">
        <f>IFERROR(VLOOKUP($D442,의치한약수데이터!$C:$AS,6,0),"")</f>
        <v/>
      </c>
      <c r="H442" s="77" t="str">
        <f>IFERROR(VLOOKUP($D442,의치한약수데이터!$C:$AS,8,0),"")</f>
        <v/>
      </c>
      <c r="I442" s="77" t="str">
        <f>IFERROR(VLOOKUP($D442,의치한약수데이터!$C:$AS,12,0),"")</f>
        <v/>
      </c>
      <c r="J442" s="77" t="str">
        <f>IFERROR(VLOOKUP($D442,의치한약수데이터!$C:$AS,13,0),"")</f>
        <v/>
      </c>
      <c r="K442" s="77" t="str">
        <f>IFERROR(VLOOKUP($D442,의치한약수데이터!$C:$AS,14,0),"")</f>
        <v/>
      </c>
      <c r="L442" s="77" t="str">
        <f>IFERROR(VLOOKUP($D442,의치한약수데이터!$C:$AS,16,0),"")</f>
        <v/>
      </c>
      <c r="M442" s="80" t="str">
        <f>IFERROR(VLOOKUP($D442,의치한약수데이터!$C:$AS,17,0),"")</f>
        <v/>
      </c>
      <c r="N442" s="77" t="str">
        <f>IFERROR(VLOOKUP($D442,의치한약수데이터!$C:$AS,18,0),"")</f>
        <v/>
      </c>
      <c r="O442" s="81" t="str">
        <f>IFERROR(VLOOKUP($D442,의치한약수데이터!$C:$AS,20,0),"")</f>
        <v/>
      </c>
      <c r="P442" s="77" t="str">
        <f>IFERROR(VLOOKUP($D442,의치한약수데이터!$C:$AS,21,0),"")</f>
        <v/>
      </c>
      <c r="Q442" s="77" t="str">
        <f>IFERROR(VLOOKUP($D442,의치한약수데이터!$C:$AS,39,0),"")</f>
        <v/>
      </c>
      <c r="R442" s="82" t="str">
        <f>IFERROR(VLOOKUP($D442,의치한약수데이터!$C:$AS,41,0),"")</f>
        <v/>
      </c>
      <c r="S442" s="115" t="str">
        <f>IFERROR(VLOOKUP($D442,의치한약수데이터!$C:$AS,43,0),"")</f>
        <v/>
      </c>
    </row>
    <row r="443" spans="3:19" x14ac:dyDescent="0.3">
      <c r="C443" s="18">
        <v>411</v>
      </c>
      <c r="D443" s="77" t="str">
        <f>IFERROR(VLOOKUP($C443,의치한약수데이터!$B:$C,2,0),"")</f>
        <v/>
      </c>
      <c r="E443" s="79" t="str">
        <f>IFERROR(VLOOKUP($D443,의치한약수데이터!$C:$AS,3,0),"")</f>
        <v/>
      </c>
      <c r="F443" s="77" t="str">
        <f>IFERROR(VLOOKUP($D443,의치한약수데이터!$C:$AS,5,0),"")</f>
        <v/>
      </c>
      <c r="G443" s="77" t="str">
        <f>IFERROR(VLOOKUP($D443,의치한약수데이터!$C:$AS,6,0),"")</f>
        <v/>
      </c>
      <c r="H443" s="77" t="str">
        <f>IFERROR(VLOOKUP($D443,의치한약수데이터!$C:$AS,8,0),"")</f>
        <v/>
      </c>
      <c r="I443" s="77" t="str">
        <f>IFERROR(VLOOKUP($D443,의치한약수데이터!$C:$AS,12,0),"")</f>
        <v/>
      </c>
      <c r="J443" s="77" t="str">
        <f>IFERROR(VLOOKUP($D443,의치한약수데이터!$C:$AS,13,0),"")</f>
        <v/>
      </c>
      <c r="K443" s="77" t="str">
        <f>IFERROR(VLOOKUP($D443,의치한약수데이터!$C:$AS,14,0),"")</f>
        <v/>
      </c>
      <c r="L443" s="77" t="str">
        <f>IFERROR(VLOOKUP($D443,의치한약수데이터!$C:$AS,16,0),"")</f>
        <v/>
      </c>
      <c r="M443" s="80" t="str">
        <f>IFERROR(VLOOKUP($D443,의치한약수데이터!$C:$AS,17,0),"")</f>
        <v/>
      </c>
      <c r="N443" s="77" t="str">
        <f>IFERROR(VLOOKUP($D443,의치한약수데이터!$C:$AS,18,0),"")</f>
        <v/>
      </c>
      <c r="O443" s="81" t="str">
        <f>IFERROR(VLOOKUP($D443,의치한약수데이터!$C:$AS,20,0),"")</f>
        <v/>
      </c>
      <c r="P443" s="77" t="str">
        <f>IFERROR(VLOOKUP($D443,의치한약수데이터!$C:$AS,21,0),"")</f>
        <v/>
      </c>
      <c r="Q443" s="77" t="str">
        <f>IFERROR(VLOOKUP($D443,의치한약수데이터!$C:$AS,39,0),"")</f>
        <v/>
      </c>
      <c r="R443" s="82" t="str">
        <f>IFERROR(VLOOKUP($D443,의치한약수데이터!$C:$AS,41,0),"")</f>
        <v/>
      </c>
      <c r="S443" s="115" t="str">
        <f>IFERROR(VLOOKUP($D443,의치한약수데이터!$C:$AS,43,0),"")</f>
        <v/>
      </c>
    </row>
    <row r="444" spans="3:19" x14ac:dyDescent="0.3">
      <c r="C444" s="18">
        <v>412</v>
      </c>
      <c r="D444" s="77" t="str">
        <f>IFERROR(VLOOKUP($C444,의치한약수데이터!$B:$C,2,0),"")</f>
        <v/>
      </c>
      <c r="E444" s="79" t="str">
        <f>IFERROR(VLOOKUP($D444,의치한약수데이터!$C:$AS,3,0),"")</f>
        <v/>
      </c>
      <c r="F444" s="77" t="str">
        <f>IFERROR(VLOOKUP($D444,의치한약수데이터!$C:$AS,5,0),"")</f>
        <v/>
      </c>
      <c r="G444" s="77" t="str">
        <f>IFERROR(VLOOKUP($D444,의치한약수데이터!$C:$AS,6,0),"")</f>
        <v/>
      </c>
      <c r="H444" s="77" t="str">
        <f>IFERROR(VLOOKUP($D444,의치한약수데이터!$C:$AS,8,0),"")</f>
        <v/>
      </c>
      <c r="I444" s="77" t="str">
        <f>IFERROR(VLOOKUP($D444,의치한약수데이터!$C:$AS,12,0),"")</f>
        <v/>
      </c>
      <c r="J444" s="77" t="str">
        <f>IFERROR(VLOOKUP($D444,의치한약수데이터!$C:$AS,13,0),"")</f>
        <v/>
      </c>
      <c r="K444" s="77" t="str">
        <f>IFERROR(VLOOKUP($D444,의치한약수데이터!$C:$AS,14,0),"")</f>
        <v/>
      </c>
      <c r="L444" s="77" t="str">
        <f>IFERROR(VLOOKUP($D444,의치한약수데이터!$C:$AS,16,0),"")</f>
        <v/>
      </c>
      <c r="M444" s="80" t="str">
        <f>IFERROR(VLOOKUP($D444,의치한약수데이터!$C:$AS,17,0),"")</f>
        <v/>
      </c>
      <c r="N444" s="77" t="str">
        <f>IFERROR(VLOOKUP($D444,의치한약수데이터!$C:$AS,18,0),"")</f>
        <v/>
      </c>
      <c r="O444" s="81" t="str">
        <f>IFERROR(VLOOKUP($D444,의치한약수데이터!$C:$AS,20,0),"")</f>
        <v/>
      </c>
      <c r="P444" s="77" t="str">
        <f>IFERROR(VLOOKUP($D444,의치한약수데이터!$C:$AS,21,0),"")</f>
        <v/>
      </c>
      <c r="Q444" s="77" t="str">
        <f>IFERROR(VLOOKUP($D444,의치한약수데이터!$C:$AS,39,0),"")</f>
        <v/>
      </c>
      <c r="R444" s="82" t="str">
        <f>IFERROR(VLOOKUP($D444,의치한약수데이터!$C:$AS,41,0),"")</f>
        <v/>
      </c>
      <c r="S444" s="115" t="str">
        <f>IFERROR(VLOOKUP($D444,의치한약수데이터!$C:$AS,43,0),"")</f>
        <v/>
      </c>
    </row>
    <row r="445" spans="3:19" x14ac:dyDescent="0.3">
      <c r="C445" s="18">
        <v>413</v>
      </c>
      <c r="D445" s="77" t="str">
        <f>IFERROR(VLOOKUP($C445,의치한약수데이터!$B:$C,2,0),"")</f>
        <v/>
      </c>
      <c r="E445" s="79" t="str">
        <f>IFERROR(VLOOKUP($D445,의치한약수데이터!$C:$AS,3,0),"")</f>
        <v/>
      </c>
      <c r="F445" s="77" t="str">
        <f>IFERROR(VLOOKUP($D445,의치한약수데이터!$C:$AS,5,0),"")</f>
        <v/>
      </c>
      <c r="G445" s="77" t="str">
        <f>IFERROR(VLOOKUP($D445,의치한약수데이터!$C:$AS,6,0),"")</f>
        <v/>
      </c>
      <c r="H445" s="77" t="str">
        <f>IFERROR(VLOOKUP($D445,의치한약수데이터!$C:$AS,8,0),"")</f>
        <v/>
      </c>
      <c r="I445" s="77" t="str">
        <f>IFERROR(VLOOKUP($D445,의치한약수데이터!$C:$AS,12,0),"")</f>
        <v/>
      </c>
      <c r="J445" s="77" t="str">
        <f>IFERROR(VLOOKUP($D445,의치한약수데이터!$C:$AS,13,0),"")</f>
        <v/>
      </c>
      <c r="K445" s="77" t="str">
        <f>IFERROR(VLOOKUP($D445,의치한약수데이터!$C:$AS,14,0),"")</f>
        <v/>
      </c>
      <c r="L445" s="77" t="str">
        <f>IFERROR(VLOOKUP($D445,의치한약수데이터!$C:$AS,16,0),"")</f>
        <v/>
      </c>
      <c r="M445" s="80" t="str">
        <f>IFERROR(VLOOKUP($D445,의치한약수데이터!$C:$AS,17,0),"")</f>
        <v/>
      </c>
      <c r="N445" s="77" t="str">
        <f>IFERROR(VLOOKUP($D445,의치한약수데이터!$C:$AS,18,0),"")</f>
        <v/>
      </c>
      <c r="O445" s="81" t="str">
        <f>IFERROR(VLOOKUP($D445,의치한약수데이터!$C:$AS,20,0),"")</f>
        <v/>
      </c>
      <c r="P445" s="77" t="str">
        <f>IFERROR(VLOOKUP($D445,의치한약수데이터!$C:$AS,21,0),"")</f>
        <v/>
      </c>
      <c r="Q445" s="77" t="str">
        <f>IFERROR(VLOOKUP($D445,의치한약수데이터!$C:$AS,39,0),"")</f>
        <v/>
      </c>
      <c r="R445" s="82" t="str">
        <f>IFERROR(VLOOKUP($D445,의치한약수데이터!$C:$AS,41,0),"")</f>
        <v/>
      </c>
      <c r="S445" s="115" t="str">
        <f>IFERROR(VLOOKUP($D445,의치한약수데이터!$C:$AS,43,0),"")</f>
        <v/>
      </c>
    </row>
    <row r="446" spans="3:19" x14ac:dyDescent="0.3">
      <c r="C446" s="18">
        <v>414</v>
      </c>
      <c r="D446" s="77" t="str">
        <f>IFERROR(VLOOKUP($C446,의치한약수데이터!$B:$C,2,0),"")</f>
        <v/>
      </c>
      <c r="E446" s="79" t="str">
        <f>IFERROR(VLOOKUP($D446,의치한약수데이터!$C:$AS,3,0),"")</f>
        <v/>
      </c>
      <c r="F446" s="77" t="str">
        <f>IFERROR(VLOOKUP($D446,의치한약수데이터!$C:$AS,5,0),"")</f>
        <v/>
      </c>
      <c r="G446" s="77" t="str">
        <f>IFERROR(VLOOKUP($D446,의치한약수데이터!$C:$AS,6,0),"")</f>
        <v/>
      </c>
      <c r="H446" s="77" t="str">
        <f>IFERROR(VLOOKUP($D446,의치한약수데이터!$C:$AS,8,0),"")</f>
        <v/>
      </c>
      <c r="I446" s="77" t="str">
        <f>IFERROR(VLOOKUP($D446,의치한약수데이터!$C:$AS,12,0),"")</f>
        <v/>
      </c>
      <c r="J446" s="77" t="str">
        <f>IFERROR(VLOOKUP($D446,의치한약수데이터!$C:$AS,13,0),"")</f>
        <v/>
      </c>
      <c r="K446" s="77" t="str">
        <f>IFERROR(VLOOKUP($D446,의치한약수데이터!$C:$AS,14,0),"")</f>
        <v/>
      </c>
      <c r="L446" s="77" t="str">
        <f>IFERROR(VLOOKUP($D446,의치한약수데이터!$C:$AS,16,0),"")</f>
        <v/>
      </c>
      <c r="M446" s="80" t="str">
        <f>IFERROR(VLOOKUP($D446,의치한약수데이터!$C:$AS,17,0),"")</f>
        <v/>
      </c>
      <c r="N446" s="77" t="str">
        <f>IFERROR(VLOOKUP($D446,의치한약수데이터!$C:$AS,18,0),"")</f>
        <v/>
      </c>
      <c r="O446" s="81" t="str">
        <f>IFERROR(VLOOKUP($D446,의치한약수데이터!$C:$AS,20,0),"")</f>
        <v/>
      </c>
      <c r="P446" s="77" t="str">
        <f>IFERROR(VLOOKUP($D446,의치한약수데이터!$C:$AS,21,0),"")</f>
        <v/>
      </c>
      <c r="Q446" s="77" t="str">
        <f>IFERROR(VLOOKUP($D446,의치한약수데이터!$C:$AS,39,0),"")</f>
        <v/>
      </c>
      <c r="R446" s="82" t="str">
        <f>IFERROR(VLOOKUP($D446,의치한약수데이터!$C:$AS,41,0),"")</f>
        <v/>
      </c>
      <c r="S446" s="115" t="str">
        <f>IFERROR(VLOOKUP($D446,의치한약수데이터!$C:$AS,43,0),"")</f>
        <v/>
      </c>
    </row>
    <row r="447" spans="3:19" x14ac:dyDescent="0.3">
      <c r="C447" s="18">
        <v>415</v>
      </c>
      <c r="D447" s="77" t="str">
        <f>IFERROR(VLOOKUP($C447,의치한약수데이터!$B:$C,2,0),"")</f>
        <v/>
      </c>
      <c r="E447" s="79" t="str">
        <f>IFERROR(VLOOKUP($D447,의치한약수데이터!$C:$AS,3,0),"")</f>
        <v/>
      </c>
      <c r="F447" s="77" t="str">
        <f>IFERROR(VLOOKUP($D447,의치한약수데이터!$C:$AS,5,0),"")</f>
        <v/>
      </c>
      <c r="G447" s="77" t="str">
        <f>IFERROR(VLOOKUP($D447,의치한약수데이터!$C:$AS,6,0),"")</f>
        <v/>
      </c>
      <c r="H447" s="77" t="str">
        <f>IFERROR(VLOOKUP($D447,의치한약수데이터!$C:$AS,8,0),"")</f>
        <v/>
      </c>
      <c r="I447" s="77" t="str">
        <f>IFERROR(VLOOKUP($D447,의치한약수데이터!$C:$AS,12,0),"")</f>
        <v/>
      </c>
      <c r="J447" s="77" t="str">
        <f>IFERROR(VLOOKUP($D447,의치한약수데이터!$C:$AS,13,0),"")</f>
        <v/>
      </c>
      <c r="K447" s="77" t="str">
        <f>IFERROR(VLOOKUP($D447,의치한약수데이터!$C:$AS,14,0),"")</f>
        <v/>
      </c>
      <c r="L447" s="77" t="str">
        <f>IFERROR(VLOOKUP($D447,의치한약수데이터!$C:$AS,16,0),"")</f>
        <v/>
      </c>
      <c r="M447" s="80" t="str">
        <f>IFERROR(VLOOKUP($D447,의치한약수데이터!$C:$AS,17,0),"")</f>
        <v/>
      </c>
      <c r="N447" s="77" t="str">
        <f>IFERROR(VLOOKUP($D447,의치한약수데이터!$C:$AS,18,0),"")</f>
        <v/>
      </c>
      <c r="O447" s="81" t="str">
        <f>IFERROR(VLOOKUP($D447,의치한약수데이터!$C:$AS,20,0),"")</f>
        <v/>
      </c>
      <c r="P447" s="77" t="str">
        <f>IFERROR(VLOOKUP($D447,의치한약수데이터!$C:$AS,21,0),"")</f>
        <v/>
      </c>
      <c r="Q447" s="77" t="str">
        <f>IFERROR(VLOOKUP($D447,의치한약수데이터!$C:$AS,39,0),"")</f>
        <v/>
      </c>
      <c r="R447" s="82" t="str">
        <f>IFERROR(VLOOKUP($D447,의치한약수데이터!$C:$AS,41,0),"")</f>
        <v/>
      </c>
      <c r="S447" s="115" t="str">
        <f>IFERROR(VLOOKUP($D447,의치한약수데이터!$C:$AS,43,0),"")</f>
        <v/>
      </c>
    </row>
    <row r="448" spans="3:19" x14ac:dyDescent="0.3">
      <c r="C448" s="18">
        <v>416</v>
      </c>
      <c r="D448" s="77" t="str">
        <f>IFERROR(VLOOKUP($C448,의치한약수데이터!$B:$C,2,0),"")</f>
        <v/>
      </c>
      <c r="E448" s="79" t="str">
        <f>IFERROR(VLOOKUP($D448,의치한약수데이터!$C:$AS,3,0),"")</f>
        <v/>
      </c>
      <c r="F448" s="77" t="str">
        <f>IFERROR(VLOOKUP($D448,의치한약수데이터!$C:$AS,5,0),"")</f>
        <v/>
      </c>
      <c r="G448" s="77" t="str">
        <f>IFERROR(VLOOKUP($D448,의치한약수데이터!$C:$AS,6,0),"")</f>
        <v/>
      </c>
      <c r="H448" s="77" t="str">
        <f>IFERROR(VLOOKUP($D448,의치한약수데이터!$C:$AS,8,0),"")</f>
        <v/>
      </c>
      <c r="I448" s="77" t="str">
        <f>IFERROR(VLOOKUP($D448,의치한약수데이터!$C:$AS,12,0),"")</f>
        <v/>
      </c>
      <c r="J448" s="77" t="str">
        <f>IFERROR(VLOOKUP($D448,의치한약수데이터!$C:$AS,13,0),"")</f>
        <v/>
      </c>
      <c r="K448" s="77" t="str">
        <f>IFERROR(VLOOKUP($D448,의치한약수데이터!$C:$AS,14,0),"")</f>
        <v/>
      </c>
      <c r="L448" s="77" t="str">
        <f>IFERROR(VLOOKUP($D448,의치한약수데이터!$C:$AS,16,0),"")</f>
        <v/>
      </c>
      <c r="M448" s="80" t="str">
        <f>IFERROR(VLOOKUP($D448,의치한약수데이터!$C:$AS,17,0),"")</f>
        <v/>
      </c>
      <c r="N448" s="77" t="str">
        <f>IFERROR(VLOOKUP($D448,의치한약수데이터!$C:$AS,18,0),"")</f>
        <v/>
      </c>
      <c r="O448" s="81" t="str">
        <f>IFERROR(VLOOKUP($D448,의치한약수데이터!$C:$AS,20,0),"")</f>
        <v/>
      </c>
      <c r="P448" s="77" t="str">
        <f>IFERROR(VLOOKUP($D448,의치한약수데이터!$C:$AS,21,0),"")</f>
        <v/>
      </c>
      <c r="Q448" s="77" t="str">
        <f>IFERROR(VLOOKUP($D448,의치한약수데이터!$C:$AS,39,0),"")</f>
        <v/>
      </c>
      <c r="R448" s="82" t="str">
        <f>IFERROR(VLOOKUP($D448,의치한약수데이터!$C:$AS,41,0),"")</f>
        <v/>
      </c>
      <c r="S448" s="115" t="str">
        <f>IFERROR(VLOOKUP($D448,의치한약수데이터!$C:$AS,43,0),"")</f>
        <v/>
      </c>
    </row>
    <row r="449" spans="3:19" x14ac:dyDescent="0.3">
      <c r="C449" s="18">
        <v>417</v>
      </c>
      <c r="D449" s="77" t="str">
        <f>IFERROR(VLOOKUP($C449,의치한약수데이터!$B:$C,2,0),"")</f>
        <v/>
      </c>
      <c r="E449" s="79" t="str">
        <f>IFERROR(VLOOKUP($D449,의치한약수데이터!$C:$AS,3,0),"")</f>
        <v/>
      </c>
      <c r="F449" s="77" t="str">
        <f>IFERROR(VLOOKUP($D449,의치한약수데이터!$C:$AS,5,0),"")</f>
        <v/>
      </c>
      <c r="G449" s="77" t="str">
        <f>IFERROR(VLOOKUP($D449,의치한약수데이터!$C:$AS,6,0),"")</f>
        <v/>
      </c>
      <c r="H449" s="77" t="str">
        <f>IFERROR(VLOOKUP($D449,의치한약수데이터!$C:$AS,8,0),"")</f>
        <v/>
      </c>
      <c r="I449" s="77" t="str">
        <f>IFERROR(VLOOKUP($D449,의치한약수데이터!$C:$AS,12,0),"")</f>
        <v/>
      </c>
      <c r="J449" s="77" t="str">
        <f>IFERROR(VLOOKUP($D449,의치한약수데이터!$C:$AS,13,0),"")</f>
        <v/>
      </c>
      <c r="K449" s="77" t="str">
        <f>IFERROR(VLOOKUP($D449,의치한약수데이터!$C:$AS,14,0),"")</f>
        <v/>
      </c>
      <c r="L449" s="77" t="str">
        <f>IFERROR(VLOOKUP($D449,의치한약수데이터!$C:$AS,16,0),"")</f>
        <v/>
      </c>
      <c r="M449" s="80" t="str">
        <f>IFERROR(VLOOKUP($D449,의치한약수데이터!$C:$AS,17,0),"")</f>
        <v/>
      </c>
      <c r="N449" s="77" t="str">
        <f>IFERROR(VLOOKUP($D449,의치한약수데이터!$C:$AS,18,0),"")</f>
        <v/>
      </c>
      <c r="O449" s="81" t="str">
        <f>IFERROR(VLOOKUP($D449,의치한약수데이터!$C:$AS,20,0),"")</f>
        <v/>
      </c>
      <c r="P449" s="77" t="str">
        <f>IFERROR(VLOOKUP($D449,의치한약수데이터!$C:$AS,21,0),"")</f>
        <v/>
      </c>
      <c r="Q449" s="77" t="str">
        <f>IFERROR(VLOOKUP($D449,의치한약수데이터!$C:$AS,39,0),"")</f>
        <v/>
      </c>
      <c r="R449" s="82" t="str">
        <f>IFERROR(VLOOKUP($D449,의치한약수데이터!$C:$AS,41,0),"")</f>
        <v/>
      </c>
      <c r="S449" s="115" t="str">
        <f>IFERROR(VLOOKUP($D449,의치한약수데이터!$C:$AS,43,0),"")</f>
        <v/>
      </c>
    </row>
    <row r="450" spans="3:19" x14ac:dyDescent="0.3">
      <c r="C450" s="18">
        <v>418</v>
      </c>
      <c r="D450" s="77" t="str">
        <f>IFERROR(VLOOKUP($C450,의치한약수데이터!$B:$C,2,0),"")</f>
        <v/>
      </c>
      <c r="E450" s="79" t="str">
        <f>IFERROR(VLOOKUP($D450,의치한약수데이터!$C:$AS,3,0),"")</f>
        <v/>
      </c>
      <c r="F450" s="77" t="str">
        <f>IFERROR(VLOOKUP($D450,의치한약수데이터!$C:$AS,5,0),"")</f>
        <v/>
      </c>
      <c r="G450" s="77" t="str">
        <f>IFERROR(VLOOKUP($D450,의치한약수데이터!$C:$AS,6,0),"")</f>
        <v/>
      </c>
      <c r="H450" s="77" t="str">
        <f>IFERROR(VLOOKUP($D450,의치한약수데이터!$C:$AS,8,0),"")</f>
        <v/>
      </c>
      <c r="I450" s="77" t="str">
        <f>IFERROR(VLOOKUP($D450,의치한약수데이터!$C:$AS,12,0),"")</f>
        <v/>
      </c>
      <c r="J450" s="77" t="str">
        <f>IFERROR(VLOOKUP($D450,의치한약수데이터!$C:$AS,13,0),"")</f>
        <v/>
      </c>
      <c r="K450" s="77" t="str">
        <f>IFERROR(VLOOKUP($D450,의치한약수데이터!$C:$AS,14,0),"")</f>
        <v/>
      </c>
      <c r="L450" s="77" t="str">
        <f>IFERROR(VLOOKUP($D450,의치한약수데이터!$C:$AS,16,0),"")</f>
        <v/>
      </c>
      <c r="M450" s="80" t="str">
        <f>IFERROR(VLOOKUP($D450,의치한약수데이터!$C:$AS,17,0),"")</f>
        <v/>
      </c>
      <c r="N450" s="77" t="str">
        <f>IFERROR(VLOOKUP($D450,의치한약수데이터!$C:$AS,18,0),"")</f>
        <v/>
      </c>
      <c r="O450" s="81" t="str">
        <f>IFERROR(VLOOKUP($D450,의치한약수데이터!$C:$AS,20,0),"")</f>
        <v/>
      </c>
      <c r="P450" s="77" t="str">
        <f>IFERROR(VLOOKUP($D450,의치한약수데이터!$C:$AS,21,0),"")</f>
        <v/>
      </c>
      <c r="Q450" s="77" t="str">
        <f>IFERROR(VLOOKUP($D450,의치한약수데이터!$C:$AS,39,0),"")</f>
        <v/>
      </c>
      <c r="R450" s="82" t="str">
        <f>IFERROR(VLOOKUP($D450,의치한약수데이터!$C:$AS,41,0),"")</f>
        <v/>
      </c>
      <c r="S450" s="115" t="str">
        <f>IFERROR(VLOOKUP($D450,의치한약수데이터!$C:$AS,43,0),"")</f>
        <v/>
      </c>
    </row>
    <row r="451" spans="3:19" x14ac:dyDescent="0.3">
      <c r="C451" s="18">
        <v>419</v>
      </c>
      <c r="D451" s="77" t="str">
        <f>IFERROR(VLOOKUP($C451,의치한약수데이터!$B:$C,2,0),"")</f>
        <v/>
      </c>
      <c r="E451" s="79" t="str">
        <f>IFERROR(VLOOKUP($D451,의치한약수데이터!$C:$AS,3,0),"")</f>
        <v/>
      </c>
      <c r="F451" s="77" t="str">
        <f>IFERROR(VLOOKUP($D451,의치한약수데이터!$C:$AS,5,0),"")</f>
        <v/>
      </c>
      <c r="G451" s="77" t="str">
        <f>IFERROR(VLOOKUP($D451,의치한약수데이터!$C:$AS,6,0),"")</f>
        <v/>
      </c>
      <c r="H451" s="77" t="str">
        <f>IFERROR(VLOOKUP($D451,의치한약수데이터!$C:$AS,8,0),"")</f>
        <v/>
      </c>
      <c r="I451" s="77" t="str">
        <f>IFERROR(VLOOKUP($D451,의치한약수데이터!$C:$AS,12,0),"")</f>
        <v/>
      </c>
      <c r="J451" s="77" t="str">
        <f>IFERROR(VLOOKUP($D451,의치한약수데이터!$C:$AS,13,0),"")</f>
        <v/>
      </c>
      <c r="K451" s="77" t="str">
        <f>IFERROR(VLOOKUP($D451,의치한약수데이터!$C:$AS,14,0),"")</f>
        <v/>
      </c>
      <c r="L451" s="77" t="str">
        <f>IFERROR(VLOOKUP($D451,의치한약수데이터!$C:$AS,16,0),"")</f>
        <v/>
      </c>
      <c r="M451" s="80" t="str">
        <f>IFERROR(VLOOKUP($D451,의치한약수데이터!$C:$AS,17,0),"")</f>
        <v/>
      </c>
      <c r="N451" s="77" t="str">
        <f>IFERROR(VLOOKUP($D451,의치한약수데이터!$C:$AS,18,0),"")</f>
        <v/>
      </c>
      <c r="O451" s="81" t="str">
        <f>IFERROR(VLOOKUP($D451,의치한약수데이터!$C:$AS,20,0),"")</f>
        <v/>
      </c>
      <c r="P451" s="77" t="str">
        <f>IFERROR(VLOOKUP($D451,의치한약수데이터!$C:$AS,21,0),"")</f>
        <v/>
      </c>
      <c r="Q451" s="77" t="str">
        <f>IFERROR(VLOOKUP($D451,의치한약수데이터!$C:$AS,39,0),"")</f>
        <v/>
      </c>
      <c r="R451" s="82" t="str">
        <f>IFERROR(VLOOKUP($D451,의치한약수데이터!$C:$AS,41,0),"")</f>
        <v/>
      </c>
      <c r="S451" s="115" t="str">
        <f>IFERROR(VLOOKUP($D451,의치한약수데이터!$C:$AS,43,0),"")</f>
        <v/>
      </c>
    </row>
    <row r="452" spans="3:19" x14ac:dyDescent="0.3">
      <c r="C452" s="18">
        <v>420</v>
      </c>
      <c r="D452" s="77" t="str">
        <f>IFERROR(VLOOKUP($C452,의치한약수데이터!$B:$C,2,0),"")</f>
        <v/>
      </c>
      <c r="E452" s="79" t="str">
        <f>IFERROR(VLOOKUP($D452,의치한약수데이터!$C:$AS,3,0),"")</f>
        <v/>
      </c>
      <c r="F452" s="77" t="str">
        <f>IFERROR(VLOOKUP($D452,의치한약수데이터!$C:$AS,5,0),"")</f>
        <v/>
      </c>
      <c r="G452" s="77" t="str">
        <f>IFERROR(VLOOKUP($D452,의치한약수데이터!$C:$AS,6,0),"")</f>
        <v/>
      </c>
      <c r="H452" s="77" t="str">
        <f>IFERROR(VLOOKUP($D452,의치한약수데이터!$C:$AS,8,0),"")</f>
        <v/>
      </c>
      <c r="I452" s="77" t="str">
        <f>IFERROR(VLOOKUP($D452,의치한약수데이터!$C:$AS,12,0),"")</f>
        <v/>
      </c>
      <c r="J452" s="77" t="str">
        <f>IFERROR(VLOOKUP($D452,의치한약수데이터!$C:$AS,13,0),"")</f>
        <v/>
      </c>
      <c r="K452" s="77" t="str">
        <f>IFERROR(VLOOKUP($D452,의치한약수데이터!$C:$AS,14,0),"")</f>
        <v/>
      </c>
      <c r="L452" s="77" t="str">
        <f>IFERROR(VLOOKUP($D452,의치한약수데이터!$C:$AS,16,0),"")</f>
        <v/>
      </c>
      <c r="M452" s="80" t="str">
        <f>IFERROR(VLOOKUP($D452,의치한약수데이터!$C:$AS,17,0),"")</f>
        <v/>
      </c>
      <c r="N452" s="77" t="str">
        <f>IFERROR(VLOOKUP($D452,의치한약수데이터!$C:$AS,18,0),"")</f>
        <v/>
      </c>
      <c r="O452" s="81" t="str">
        <f>IFERROR(VLOOKUP($D452,의치한약수데이터!$C:$AS,20,0),"")</f>
        <v/>
      </c>
      <c r="P452" s="77" t="str">
        <f>IFERROR(VLOOKUP($D452,의치한약수데이터!$C:$AS,21,0),"")</f>
        <v/>
      </c>
      <c r="Q452" s="77" t="str">
        <f>IFERROR(VLOOKUP($D452,의치한약수데이터!$C:$AS,39,0),"")</f>
        <v/>
      </c>
      <c r="R452" s="82" t="str">
        <f>IFERROR(VLOOKUP($D452,의치한약수데이터!$C:$AS,41,0),"")</f>
        <v/>
      </c>
      <c r="S452" s="115" t="str">
        <f>IFERROR(VLOOKUP($D452,의치한약수데이터!$C:$AS,43,0),"")</f>
        <v/>
      </c>
    </row>
    <row r="453" spans="3:19" x14ac:dyDescent="0.3">
      <c r="C453" s="18">
        <v>421</v>
      </c>
      <c r="D453" s="77" t="str">
        <f>IFERROR(VLOOKUP($C453,의치한약수데이터!$B:$C,2,0),"")</f>
        <v/>
      </c>
      <c r="E453" s="79" t="str">
        <f>IFERROR(VLOOKUP($D453,의치한약수데이터!$C:$AS,3,0),"")</f>
        <v/>
      </c>
      <c r="F453" s="77" t="str">
        <f>IFERROR(VLOOKUP($D453,의치한약수데이터!$C:$AS,5,0),"")</f>
        <v/>
      </c>
      <c r="G453" s="77" t="str">
        <f>IFERROR(VLOOKUP($D453,의치한약수데이터!$C:$AS,6,0),"")</f>
        <v/>
      </c>
      <c r="H453" s="77" t="str">
        <f>IFERROR(VLOOKUP($D453,의치한약수데이터!$C:$AS,8,0),"")</f>
        <v/>
      </c>
      <c r="I453" s="77" t="str">
        <f>IFERROR(VLOOKUP($D453,의치한약수데이터!$C:$AS,12,0),"")</f>
        <v/>
      </c>
      <c r="J453" s="77" t="str">
        <f>IFERROR(VLOOKUP($D453,의치한약수데이터!$C:$AS,13,0),"")</f>
        <v/>
      </c>
      <c r="K453" s="77" t="str">
        <f>IFERROR(VLOOKUP($D453,의치한약수데이터!$C:$AS,14,0),"")</f>
        <v/>
      </c>
      <c r="L453" s="77" t="str">
        <f>IFERROR(VLOOKUP($D453,의치한약수데이터!$C:$AS,16,0),"")</f>
        <v/>
      </c>
      <c r="M453" s="80" t="str">
        <f>IFERROR(VLOOKUP($D453,의치한약수데이터!$C:$AS,17,0),"")</f>
        <v/>
      </c>
      <c r="N453" s="77" t="str">
        <f>IFERROR(VLOOKUP($D453,의치한약수데이터!$C:$AS,18,0),"")</f>
        <v/>
      </c>
      <c r="O453" s="81" t="str">
        <f>IFERROR(VLOOKUP($D453,의치한약수데이터!$C:$AS,20,0),"")</f>
        <v/>
      </c>
      <c r="P453" s="77" t="str">
        <f>IFERROR(VLOOKUP($D453,의치한약수데이터!$C:$AS,21,0),"")</f>
        <v/>
      </c>
      <c r="Q453" s="77" t="str">
        <f>IFERROR(VLOOKUP($D453,의치한약수데이터!$C:$AS,39,0),"")</f>
        <v/>
      </c>
      <c r="R453" s="82" t="str">
        <f>IFERROR(VLOOKUP($D453,의치한약수데이터!$C:$AS,41,0),"")</f>
        <v/>
      </c>
      <c r="S453" s="115" t="str">
        <f>IFERROR(VLOOKUP($D453,의치한약수데이터!$C:$AS,43,0),"")</f>
        <v/>
      </c>
    </row>
    <row r="454" spans="3:19" x14ac:dyDescent="0.3">
      <c r="C454" s="18">
        <v>422</v>
      </c>
      <c r="D454" s="77" t="str">
        <f>IFERROR(VLOOKUP($C454,의치한약수데이터!$B:$C,2,0),"")</f>
        <v/>
      </c>
      <c r="E454" s="79" t="str">
        <f>IFERROR(VLOOKUP($D454,의치한약수데이터!$C:$AS,3,0),"")</f>
        <v/>
      </c>
      <c r="F454" s="77" t="str">
        <f>IFERROR(VLOOKUP($D454,의치한약수데이터!$C:$AS,5,0),"")</f>
        <v/>
      </c>
      <c r="G454" s="77" t="str">
        <f>IFERROR(VLOOKUP($D454,의치한약수데이터!$C:$AS,6,0),"")</f>
        <v/>
      </c>
      <c r="H454" s="77" t="str">
        <f>IFERROR(VLOOKUP($D454,의치한약수데이터!$C:$AS,8,0),"")</f>
        <v/>
      </c>
      <c r="I454" s="77" t="str">
        <f>IFERROR(VLOOKUP($D454,의치한약수데이터!$C:$AS,12,0),"")</f>
        <v/>
      </c>
      <c r="J454" s="77" t="str">
        <f>IFERROR(VLOOKUP($D454,의치한약수데이터!$C:$AS,13,0),"")</f>
        <v/>
      </c>
      <c r="K454" s="77" t="str">
        <f>IFERROR(VLOOKUP($D454,의치한약수데이터!$C:$AS,14,0),"")</f>
        <v/>
      </c>
      <c r="L454" s="77" t="str">
        <f>IFERROR(VLOOKUP($D454,의치한약수데이터!$C:$AS,16,0),"")</f>
        <v/>
      </c>
      <c r="M454" s="80" t="str">
        <f>IFERROR(VLOOKUP($D454,의치한약수데이터!$C:$AS,17,0),"")</f>
        <v/>
      </c>
      <c r="N454" s="77" t="str">
        <f>IFERROR(VLOOKUP($D454,의치한약수데이터!$C:$AS,18,0),"")</f>
        <v/>
      </c>
      <c r="O454" s="81" t="str">
        <f>IFERROR(VLOOKUP($D454,의치한약수데이터!$C:$AS,20,0),"")</f>
        <v/>
      </c>
      <c r="P454" s="77" t="str">
        <f>IFERROR(VLOOKUP($D454,의치한약수데이터!$C:$AS,21,0),"")</f>
        <v/>
      </c>
      <c r="Q454" s="77" t="str">
        <f>IFERROR(VLOOKUP($D454,의치한약수데이터!$C:$AS,39,0),"")</f>
        <v/>
      </c>
      <c r="R454" s="82" t="str">
        <f>IFERROR(VLOOKUP($D454,의치한약수데이터!$C:$AS,41,0),"")</f>
        <v/>
      </c>
      <c r="S454" s="115" t="str">
        <f>IFERROR(VLOOKUP($D454,의치한약수데이터!$C:$AS,43,0),"")</f>
        <v/>
      </c>
    </row>
    <row r="455" spans="3:19" x14ac:dyDescent="0.3">
      <c r="C455" s="18">
        <v>423</v>
      </c>
      <c r="D455" s="77" t="str">
        <f>IFERROR(VLOOKUP($C455,의치한약수데이터!$B:$C,2,0),"")</f>
        <v/>
      </c>
      <c r="E455" s="79" t="str">
        <f>IFERROR(VLOOKUP($D455,의치한약수데이터!$C:$AS,3,0),"")</f>
        <v/>
      </c>
      <c r="F455" s="77" t="str">
        <f>IFERROR(VLOOKUP($D455,의치한약수데이터!$C:$AS,5,0),"")</f>
        <v/>
      </c>
      <c r="G455" s="77" t="str">
        <f>IFERROR(VLOOKUP($D455,의치한약수데이터!$C:$AS,6,0),"")</f>
        <v/>
      </c>
      <c r="H455" s="77" t="str">
        <f>IFERROR(VLOOKUP($D455,의치한약수데이터!$C:$AS,8,0),"")</f>
        <v/>
      </c>
      <c r="I455" s="77" t="str">
        <f>IFERROR(VLOOKUP($D455,의치한약수데이터!$C:$AS,12,0),"")</f>
        <v/>
      </c>
      <c r="J455" s="77" t="str">
        <f>IFERROR(VLOOKUP($D455,의치한약수데이터!$C:$AS,13,0),"")</f>
        <v/>
      </c>
      <c r="K455" s="77" t="str">
        <f>IFERROR(VLOOKUP($D455,의치한약수데이터!$C:$AS,14,0),"")</f>
        <v/>
      </c>
      <c r="L455" s="77" t="str">
        <f>IFERROR(VLOOKUP($D455,의치한약수데이터!$C:$AS,16,0),"")</f>
        <v/>
      </c>
      <c r="M455" s="80" t="str">
        <f>IFERROR(VLOOKUP($D455,의치한약수데이터!$C:$AS,17,0),"")</f>
        <v/>
      </c>
      <c r="N455" s="77" t="str">
        <f>IFERROR(VLOOKUP($D455,의치한약수데이터!$C:$AS,18,0),"")</f>
        <v/>
      </c>
      <c r="O455" s="81" t="str">
        <f>IFERROR(VLOOKUP($D455,의치한약수데이터!$C:$AS,20,0),"")</f>
        <v/>
      </c>
      <c r="P455" s="77" t="str">
        <f>IFERROR(VLOOKUP($D455,의치한약수데이터!$C:$AS,21,0),"")</f>
        <v/>
      </c>
      <c r="Q455" s="77" t="str">
        <f>IFERROR(VLOOKUP($D455,의치한약수데이터!$C:$AS,39,0),"")</f>
        <v/>
      </c>
      <c r="R455" s="82" t="str">
        <f>IFERROR(VLOOKUP($D455,의치한약수데이터!$C:$AS,41,0),"")</f>
        <v/>
      </c>
      <c r="S455" s="115" t="str">
        <f>IFERROR(VLOOKUP($D455,의치한약수데이터!$C:$AS,43,0),"")</f>
        <v/>
      </c>
    </row>
    <row r="456" spans="3:19" x14ac:dyDescent="0.3">
      <c r="C456" s="18">
        <v>424</v>
      </c>
      <c r="D456" s="77" t="str">
        <f>IFERROR(VLOOKUP($C456,의치한약수데이터!$B:$C,2,0),"")</f>
        <v/>
      </c>
      <c r="E456" s="79" t="str">
        <f>IFERROR(VLOOKUP($D456,의치한약수데이터!$C:$AS,3,0),"")</f>
        <v/>
      </c>
      <c r="F456" s="77" t="str">
        <f>IFERROR(VLOOKUP($D456,의치한약수데이터!$C:$AS,5,0),"")</f>
        <v/>
      </c>
      <c r="G456" s="77" t="str">
        <f>IFERROR(VLOOKUP($D456,의치한약수데이터!$C:$AS,6,0),"")</f>
        <v/>
      </c>
      <c r="H456" s="77" t="str">
        <f>IFERROR(VLOOKUP($D456,의치한약수데이터!$C:$AS,8,0),"")</f>
        <v/>
      </c>
      <c r="I456" s="77" t="str">
        <f>IFERROR(VLOOKUP($D456,의치한약수데이터!$C:$AS,12,0),"")</f>
        <v/>
      </c>
      <c r="J456" s="77" t="str">
        <f>IFERROR(VLOOKUP($D456,의치한약수데이터!$C:$AS,13,0),"")</f>
        <v/>
      </c>
      <c r="K456" s="77" t="str">
        <f>IFERROR(VLOOKUP($D456,의치한약수데이터!$C:$AS,14,0),"")</f>
        <v/>
      </c>
      <c r="L456" s="77" t="str">
        <f>IFERROR(VLOOKUP($D456,의치한약수데이터!$C:$AS,16,0),"")</f>
        <v/>
      </c>
      <c r="M456" s="80" t="str">
        <f>IFERROR(VLOOKUP($D456,의치한약수데이터!$C:$AS,17,0),"")</f>
        <v/>
      </c>
      <c r="N456" s="77" t="str">
        <f>IFERROR(VLOOKUP($D456,의치한약수데이터!$C:$AS,18,0),"")</f>
        <v/>
      </c>
      <c r="O456" s="81" t="str">
        <f>IFERROR(VLOOKUP($D456,의치한약수데이터!$C:$AS,20,0),"")</f>
        <v/>
      </c>
      <c r="P456" s="77" t="str">
        <f>IFERROR(VLOOKUP($D456,의치한약수데이터!$C:$AS,21,0),"")</f>
        <v/>
      </c>
      <c r="Q456" s="77" t="str">
        <f>IFERROR(VLOOKUP($D456,의치한약수데이터!$C:$AS,39,0),"")</f>
        <v/>
      </c>
      <c r="R456" s="82" t="str">
        <f>IFERROR(VLOOKUP($D456,의치한약수데이터!$C:$AS,41,0),"")</f>
        <v/>
      </c>
      <c r="S456" s="115" t="str">
        <f>IFERROR(VLOOKUP($D456,의치한약수데이터!$C:$AS,43,0),"")</f>
        <v/>
      </c>
    </row>
    <row r="457" spans="3:19" x14ac:dyDescent="0.3">
      <c r="C457" s="18">
        <v>425</v>
      </c>
      <c r="D457" s="77" t="str">
        <f>IFERROR(VLOOKUP($C457,의치한약수데이터!$B:$C,2,0),"")</f>
        <v/>
      </c>
      <c r="E457" s="79" t="str">
        <f>IFERROR(VLOOKUP($D457,의치한약수데이터!$C:$AS,3,0),"")</f>
        <v/>
      </c>
      <c r="F457" s="77" t="str">
        <f>IFERROR(VLOOKUP($D457,의치한약수데이터!$C:$AS,5,0),"")</f>
        <v/>
      </c>
      <c r="G457" s="77" t="str">
        <f>IFERROR(VLOOKUP($D457,의치한약수데이터!$C:$AS,6,0),"")</f>
        <v/>
      </c>
      <c r="H457" s="77" t="str">
        <f>IFERROR(VLOOKUP($D457,의치한약수데이터!$C:$AS,8,0),"")</f>
        <v/>
      </c>
      <c r="I457" s="77" t="str">
        <f>IFERROR(VLOOKUP($D457,의치한약수데이터!$C:$AS,12,0),"")</f>
        <v/>
      </c>
      <c r="J457" s="77" t="str">
        <f>IFERROR(VLOOKUP($D457,의치한약수데이터!$C:$AS,13,0),"")</f>
        <v/>
      </c>
      <c r="K457" s="77" t="str">
        <f>IFERROR(VLOOKUP($D457,의치한약수데이터!$C:$AS,14,0),"")</f>
        <v/>
      </c>
      <c r="L457" s="77" t="str">
        <f>IFERROR(VLOOKUP($D457,의치한약수데이터!$C:$AS,16,0),"")</f>
        <v/>
      </c>
      <c r="M457" s="80" t="str">
        <f>IFERROR(VLOOKUP($D457,의치한약수데이터!$C:$AS,17,0),"")</f>
        <v/>
      </c>
      <c r="N457" s="77" t="str">
        <f>IFERROR(VLOOKUP($D457,의치한약수데이터!$C:$AS,18,0),"")</f>
        <v/>
      </c>
      <c r="O457" s="81" t="str">
        <f>IFERROR(VLOOKUP($D457,의치한약수데이터!$C:$AS,20,0),"")</f>
        <v/>
      </c>
      <c r="P457" s="77" t="str">
        <f>IFERROR(VLOOKUP($D457,의치한약수데이터!$C:$AS,21,0),"")</f>
        <v/>
      </c>
      <c r="Q457" s="77" t="str">
        <f>IFERROR(VLOOKUP($D457,의치한약수데이터!$C:$AS,39,0),"")</f>
        <v/>
      </c>
      <c r="R457" s="82" t="str">
        <f>IFERROR(VLOOKUP($D457,의치한약수데이터!$C:$AS,41,0),"")</f>
        <v/>
      </c>
      <c r="S457" s="115" t="str">
        <f>IFERROR(VLOOKUP($D457,의치한약수데이터!$C:$AS,43,0),"")</f>
        <v/>
      </c>
    </row>
    <row r="458" spans="3:19" x14ac:dyDescent="0.3">
      <c r="C458" s="18">
        <v>426</v>
      </c>
      <c r="D458" s="77" t="str">
        <f>IFERROR(VLOOKUP($C458,의치한약수데이터!$B:$C,2,0),"")</f>
        <v/>
      </c>
      <c r="E458" s="79" t="str">
        <f>IFERROR(VLOOKUP($D458,의치한약수데이터!$C:$AS,3,0),"")</f>
        <v/>
      </c>
      <c r="F458" s="77" t="str">
        <f>IFERROR(VLOOKUP($D458,의치한약수데이터!$C:$AS,5,0),"")</f>
        <v/>
      </c>
      <c r="G458" s="77" t="str">
        <f>IFERROR(VLOOKUP($D458,의치한약수데이터!$C:$AS,6,0),"")</f>
        <v/>
      </c>
      <c r="H458" s="77" t="str">
        <f>IFERROR(VLOOKUP($D458,의치한약수데이터!$C:$AS,8,0),"")</f>
        <v/>
      </c>
      <c r="I458" s="77" t="str">
        <f>IFERROR(VLOOKUP($D458,의치한약수데이터!$C:$AS,12,0),"")</f>
        <v/>
      </c>
      <c r="J458" s="77" t="str">
        <f>IFERROR(VLOOKUP($D458,의치한약수데이터!$C:$AS,13,0),"")</f>
        <v/>
      </c>
      <c r="K458" s="77" t="str">
        <f>IFERROR(VLOOKUP($D458,의치한약수데이터!$C:$AS,14,0),"")</f>
        <v/>
      </c>
      <c r="L458" s="77" t="str">
        <f>IFERROR(VLOOKUP($D458,의치한약수데이터!$C:$AS,16,0),"")</f>
        <v/>
      </c>
      <c r="M458" s="80" t="str">
        <f>IFERROR(VLOOKUP($D458,의치한약수데이터!$C:$AS,17,0),"")</f>
        <v/>
      </c>
      <c r="N458" s="77" t="str">
        <f>IFERROR(VLOOKUP($D458,의치한약수데이터!$C:$AS,18,0),"")</f>
        <v/>
      </c>
      <c r="O458" s="81" t="str">
        <f>IFERROR(VLOOKUP($D458,의치한약수데이터!$C:$AS,20,0),"")</f>
        <v/>
      </c>
      <c r="P458" s="77" t="str">
        <f>IFERROR(VLOOKUP($D458,의치한약수데이터!$C:$AS,21,0),"")</f>
        <v/>
      </c>
      <c r="Q458" s="77" t="str">
        <f>IFERROR(VLOOKUP($D458,의치한약수데이터!$C:$AS,39,0),"")</f>
        <v/>
      </c>
      <c r="R458" s="82" t="str">
        <f>IFERROR(VLOOKUP($D458,의치한약수데이터!$C:$AS,41,0),"")</f>
        <v/>
      </c>
      <c r="S458" s="115" t="str">
        <f>IFERROR(VLOOKUP($D458,의치한약수데이터!$C:$AS,43,0),"")</f>
        <v/>
      </c>
    </row>
    <row r="459" spans="3:19" x14ac:dyDescent="0.3">
      <c r="C459" s="18">
        <v>427</v>
      </c>
      <c r="D459" s="77" t="str">
        <f>IFERROR(VLOOKUP($C459,의치한약수데이터!$B:$C,2,0),"")</f>
        <v/>
      </c>
      <c r="E459" s="79" t="str">
        <f>IFERROR(VLOOKUP($D459,의치한약수데이터!$C:$AS,3,0),"")</f>
        <v/>
      </c>
      <c r="F459" s="77" t="str">
        <f>IFERROR(VLOOKUP($D459,의치한약수데이터!$C:$AS,5,0),"")</f>
        <v/>
      </c>
      <c r="G459" s="77" t="str">
        <f>IFERROR(VLOOKUP($D459,의치한약수데이터!$C:$AS,6,0),"")</f>
        <v/>
      </c>
      <c r="H459" s="77" t="str">
        <f>IFERROR(VLOOKUP($D459,의치한약수데이터!$C:$AS,8,0),"")</f>
        <v/>
      </c>
      <c r="I459" s="77" t="str">
        <f>IFERROR(VLOOKUP($D459,의치한약수데이터!$C:$AS,12,0),"")</f>
        <v/>
      </c>
      <c r="J459" s="77" t="str">
        <f>IFERROR(VLOOKUP($D459,의치한약수데이터!$C:$AS,13,0),"")</f>
        <v/>
      </c>
      <c r="K459" s="77" t="str">
        <f>IFERROR(VLOOKUP($D459,의치한약수데이터!$C:$AS,14,0),"")</f>
        <v/>
      </c>
      <c r="L459" s="77" t="str">
        <f>IFERROR(VLOOKUP($D459,의치한약수데이터!$C:$AS,16,0),"")</f>
        <v/>
      </c>
      <c r="M459" s="80" t="str">
        <f>IFERROR(VLOOKUP($D459,의치한약수데이터!$C:$AS,17,0),"")</f>
        <v/>
      </c>
      <c r="N459" s="77" t="str">
        <f>IFERROR(VLOOKUP($D459,의치한약수데이터!$C:$AS,18,0),"")</f>
        <v/>
      </c>
      <c r="O459" s="81" t="str">
        <f>IFERROR(VLOOKUP($D459,의치한약수데이터!$C:$AS,20,0),"")</f>
        <v/>
      </c>
      <c r="P459" s="77" t="str">
        <f>IFERROR(VLOOKUP($D459,의치한약수데이터!$C:$AS,21,0),"")</f>
        <v/>
      </c>
      <c r="Q459" s="77" t="str">
        <f>IFERROR(VLOOKUP($D459,의치한약수데이터!$C:$AS,39,0),"")</f>
        <v/>
      </c>
      <c r="R459" s="82" t="str">
        <f>IFERROR(VLOOKUP($D459,의치한약수데이터!$C:$AS,41,0),"")</f>
        <v/>
      </c>
      <c r="S459" s="115" t="str">
        <f>IFERROR(VLOOKUP($D459,의치한약수데이터!$C:$AS,43,0),"")</f>
        <v/>
      </c>
    </row>
    <row r="460" spans="3:19" x14ac:dyDescent="0.3">
      <c r="C460" s="18">
        <v>428</v>
      </c>
      <c r="D460" s="77" t="str">
        <f>IFERROR(VLOOKUP($C460,의치한약수데이터!$B:$C,2,0),"")</f>
        <v/>
      </c>
      <c r="E460" s="79" t="str">
        <f>IFERROR(VLOOKUP($D460,의치한약수데이터!$C:$AS,3,0),"")</f>
        <v/>
      </c>
      <c r="F460" s="77" t="str">
        <f>IFERROR(VLOOKUP($D460,의치한약수데이터!$C:$AS,5,0),"")</f>
        <v/>
      </c>
      <c r="G460" s="77" t="str">
        <f>IFERROR(VLOOKUP($D460,의치한약수데이터!$C:$AS,6,0),"")</f>
        <v/>
      </c>
      <c r="H460" s="77" t="str">
        <f>IFERROR(VLOOKUP($D460,의치한약수데이터!$C:$AS,8,0),"")</f>
        <v/>
      </c>
      <c r="I460" s="77" t="str">
        <f>IFERROR(VLOOKUP($D460,의치한약수데이터!$C:$AS,12,0),"")</f>
        <v/>
      </c>
      <c r="J460" s="77" t="str">
        <f>IFERROR(VLOOKUP($D460,의치한약수데이터!$C:$AS,13,0),"")</f>
        <v/>
      </c>
      <c r="K460" s="77" t="str">
        <f>IFERROR(VLOOKUP($D460,의치한약수데이터!$C:$AS,14,0),"")</f>
        <v/>
      </c>
      <c r="L460" s="77" t="str">
        <f>IFERROR(VLOOKUP($D460,의치한약수데이터!$C:$AS,16,0),"")</f>
        <v/>
      </c>
      <c r="M460" s="80" t="str">
        <f>IFERROR(VLOOKUP($D460,의치한약수데이터!$C:$AS,17,0),"")</f>
        <v/>
      </c>
      <c r="N460" s="77" t="str">
        <f>IFERROR(VLOOKUP($D460,의치한약수데이터!$C:$AS,18,0),"")</f>
        <v/>
      </c>
      <c r="O460" s="81" t="str">
        <f>IFERROR(VLOOKUP($D460,의치한약수데이터!$C:$AS,20,0),"")</f>
        <v/>
      </c>
      <c r="P460" s="77" t="str">
        <f>IFERROR(VLOOKUP($D460,의치한약수데이터!$C:$AS,21,0),"")</f>
        <v/>
      </c>
      <c r="Q460" s="77" t="str">
        <f>IFERROR(VLOOKUP($D460,의치한약수데이터!$C:$AS,39,0),"")</f>
        <v/>
      </c>
      <c r="R460" s="82" t="str">
        <f>IFERROR(VLOOKUP($D460,의치한약수데이터!$C:$AS,41,0),"")</f>
        <v/>
      </c>
      <c r="S460" s="115" t="str">
        <f>IFERROR(VLOOKUP($D460,의치한약수데이터!$C:$AS,43,0),"")</f>
        <v/>
      </c>
    </row>
    <row r="461" spans="3:19" x14ac:dyDescent="0.3">
      <c r="C461" s="18">
        <v>429</v>
      </c>
      <c r="D461" s="77" t="str">
        <f>IFERROR(VLOOKUP($C461,의치한약수데이터!$B:$C,2,0),"")</f>
        <v/>
      </c>
      <c r="E461" s="79" t="str">
        <f>IFERROR(VLOOKUP($D461,의치한약수데이터!$C:$AS,3,0),"")</f>
        <v/>
      </c>
      <c r="F461" s="77" t="str">
        <f>IFERROR(VLOOKUP($D461,의치한약수데이터!$C:$AS,5,0),"")</f>
        <v/>
      </c>
      <c r="G461" s="77" t="str">
        <f>IFERROR(VLOOKUP($D461,의치한약수데이터!$C:$AS,6,0),"")</f>
        <v/>
      </c>
      <c r="H461" s="77" t="str">
        <f>IFERROR(VLOOKUP($D461,의치한약수데이터!$C:$AS,8,0),"")</f>
        <v/>
      </c>
      <c r="I461" s="77" t="str">
        <f>IFERROR(VLOOKUP($D461,의치한약수데이터!$C:$AS,12,0),"")</f>
        <v/>
      </c>
      <c r="J461" s="77" t="str">
        <f>IFERROR(VLOOKUP($D461,의치한약수데이터!$C:$AS,13,0),"")</f>
        <v/>
      </c>
      <c r="K461" s="77" t="str">
        <f>IFERROR(VLOOKUP($D461,의치한약수데이터!$C:$AS,14,0),"")</f>
        <v/>
      </c>
      <c r="L461" s="77" t="str">
        <f>IFERROR(VLOOKUP($D461,의치한약수데이터!$C:$AS,16,0),"")</f>
        <v/>
      </c>
      <c r="M461" s="80" t="str">
        <f>IFERROR(VLOOKUP($D461,의치한약수데이터!$C:$AS,17,0),"")</f>
        <v/>
      </c>
      <c r="N461" s="77" t="str">
        <f>IFERROR(VLOOKUP($D461,의치한약수데이터!$C:$AS,18,0),"")</f>
        <v/>
      </c>
      <c r="O461" s="81" t="str">
        <f>IFERROR(VLOOKUP($D461,의치한약수데이터!$C:$AS,20,0),"")</f>
        <v/>
      </c>
      <c r="P461" s="77" t="str">
        <f>IFERROR(VLOOKUP($D461,의치한약수데이터!$C:$AS,21,0),"")</f>
        <v/>
      </c>
      <c r="Q461" s="77" t="str">
        <f>IFERROR(VLOOKUP($D461,의치한약수데이터!$C:$AS,39,0),"")</f>
        <v/>
      </c>
      <c r="R461" s="82" t="str">
        <f>IFERROR(VLOOKUP($D461,의치한약수데이터!$C:$AS,41,0),"")</f>
        <v/>
      </c>
      <c r="S461" s="115" t="str">
        <f>IFERROR(VLOOKUP($D461,의치한약수데이터!$C:$AS,43,0),"")</f>
        <v/>
      </c>
    </row>
    <row r="462" spans="3:19" x14ac:dyDescent="0.3">
      <c r="C462" s="18">
        <v>430</v>
      </c>
      <c r="D462" s="77" t="str">
        <f>IFERROR(VLOOKUP($C462,의치한약수데이터!$B:$C,2,0),"")</f>
        <v/>
      </c>
      <c r="E462" s="79" t="str">
        <f>IFERROR(VLOOKUP($D462,의치한약수데이터!$C:$AS,3,0),"")</f>
        <v/>
      </c>
      <c r="F462" s="77" t="str">
        <f>IFERROR(VLOOKUP($D462,의치한약수데이터!$C:$AS,5,0),"")</f>
        <v/>
      </c>
      <c r="G462" s="77" t="str">
        <f>IFERROR(VLOOKUP($D462,의치한약수데이터!$C:$AS,6,0),"")</f>
        <v/>
      </c>
      <c r="H462" s="77" t="str">
        <f>IFERROR(VLOOKUP($D462,의치한약수데이터!$C:$AS,8,0),"")</f>
        <v/>
      </c>
      <c r="I462" s="77" t="str">
        <f>IFERROR(VLOOKUP($D462,의치한약수데이터!$C:$AS,12,0),"")</f>
        <v/>
      </c>
      <c r="J462" s="77" t="str">
        <f>IFERROR(VLOOKUP($D462,의치한약수데이터!$C:$AS,13,0),"")</f>
        <v/>
      </c>
      <c r="K462" s="77" t="str">
        <f>IFERROR(VLOOKUP($D462,의치한약수데이터!$C:$AS,14,0),"")</f>
        <v/>
      </c>
      <c r="L462" s="77" t="str">
        <f>IFERROR(VLOOKUP($D462,의치한약수데이터!$C:$AS,16,0),"")</f>
        <v/>
      </c>
      <c r="M462" s="80" t="str">
        <f>IFERROR(VLOOKUP($D462,의치한약수데이터!$C:$AS,17,0),"")</f>
        <v/>
      </c>
      <c r="N462" s="77" t="str">
        <f>IFERROR(VLOOKUP($D462,의치한약수데이터!$C:$AS,18,0),"")</f>
        <v/>
      </c>
      <c r="O462" s="81" t="str">
        <f>IFERROR(VLOOKUP($D462,의치한약수데이터!$C:$AS,20,0),"")</f>
        <v/>
      </c>
      <c r="P462" s="77" t="str">
        <f>IFERROR(VLOOKUP($D462,의치한약수데이터!$C:$AS,21,0),"")</f>
        <v/>
      </c>
      <c r="Q462" s="77" t="str">
        <f>IFERROR(VLOOKUP($D462,의치한약수데이터!$C:$AS,39,0),"")</f>
        <v/>
      </c>
      <c r="R462" s="82" t="str">
        <f>IFERROR(VLOOKUP($D462,의치한약수데이터!$C:$AS,41,0),"")</f>
        <v/>
      </c>
      <c r="S462" s="115" t="str">
        <f>IFERROR(VLOOKUP($D462,의치한약수데이터!$C:$AS,43,0),"")</f>
        <v/>
      </c>
    </row>
    <row r="463" spans="3:19" x14ac:dyDescent="0.3">
      <c r="C463" s="18">
        <v>431</v>
      </c>
      <c r="D463" s="77" t="str">
        <f>IFERROR(VLOOKUP($C463,의치한약수데이터!$B:$C,2,0),"")</f>
        <v/>
      </c>
      <c r="E463" s="79" t="str">
        <f>IFERROR(VLOOKUP($D463,의치한약수데이터!$C:$AS,3,0),"")</f>
        <v/>
      </c>
      <c r="F463" s="77" t="str">
        <f>IFERROR(VLOOKUP($D463,의치한약수데이터!$C:$AS,5,0),"")</f>
        <v/>
      </c>
      <c r="G463" s="77" t="str">
        <f>IFERROR(VLOOKUP($D463,의치한약수데이터!$C:$AS,6,0),"")</f>
        <v/>
      </c>
      <c r="H463" s="77" t="str">
        <f>IFERROR(VLOOKUP($D463,의치한약수데이터!$C:$AS,8,0),"")</f>
        <v/>
      </c>
      <c r="I463" s="77" t="str">
        <f>IFERROR(VLOOKUP($D463,의치한약수데이터!$C:$AS,12,0),"")</f>
        <v/>
      </c>
      <c r="J463" s="77" t="str">
        <f>IFERROR(VLOOKUP($D463,의치한약수데이터!$C:$AS,13,0),"")</f>
        <v/>
      </c>
      <c r="K463" s="77" t="str">
        <f>IFERROR(VLOOKUP($D463,의치한약수데이터!$C:$AS,14,0),"")</f>
        <v/>
      </c>
      <c r="L463" s="77" t="str">
        <f>IFERROR(VLOOKUP($D463,의치한약수데이터!$C:$AS,16,0),"")</f>
        <v/>
      </c>
      <c r="M463" s="80" t="str">
        <f>IFERROR(VLOOKUP($D463,의치한약수데이터!$C:$AS,17,0),"")</f>
        <v/>
      </c>
      <c r="N463" s="77" t="str">
        <f>IFERROR(VLOOKUP($D463,의치한약수데이터!$C:$AS,18,0),"")</f>
        <v/>
      </c>
      <c r="O463" s="81" t="str">
        <f>IFERROR(VLOOKUP($D463,의치한약수데이터!$C:$AS,20,0),"")</f>
        <v/>
      </c>
      <c r="P463" s="77" t="str">
        <f>IFERROR(VLOOKUP($D463,의치한약수데이터!$C:$AS,21,0),"")</f>
        <v/>
      </c>
      <c r="Q463" s="77" t="str">
        <f>IFERROR(VLOOKUP($D463,의치한약수데이터!$C:$AS,39,0),"")</f>
        <v/>
      </c>
      <c r="R463" s="82" t="str">
        <f>IFERROR(VLOOKUP($D463,의치한약수데이터!$C:$AS,41,0),"")</f>
        <v/>
      </c>
      <c r="S463" s="115" t="str">
        <f>IFERROR(VLOOKUP($D463,의치한약수데이터!$C:$AS,43,0),"")</f>
        <v/>
      </c>
    </row>
    <row r="464" spans="3:19" x14ac:dyDescent="0.3">
      <c r="C464" s="18">
        <v>432</v>
      </c>
      <c r="D464" s="77" t="str">
        <f>IFERROR(VLOOKUP($C464,의치한약수데이터!$B:$C,2,0),"")</f>
        <v/>
      </c>
      <c r="E464" s="79" t="str">
        <f>IFERROR(VLOOKUP($D464,의치한약수데이터!$C:$AS,3,0),"")</f>
        <v/>
      </c>
      <c r="F464" s="77" t="str">
        <f>IFERROR(VLOOKUP($D464,의치한약수데이터!$C:$AS,5,0),"")</f>
        <v/>
      </c>
      <c r="G464" s="77" t="str">
        <f>IFERROR(VLOOKUP($D464,의치한약수데이터!$C:$AS,6,0),"")</f>
        <v/>
      </c>
      <c r="H464" s="77" t="str">
        <f>IFERROR(VLOOKUP($D464,의치한약수데이터!$C:$AS,8,0),"")</f>
        <v/>
      </c>
      <c r="I464" s="77" t="str">
        <f>IFERROR(VLOOKUP($D464,의치한약수데이터!$C:$AS,12,0),"")</f>
        <v/>
      </c>
      <c r="J464" s="77" t="str">
        <f>IFERROR(VLOOKUP($D464,의치한약수데이터!$C:$AS,13,0),"")</f>
        <v/>
      </c>
      <c r="K464" s="77" t="str">
        <f>IFERROR(VLOOKUP($D464,의치한약수데이터!$C:$AS,14,0),"")</f>
        <v/>
      </c>
      <c r="L464" s="77" t="str">
        <f>IFERROR(VLOOKUP($D464,의치한약수데이터!$C:$AS,16,0),"")</f>
        <v/>
      </c>
      <c r="M464" s="80" t="str">
        <f>IFERROR(VLOOKUP($D464,의치한약수데이터!$C:$AS,17,0),"")</f>
        <v/>
      </c>
      <c r="N464" s="77" t="str">
        <f>IFERROR(VLOOKUP($D464,의치한약수데이터!$C:$AS,18,0),"")</f>
        <v/>
      </c>
      <c r="O464" s="81" t="str">
        <f>IFERROR(VLOOKUP($D464,의치한약수데이터!$C:$AS,20,0),"")</f>
        <v/>
      </c>
      <c r="P464" s="77" t="str">
        <f>IFERROR(VLOOKUP($D464,의치한약수데이터!$C:$AS,21,0),"")</f>
        <v/>
      </c>
      <c r="Q464" s="77" t="str">
        <f>IFERROR(VLOOKUP($D464,의치한약수데이터!$C:$AS,39,0),"")</f>
        <v/>
      </c>
      <c r="R464" s="82" t="str">
        <f>IFERROR(VLOOKUP($D464,의치한약수데이터!$C:$AS,41,0),"")</f>
        <v/>
      </c>
      <c r="S464" s="115" t="str">
        <f>IFERROR(VLOOKUP($D464,의치한약수데이터!$C:$AS,43,0),"")</f>
        <v/>
      </c>
    </row>
    <row r="465" spans="3:19" x14ac:dyDescent="0.3">
      <c r="C465" s="18">
        <v>433</v>
      </c>
      <c r="D465" s="77" t="str">
        <f>IFERROR(VLOOKUP($C465,의치한약수데이터!$B:$C,2,0),"")</f>
        <v/>
      </c>
      <c r="E465" s="79" t="str">
        <f>IFERROR(VLOOKUP($D465,의치한약수데이터!$C:$AS,3,0),"")</f>
        <v/>
      </c>
      <c r="F465" s="77" t="str">
        <f>IFERROR(VLOOKUP($D465,의치한약수데이터!$C:$AS,5,0),"")</f>
        <v/>
      </c>
      <c r="G465" s="77" t="str">
        <f>IFERROR(VLOOKUP($D465,의치한약수데이터!$C:$AS,6,0),"")</f>
        <v/>
      </c>
      <c r="H465" s="77" t="str">
        <f>IFERROR(VLOOKUP($D465,의치한약수데이터!$C:$AS,8,0),"")</f>
        <v/>
      </c>
      <c r="I465" s="77" t="str">
        <f>IFERROR(VLOOKUP($D465,의치한약수데이터!$C:$AS,12,0),"")</f>
        <v/>
      </c>
      <c r="J465" s="77" t="str">
        <f>IFERROR(VLOOKUP($D465,의치한약수데이터!$C:$AS,13,0),"")</f>
        <v/>
      </c>
      <c r="K465" s="77" t="str">
        <f>IFERROR(VLOOKUP($D465,의치한약수데이터!$C:$AS,14,0),"")</f>
        <v/>
      </c>
      <c r="L465" s="77" t="str">
        <f>IFERROR(VLOOKUP($D465,의치한약수데이터!$C:$AS,16,0),"")</f>
        <v/>
      </c>
      <c r="M465" s="80" t="str">
        <f>IFERROR(VLOOKUP($D465,의치한약수데이터!$C:$AS,17,0),"")</f>
        <v/>
      </c>
      <c r="N465" s="77" t="str">
        <f>IFERROR(VLOOKUP($D465,의치한약수데이터!$C:$AS,18,0),"")</f>
        <v/>
      </c>
      <c r="O465" s="81" t="str">
        <f>IFERROR(VLOOKUP($D465,의치한약수데이터!$C:$AS,20,0),"")</f>
        <v/>
      </c>
      <c r="P465" s="77" t="str">
        <f>IFERROR(VLOOKUP($D465,의치한약수데이터!$C:$AS,21,0),"")</f>
        <v/>
      </c>
      <c r="Q465" s="77" t="str">
        <f>IFERROR(VLOOKUP($D465,의치한약수데이터!$C:$AS,39,0),"")</f>
        <v/>
      </c>
      <c r="R465" s="82" t="str">
        <f>IFERROR(VLOOKUP($D465,의치한약수데이터!$C:$AS,41,0),"")</f>
        <v/>
      </c>
      <c r="S465" s="115" t="str">
        <f>IFERROR(VLOOKUP($D465,의치한약수데이터!$C:$AS,43,0),"")</f>
        <v/>
      </c>
    </row>
    <row r="466" spans="3:19" x14ac:dyDescent="0.3">
      <c r="C466" s="18">
        <v>434</v>
      </c>
      <c r="D466" s="77" t="str">
        <f>IFERROR(VLOOKUP($C466,의치한약수데이터!$B:$C,2,0),"")</f>
        <v/>
      </c>
      <c r="E466" s="79" t="str">
        <f>IFERROR(VLOOKUP($D466,의치한약수데이터!$C:$AS,3,0),"")</f>
        <v/>
      </c>
      <c r="F466" s="77" t="str">
        <f>IFERROR(VLOOKUP($D466,의치한약수데이터!$C:$AS,5,0),"")</f>
        <v/>
      </c>
      <c r="G466" s="77" t="str">
        <f>IFERROR(VLOOKUP($D466,의치한약수데이터!$C:$AS,6,0),"")</f>
        <v/>
      </c>
      <c r="H466" s="77" t="str">
        <f>IFERROR(VLOOKUP($D466,의치한약수데이터!$C:$AS,8,0),"")</f>
        <v/>
      </c>
      <c r="I466" s="77" t="str">
        <f>IFERROR(VLOOKUP($D466,의치한약수데이터!$C:$AS,12,0),"")</f>
        <v/>
      </c>
      <c r="J466" s="77" t="str">
        <f>IFERROR(VLOOKUP($D466,의치한약수데이터!$C:$AS,13,0),"")</f>
        <v/>
      </c>
      <c r="K466" s="77" t="str">
        <f>IFERROR(VLOOKUP($D466,의치한약수데이터!$C:$AS,14,0),"")</f>
        <v/>
      </c>
      <c r="L466" s="77" t="str">
        <f>IFERROR(VLOOKUP($D466,의치한약수데이터!$C:$AS,16,0),"")</f>
        <v/>
      </c>
      <c r="M466" s="80" t="str">
        <f>IFERROR(VLOOKUP($D466,의치한약수데이터!$C:$AS,17,0),"")</f>
        <v/>
      </c>
      <c r="N466" s="77" t="str">
        <f>IFERROR(VLOOKUP($D466,의치한약수데이터!$C:$AS,18,0),"")</f>
        <v/>
      </c>
      <c r="O466" s="81" t="str">
        <f>IFERROR(VLOOKUP($D466,의치한약수데이터!$C:$AS,20,0),"")</f>
        <v/>
      </c>
      <c r="P466" s="77" t="str">
        <f>IFERROR(VLOOKUP($D466,의치한약수데이터!$C:$AS,21,0),"")</f>
        <v/>
      </c>
      <c r="Q466" s="77" t="str">
        <f>IFERROR(VLOOKUP($D466,의치한약수데이터!$C:$AS,39,0),"")</f>
        <v/>
      </c>
      <c r="R466" s="82" t="str">
        <f>IFERROR(VLOOKUP($D466,의치한약수데이터!$C:$AS,41,0),"")</f>
        <v/>
      </c>
      <c r="S466" s="115" t="str">
        <f>IFERROR(VLOOKUP($D466,의치한약수데이터!$C:$AS,43,0),"")</f>
        <v/>
      </c>
    </row>
    <row r="467" spans="3:19" x14ac:dyDescent="0.3">
      <c r="C467" s="18">
        <v>435</v>
      </c>
      <c r="D467" s="77" t="str">
        <f>IFERROR(VLOOKUP($C467,의치한약수데이터!$B:$C,2,0),"")</f>
        <v/>
      </c>
      <c r="E467" s="79" t="str">
        <f>IFERROR(VLOOKUP($D467,의치한약수데이터!$C:$AS,3,0),"")</f>
        <v/>
      </c>
      <c r="F467" s="77" t="str">
        <f>IFERROR(VLOOKUP($D467,의치한약수데이터!$C:$AS,5,0),"")</f>
        <v/>
      </c>
      <c r="G467" s="77" t="str">
        <f>IFERROR(VLOOKUP($D467,의치한약수데이터!$C:$AS,6,0),"")</f>
        <v/>
      </c>
      <c r="H467" s="77" t="str">
        <f>IFERROR(VLOOKUP($D467,의치한약수데이터!$C:$AS,8,0),"")</f>
        <v/>
      </c>
      <c r="I467" s="77" t="str">
        <f>IFERROR(VLOOKUP($D467,의치한약수데이터!$C:$AS,12,0),"")</f>
        <v/>
      </c>
      <c r="J467" s="77" t="str">
        <f>IFERROR(VLOOKUP($D467,의치한약수데이터!$C:$AS,13,0),"")</f>
        <v/>
      </c>
      <c r="K467" s="77" t="str">
        <f>IFERROR(VLOOKUP($D467,의치한약수데이터!$C:$AS,14,0),"")</f>
        <v/>
      </c>
      <c r="L467" s="77" t="str">
        <f>IFERROR(VLOOKUP($D467,의치한약수데이터!$C:$AS,16,0),"")</f>
        <v/>
      </c>
      <c r="M467" s="80" t="str">
        <f>IFERROR(VLOOKUP($D467,의치한약수데이터!$C:$AS,17,0),"")</f>
        <v/>
      </c>
      <c r="N467" s="77" t="str">
        <f>IFERROR(VLOOKUP($D467,의치한약수데이터!$C:$AS,18,0),"")</f>
        <v/>
      </c>
      <c r="O467" s="81" t="str">
        <f>IFERROR(VLOOKUP($D467,의치한약수데이터!$C:$AS,20,0),"")</f>
        <v/>
      </c>
      <c r="P467" s="77" t="str">
        <f>IFERROR(VLOOKUP($D467,의치한약수데이터!$C:$AS,21,0),"")</f>
        <v/>
      </c>
      <c r="Q467" s="77" t="str">
        <f>IFERROR(VLOOKUP($D467,의치한약수데이터!$C:$AS,39,0),"")</f>
        <v/>
      </c>
      <c r="R467" s="82" t="str">
        <f>IFERROR(VLOOKUP($D467,의치한약수데이터!$C:$AS,41,0),"")</f>
        <v/>
      </c>
      <c r="S467" s="115" t="str">
        <f>IFERROR(VLOOKUP($D467,의치한약수데이터!$C:$AS,43,0),"")</f>
        <v/>
      </c>
    </row>
    <row r="468" spans="3:19" x14ac:dyDescent="0.3">
      <c r="C468" s="18">
        <v>436</v>
      </c>
      <c r="D468" s="77" t="str">
        <f>IFERROR(VLOOKUP($C468,의치한약수데이터!$B:$C,2,0),"")</f>
        <v/>
      </c>
      <c r="E468" s="79" t="str">
        <f>IFERROR(VLOOKUP($D468,의치한약수데이터!$C:$AS,3,0),"")</f>
        <v/>
      </c>
      <c r="F468" s="77" t="str">
        <f>IFERROR(VLOOKUP($D468,의치한약수데이터!$C:$AS,5,0),"")</f>
        <v/>
      </c>
      <c r="G468" s="77" t="str">
        <f>IFERROR(VLOOKUP($D468,의치한약수데이터!$C:$AS,6,0),"")</f>
        <v/>
      </c>
      <c r="H468" s="77" t="str">
        <f>IFERROR(VLOOKUP($D468,의치한약수데이터!$C:$AS,8,0),"")</f>
        <v/>
      </c>
      <c r="I468" s="77" t="str">
        <f>IFERROR(VLOOKUP($D468,의치한약수데이터!$C:$AS,12,0),"")</f>
        <v/>
      </c>
      <c r="J468" s="77" t="str">
        <f>IFERROR(VLOOKUP($D468,의치한약수데이터!$C:$AS,13,0),"")</f>
        <v/>
      </c>
      <c r="K468" s="77" t="str">
        <f>IFERROR(VLOOKUP($D468,의치한약수데이터!$C:$AS,14,0),"")</f>
        <v/>
      </c>
      <c r="L468" s="77" t="str">
        <f>IFERROR(VLOOKUP($D468,의치한약수데이터!$C:$AS,16,0),"")</f>
        <v/>
      </c>
      <c r="M468" s="80" t="str">
        <f>IFERROR(VLOOKUP($D468,의치한약수데이터!$C:$AS,17,0),"")</f>
        <v/>
      </c>
      <c r="N468" s="77" t="str">
        <f>IFERROR(VLOOKUP($D468,의치한약수데이터!$C:$AS,18,0),"")</f>
        <v/>
      </c>
      <c r="O468" s="81" t="str">
        <f>IFERROR(VLOOKUP($D468,의치한약수데이터!$C:$AS,20,0),"")</f>
        <v/>
      </c>
      <c r="P468" s="77" t="str">
        <f>IFERROR(VLOOKUP($D468,의치한약수데이터!$C:$AS,21,0),"")</f>
        <v/>
      </c>
      <c r="Q468" s="77" t="str">
        <f>IFERROR(VLOOKUP($D468,의치한약수데이터!$C:$AS,39,0),"")</f>
        <v/>
      </c>
      <c r="R468" s="82" t="str">
        <f>IFERROR(VLOOKUP($D468,의치한약수데이터!$C:$AS,41,0),"")</f>
        <v/>
      </c>
      <c r="S468" s="115" t="str">
        <f>IFERROR(VLOOKUP($D468,의치한약수데이터!$C:$AS,43,0),"")</f>
        <v/>
      </c>
    </row>
    <row r="469" spans="3:19" x14ac:dyDescent="0.3">
      <c r="C469" s="18">
        <v>437</v>
      </c>
      <c r="D469" s="77" t="str">
        <f>IFERROR(VLOOKUP($C469,의치한약수데이터!$B:$C,2,0),"")</f>
        <v/>
      </c>
      <c r="E469" s="79" t="str">
        <f>IFERROR(VLOOKUP($D469,의치한약수데이터!$C:$AS,3,0),"")</f>
        <v/>
      </c>
      <c r="F469" s="77" t="str">
        <f>IFERROR(VLOOKUP($D469,의치한약수데이터!$C:$AS,5,0),"")</f>
        <v/>
      </c>
      <c r="G469" s="77" t="str">
        <f>IFERROR(VLOOKUP($D469,의치한약수데이터!$C:$AS,6,0),"")</f>
        <v/>
      </c>
      <c r="H469" s="77" t="str">
        <f>IFERROR(VLOOKUP($D469,의치한약수데이터!$C:$AS,8,0),"")</f>
        <v/>
      </c>
      <c r="I469" s="77" t="str">
        <f>IFERROR(VLOOKUP($D469,의치한약수데이터!$C:$AS,12,0),"")</f>
        <v/>
      </c>
      <c r="J469" s="77" t="str">
        <f>IFERROR(VLOOKUP($D469,의치한약수데이터!$C:$AS,13,0),"")</f>
        <v/>
      </c>
      <c r="K469" s="77" t="str">
        <f>IFERROR(VLOOKUP($D469,의치한약수데이터!$C:$AS,14,0),"")</f>
        <v/>
      </c>
      <c r="L469" s="77" t="str">
        <f>IFERROR(VLOOKUP($D469,의치한약수데이터!$C:$AS,16,0),"")</f>
        <v/>
      </c>
      <c r="M469" s="80" t="str">
        <f>IFERROR(VLOOKUP($D469,의치한약수데이터!$C:$AS,17,0),"")</f>
        <v/>
      </c>
      <c r="N469" s="77" t="str">
        <f>IFERROR(VLOOKUP($D469,의치한약수데이터!$C:$AS,18,0),"")</f>
        <v/>
      </c>
      <c r="O469" s="81" t="str">
        <f>IFERROR(VLOOKUP($D469,의치한약수데이터!$C:$AS,20,0),"")</f>
        <v/>
      </c>
      <c r="P469" s="77" t="str">
        <f>IFERROR(VLOOKUP($D469,의치한약수데이터!$C:$AS,21,0),"")</f>
        <v/>
      </c>
      <c r="Q469" s="77" t="str">
        <f>IFERROR(VLOOKUP($D469,의치한약수데이터!$C:$AS,39,0),"")</f>
        <v/>
      </c>
      <c r="R469" s="82" t="str">
        <f>IFERROR(VLOOKUP($D469,의치한약수데이터!$C:$AS,41,0),"")</f>
        <v/>
      </c>
      <c r="S469" s="115" t="str">
        <f>IFERROR(VLOOKUP($D469,의치한약수데이터!$C:$AS,43,0),"")</f>
        <v/>
      </c>
    </row>
    <row r="470" spans="3:19" x14ac:dyDescent="0.3">
      <c r="C470" s="18">
        <v>438</v>
      </c>
      <c r="D470" s="77" t="str">
        <f>IFERROR(VLOOKUP($C470,의치한약수데이터!$B:$C,2,0),"")</f>
        <v/>
      </c>
      <c r="E470" s="79" t="str">
        <f>IFERROR(VLOOKUP($D470,의치한약수데이터!$C:$AS,3,0),"")</f>
        <v/>
      </c>
      <c r="F470" s="77" t="str">
        <f>IFERROR(VLOOKUP($D470,의치한약수데이터!$C:$AS,5,0),"")</f>
        <v/>
      </c>
      <c r="G470" s="77" t="str">
        <f>IFERROR(VLOOKUP($D470,의치한약수데이터!$C:$AS,6,0),"")</f>
        <v/>
      </c>
      <c r="H470" s="77" t="str">
        <f>IFERROR(VLOOKUP($D470,의치한약수데이터!$C:$AS,8,0),"")</f>
        <v/>
      </c>
      <c r="I470" s="77" t="str">
        <f>IFERROR(VLOOKUP($D470,의치한약수데이터!$C:$AS,12,0),"")</f>
        <v/>
      </c>
      <c r="J470" s="77" t="str">
        <f>IFERROR(VLOOKUP($D470,의치한약수데이터!$C:$AS,13,0),"")</f>
        <v/>
      </c>
      <c r="K470" s="77" t="str">
        <f>IFERROR(VLOOKUP($D470,의치한약수데이터!$C:$AS,14,0),"")</f>
        <v/>
      </c>
      <c r="L470" s="77" t="str">
        <f>IFERROR(VLOOKUP($D470,의치한약수데이터!$C:$AS,16,0),"")</f>
        <v/>
      </c>
      <c r="M470" s="80" t="str">
        <f>IFERROR(VLOOKUP($D470,의치한약수데이터!$C:$AS,17,0),"")</f>
        <v/>
      </c>
      <c r="N470" s="77" t="str">
        <f>IFERROR(VLOOKUP($D470,의치한약수데이터!$C:$AS,18,0),"")</f>
        <v/>
      </c>
      <c r="O470" s="81" t="str">
        <f>IFERROR(VLOOKUP($D470,의치한약수데이터!$C:$AS,20,0),"")</f>
        <v/>
      </c>
      <c r="P470" s="77" t="str">
        <f>IFERROR(VLOOKUP($D470,의치한약수데이터!$C:$AS,21,0),"")</f>
        <v/>
      </c>
      <c r="Q470" s="77" t="str">
        <f>IFERROR(VLOOKUP($D470,의치한약수데이터!$C:$AS,39,0),"")</f>
        <v/>
      </c>
      <c r="R470" s="82" t="str">
        <f>IFERROR(VLOOKUP($D470,의치한약수데이터!$C:$AS,41,0),"")</f>
        <v/>
      </c>
      <c r="S470" s="115" t="str">
        <f>IFERROR(VLOOKUP($D470,의치한약수데이터!$C:$AS,43,0),"")</f>
        <v/>
      </c>
    </row>
    <row r="471" spans="3:19" x14ac:dyDescent="0.3">
      <c r="C471" s="18">
        <v>439</v>
      </c>
      <c r="D471" s="77" t="str">
        <f>IFERROR(VLOOKUP($C471,의치한약수데이터!$B:$C,2,0),"")</f>
        <v/>
      </c>
      <c r="E471" s="79" t="str">
        <f>IFERROR(VLOOKUP($D471,의치한약수데이터!$C:$AS,3,0),"")</f>
        <v/>
      </c>
      <c r="F471" s="77" t="str">
        <f>IFERROR(VLOOKUP($D471,의치한약수데이터!$C:$AS,5,0),"")</f>
        <v/>
      </c>
      <c r="G471" s="77" t="str">
        <f>IFERROR(VLOOKUP($D471,의치한약수데이터!$C:$AS,6,0),"")</f>
        <v/>
      </c>
      <c r="H471" s="77" t="str">
        <f>IFERROR(VLOOKUP($D471,의치한약수데이터!$C:$AS,8,0),"")</f>
        <v/>
      </c>
      <c r="I471" s="77" t="str">
        <f>IFERROR(VLOOKUP($D471,의치한약수데이터!$C:$AS,12,0),"")</f>
        <v/>
      </c>
      <c r="J471" s="77" t="str">
        <f>IFERROR(VLOOKUP($D471,의치한약수데이터!$C:$AS,13,0),"")</f>
        <v/>
      </c>
      <c r="K471" s="77" t="str">
        <f>IFERROR(VLOOKUP($D471,의치한약수데이터!$C:$AS,14,0),"")</f>
        <v/>
      </c>
      <c r="L471" s="77" t="str">
        <f>IFERROR(VLOOKUP($D471,의치한약수데이터!$C:$AS,16,0),"")</f>
        <v/>
      </c>
      <c r="M471" s="80" t="str">
        <f>IFERROR(VLOOKUP($D471,의치한약수데이터!$C:$AS,17,0),"")</f>
        <v/>
      </c>
      <c r="N471" s="77" t="str">
        <f>IFERROR(VLOOKUP($D471,의치한약수데이터!$C:$AS,18,0),"")</f>
        <v/>
      </c>
      <c r="O471" s="81" t="str">
        <f>IFERROR(VLOOKUP($D471,의치한약수데이터!$C:$AS,20,0),"")</f>
        <v/>
      </c>
      <c r="P471" s="77" t="str">
        <f>IFERROR(VLOOKUP($D471,의치한약수데이터!$C:$AS,21,0),"")</f>
        <v/>
      </c>
      <c r="Q471" s="77" t="str">
        <f>IFERROR(VLOOKUP($D471,의치한약수데이터!$C:$AS,39,0),"")</f>
        <v/>
      </c>
      <c r="R471" s="82" t="str">
        <f>IFERROR(VLOOKUP($D471,의치한약수데이터!$C:$AS,41,0),"")</f>
        <v/>
      </c>
      <c r="S471" s="115" t="str">
        <f>IFERROR(VLOOKUP($D471,의치한약수데이터!$C:$AS,43,0),"")</f>
        <v/>
      </c>
    </row>
    <row r="472" spans="3:19" x14ac:dyDescent="0.3">
      <c r="C472" s="18">
        <v>440</v>
      </c>
      <c r="D472" s="77" t="str">
        <f>IFERROR(VLOOKUP($C472,의치한약수데이터!$B:$C,2,0),"")</f>
        <v/>
      </c>
      <c r="E472" s="79" t="str">
        <f>IFERROR(VLOOKUP($D472,의치한약수데이터!$C:$AS,3,0),"")</f>
        <v/>
      </c>
      <c r="F472" s="77" t="str">
        <f>IFERROR(VLOOKUP($D472,의치한약수데이터!$C:$AS,5,0),"")</f>
        <v/>
      </c>
      <c r="G472" s="77" t="str">
        <f>IFERROR(VLOOKUP($D472,의치한약수데이터!$C:$AS,6,0),"")</f>
        <v/>
      </c>
      <c r="H472" s="77" t="str">
        <f>IFERROR(VLOOKUP($D472,의치한약수데이터!$C:$AS,8,0),"")</f>
        <v/>
      </c>
      <c r="I472" s="77" t="str">
        <f>IFERROR(VLOOKUP($D472,의치한약수데이터!$C:$AS,12,0),"")</f>
        <v/>
      </c>
      <c r="J472" s="77" t="str">
        <f>IFERROR(VLOOKUP($D472,의치한약수데이터!$C:$AS,13,0),"")</f>
        <v/>
      </c>
      <c r="K472" s="77" t="str">
        <f>IFERROR(VLOOKUP($D472,의치한약수데이터!$C:$AS,14,0),"")</f>
        <v/>
      </c>
      <c r="L472" s="77" t="str">
        <f>IFERROR(VLOOKUP($D472,의치한약수데이터!$C:$AS,16,0),"")</f>
        <v/>
      </c>
      <c r="M472" s="80" t="str">
        <f>IFERROR(VLOOKUP($D472,의치한약수데이터!$C:$AS,17,0),"")</f>
        <v/>
      </c>
      <c r="N472" s="77" t="str">
        <f>IFERROR(VLOOKUP($D472,의치한약수데이터!$C:$AS,18,0),"")</f>
        <v/>
      </c>
      <c r="O472" s="81" t="str">
        <f>IFERROR(VLOOKUP($D472,의치한약수데이터!$C:$AS,20,0),"")</f>
        <v/>
      </c>
      <c r="P472" s="77" t="str">
        <f>IFERROR(VLOOKUP($D472,의치한약수데이터!$C:$AS,21,0),"")</f>
        <v/>
      </c>
      <c r="Q472" s="77" t="str">
        <f>IFERROR(VLOOKUP($D472,의치한약수데이터!$C:$AS,39,0),"")</f>
        <v/>
      </c>
      <c r="R472" s="82" t="str">
        <f>IFERROR(VLOOKUP($D472,의치한약수데이터!$C:$AS,41,0),"")</f>
        <v/>
      </c>
      <c r="S472" s="115" t="str">
        <f>IFERROR(VLOOKUP($D472,의치한약수데이터!$C:$AS,43,0),"")</f>
        <v/>
      </c>
    </row>
    <row r="473" spans="3:19" x14ac:dyDescent="0.3">
      <c r="C473" s="18">
        <v>441</v>
      </c>
      <c r="D473" s="77" t="str">
        <f>IFERROR(VLOOKUP($C473,의치한약수데이터!$B:$C,2,0),"")</f>
        <v/>
      </c>
      <c r="E473" s="79" t="str">
        <f>IFERROR(VLOOKUP($D473,의치한약수데이터!$C:$AS,3,0),"")</f>
        <v/>
      </c>
      <c r="F473" s="77" t="str">
        <f>IFERROR(VLOOKUP($D473,의치한약수데이터!$C:$AS,5,0),"")</f>
        <v/>
      </c>
      <c r="G473" s="77" t="str">
        <f>IFERROR(VLOOKUP($D473,의치한약수데이터!$C:$AS,6,0),"")</f>
        <v/>
      </c>
      <c r="H473" s="77" t="str">
        <f>IFERROR(VLOOKUP($D473,의치한약수데이터!$C:$AS,8,0),"")</f>
        <v/>
      </c>
      <c r="I473" s="77" t="str">
        <f>IFERROR(VLOOKUP($D473,의치한약수데이터!$C:$AS,12,0),"")</f>
        <v/>
      </c>
      <c r="J473" s="77" t="str">
        <f>IFERROR(VLOOKUP($D473,의치한약수데이터!$C:$AS,13,0),"")</f>
        <v/>
      </c>
      <c r="K473" s="77" t="str">
        <f>IFERROR(VLOOKUP($D473,의치한약수데이터!$C:$AS,14,0),"")</f>
        <v/>
      </c>
      <c r="L473" s="77" t="str">
        <f>IFERROR(VLOOKUP($D473,의치한약수데이터!$C:$AS,16,0),"")</f>
        <v/>
      </c>
      <c r="M473" s="80" t="str">
        <f>IFERROR(VLOOKUP($D473,의치한약수데이터!$C:$AS,17,0),"")</f>
        <v/>
      </c>
      <c r="N473" s="77" t="str">
        <f>IFERROR(VLOOKUP($D473,의치한약수데이터!$C:$AS,18,0),"")</f>
        <v/>
      </c>
      <c r="O473" s="81" t="str">
        <f>IFERROR(VLOOKUP($D473,의치한약수데이터!$C:$AS,20,0),"")</f>
        <v/>
      </c>
      <c r="P473" s="77" t="str">
        <f>IFERROR(VLOOKUP($D473,의치한약수데이터!$C:$AS,21,0),"")</f>
        <v/>
      </c>
      <c r="Q473" s="77" t="str">
        <f>IFERROR(VLOOKUP($D473,의치한약수데이터!$C:$AS,39,0),"")</f>
        <v/>
      </c>
      <c r="R473" s="82" t="str">
        <f>IFERROR(VLOOKUP($D473,의치한약수데이터!$C:$AS,41,0),"")</f>
        <v/>
      </c>
      <c r="S473" s="115" t="str">
        <f>IFERROR(VLOOKUP($D473,의치한약수데이터!$C:$AS,43,0),"")</f>
        <v/>
      </c>
    </row>
    <row r="474" spans="3:19" x14ac:dyDescent="0.3">
      <c r="C474" s="18">
        <v>442</v>
      </c>
      <c r="D474" s="77" t="str">
        <f>IFERROR(VLOOKUP($C474,의치한약수데이터!$B:$C,2,0),"")</f>
        <v/>
      </c>
      <c r="E474" s="79" t="str">
        <f>IFERROR(VLOOKUP($D474,의치한약수데이터!$C:$AS,3,0),"")</f>
        <v/>
      </c>
      <c r="F474" s="77" t="str">
        <f>IFERROR(VLOOKUP($D474,의치한약수데이터!$C:$AS,5,0),"")</f>
        <v/>
      </c>
      <c r="G474" s="77" t="str">
        <f>IFERROR(VLOOKUP($D474,의치한약수데이터!$C:$AS,6,0),"")</f>
        <v/>
      </c>
      <c r="H474" s="77" t="str">
        <f>IFERROR(VLOOKUP($D474,의치한약수데이터!$C:$AS,8,0),"")</f>
        <v/>
      </c>
      <c r="I474" s="77" t="str">
        <f>IFERROR(VLOOKUP($D474,의치한약수데이터!$C:$AS,12,0),"")</f>
        <v/>
      </c>
      <c r="J474" s="77" t="str">
        <f>IFERROR(VLOOKUP($D474,의치한약수데이터!$C:$AS,13,0),"")</f>
        <v/>
      </c>
      <c r="K474" s="77" t="str">
        <f>IFERROR(VLOOKUP($D474,의치한약수데이터!$C:$AS,14,0),"")</f>
        <v/>
      </c>
      <c r="L474" s="77" t="str">
        <f>IFERROR(VLOOKUP($D474,의치한약수데이터!$C:$AS,16,0),"")</f>
        <v/>
      </c>
      <c r="M474" s="80" t="str">
        <f>IFERROR(VLOOKUP($D474,의치한약수데이터!$C:$AS,17,0),"")</f>
        <v/>
      </c>
      <c r="N474" s="77" t="str">
        <f>IFERROR(VLOOKUP($D474,의치한약수데이터!$C:$AS,18,0),"")</f>
        <v/>
      </c>
      <c r="O474" s="81" t="str">
        <f>IFERROR(VLOOKUP($D474,의치한약수데이터!$C:$AS,20,0),"")</f>
        <v/>
      </c>
      <c r="P474" s="77" t="str">
        <f>IFERROR(VLOOKUP($D474,의치한약수데이터!$C:$AS,21,0),"")</f>
        <v/>
      </c>
      <c r="Q474" s="77" t="str">
        <f>IFERROR(VLOOKUP($D474,의치한약수데이터!$C:$AS,39,0),"")</f>
        <v/>
      </c>
      <c r="R474" s="82" t="str">
        <f>IFERROR(VLOOKUP($D474,의치한약수데이터!$C:$AS,41,0),"")</f>
        <v/>
      </c>
      <c r="S474" s="115" t="str">
        <f>IFERROR(VLOOKUP($D474,의치한약수데이터!$C:$AS,43,0),"")</f>
        <v/>
      </c>
    </row>
    <row r="475" spans="3:19" x14ac:dyDescent="0.3">
      <c r="C475" s="18">
        <v>443</v>
      </c>
      <c r="D475" s="77" t="str">
        <f>IFERROR(VLOOKUP($C475,의치한약수데이터!$B:$C,2,0),"")</f>
        <v/>
      </c>
      <c r="E475" s="79" t="str">
        <f>IFERROR(VLOOKUP($D475,의치한약수데이터!$C:$AS,3,0),"")</f>
        <v/>
      </c>
      <c r="F475" s="77" t="str">
        <f>IFERROR(VLOOKUP($D475,의치한약수데이터!$C:$AS,5,0),"")</f>
        <v/>
      </c>
      <c r="G475" s="77" t="str">
        <f>IFERROR(VLOOKUP($D475,의치한약수데이터!$C:$AS,6,0),"")</f>
        <v/>
      </c>
      <c r="H475" s="77" t="str">
        <f>IFERROR(VLOOKUP($D475,의치한약수데이터!$C:$AS,8,0),"")</f>
        <v/>
      </c>
      <c r="I475" s="77" t="str">
        <f>IFERROR(VLOOKUP($D475,의치한약수데이터!$C:$AS,12,0),"")</f>
        <v/>
      </c>
      <c r="J475" s="77" t="str">
        <f>IFERROR(VLOOKUP($D475,의치한약수데이터!$C:$AS,13,0),"")</f>
        <v/>
      </c>
      <c r="K475" s="77" t="str">
        <f>IFERROR(VLOOKUP($D475,의치한약수데이터!$C:$AS,14,0),"")</f>
        <v/>
      </c>
      <c r="L475" s="77" t="str">
        <f>IFERROR(VLOOKUP($D475,의치한약수데이터!$C:$AS,16,0),"")</f>
        <v/>
      </c>
      <c r="M475" s="80" t="str">
        <f>IFERROR(VLOOKUP($D475,의치한약수데이터!$C:$AS,17,0),"")</f>
        <v/>
      </c>
      <c r="N475" s="77" t="str">
        <f>IFERROR(VLOOKUP($D475,의치한약수데이터!$C:$AS,18,0),"")</f>
        <v/>
      </c>
      <c r="O475" s="81" t="str">
        <f>IFERROR(VLOOKUP($D475,의치한약수데이터!$C:$AS,20,0),"")</f>
        <v/>
      </c>
      <c r="P475" s="77" t="str">
        <f>IFERROR(VLOOKUP($D475,의치한약수데이터!$C:$AS,21,0),"")</f>
        <v/>
      </c>
      <c r="Q475" s="77" t="str">
        <f>IFERROR(VLOOKUP($D475,의치한약수데이터!$C:$AS,39,0),"")</f>
        <v/>
      </c>
      <c r="R475" s="82" t="str">
        <f>IFERROR(VLOOKUP($D475,의치한약수데이터!$C:$AS,41,0),"")</f>
        <v/>
      </c>
      <c r="S475" s="115" t="str">
        <f>IFERROR(VLOOKUP($D475,의치한약수데이터!$C:$AS,43,0),"")</f>
        <v/>
      </c>
    </row>
    <row r="476" spans="3:19" x14ac:dyDescent="0.3">
      <c r="C476" s="18">
        <v>444</v>
      </c>
      <c r="D476" s="77" t="str">
        <f>IFERROR(VLOOKUP($C476,의치한약수데이터!$B:$C,2,0),"")</f>
        <v/>
      </c>
      <c r="E476" s="79" t="str">
        <f>IFERROR(VLOOKUP($D476,의치한약수데이터!$C:$AS,3,0),"")</f>
        <v/>
      </c>
      <c r="F476" s="77" t="str">
        <f>IFERROR(VLOOKUP($D476,의치한약수데이터!$C:$AS,5,0),"")</f>
        <v/>
      </c>
      <c r="G476" s="77" t="str">
        <f>IFERROR(VLOOKUP($D476,의치한약수데이터!$C:$AS,6,0),"")</f>
        <v/>
      </c>
      <c r="H476" s="77" t="str">
        <f>IFERROR(VLOOKUP($D476,의치한약수데이터!$C:$AS,8,0),"")</f>
        <v/>
      </c>
      <c r="I476" s="77" t="str">
        <f>IFERROR(VLOOKUP($D476,의치한약수데이터!$C:$AS,12,0),"")</f>
        <v/>
      </c>
      <c r="J476" s="77" t="str">
        <f>IFERROR(VLOOKUP($D476,의치한약수데이터!$C:$AS,13,0),"")</f>
        <v/>
      </c>
      <c r="K476" s="77" t="str">
        <f>IFERROR(VLOOKUP($D476,의치한약수데이터!$C:$AS,14,0),"")</f>
        <v/>
      </c>
      <c r="L476" s="77" t="str">
        <f>IFERROR(VLOOKUP($D476,의치한약수데이터!$C:$AS,16,0),"")</f>
        <v/>
      </c>
      <c r="M476" s="80" t="str">
        <f>IFERROR(VLOOKUP($D476,의치한약수데이터!$C:$AS,17,0),"")</f>
        <v/>
      </c>
      <c r="N476" s="77" t="str">
        <f>IFERROR(VLOOKUP($D476,의치한약수데이터!$C:$AS,18,0),"")</f>
        <v/>
      </c>
      <c r="O476" s="81" t="str">
        <f>IFERROR(VLOOKUP($D476,의치한약수데이터!$C:$AS,20,0),"")</f>
        <v/>
      </c>
      <c r="P476" s="77" t="str">
        <f>IFERROR(VLOOKUP($D476,의치한약수데이터!$C:$AS,21,0),"")</f>
        <v/>
      </c>
      <c r="Q476" s="77" t="str">
        <f>IFERROR(VLOOKUP($D476,의치한약수데이터!$C:$AS,39,0),"")</f>
        <v/>
      </c>
      <c r="R476" s="82" t="str">
        <f>IFERROR(VLOOKUP($D476,의치한약수데이터!$C:$AS,41,0),"")</f>
        <v/>
      </c>
      <c r="S476" s="115" t="str">
        <f>IFERROR(VLOOKUP($D476,의치한약수데이터!$C:$AS,43,0),"")</f>
        <v/>
      </c>
    </row>
    <row r="477" spans="3:19" x14ac:dyDescent="0.3">
      <c r="C477" s="18">
        <v>445</v>
      </c>
      <c r="D477" s="77" t="str">
        <f>IFERROR(VLOOKUP($C477,의치한약수데이터!$B:$C,2,0),"")</f>
        <v/>
      </c>
      <c r="E477" s="79" t="str">
        <f>IFERROR(VLOOKUP($D477,의치한약수데이터!$C:$AS,3,0),"")</f>
        <v/>
      </c>
      <c r="F477" s="77" t="str">
        <f>IFERROR(VLOOKUP($D477,의치한약수데이터!$C:$AS,5,0),"")</f>
        <v/>
      </c>
      <c r="G477" s="77" t="str">
        <f>IFERROR(VLOOKUP($D477,의치한약수데이터!$C:$AS,6,0),"")</f>
        <v/>
      </c>
      <c r="H477" s="77" t="str">
        <f>IFERROR(VLOOKUP($D477,의치한약수데이터!$C:$AS,8,0),"")</f>
        <v/>
      </c>
      <c r="I477" s="77" t="str">
        <f>IFERROR(VLOOKUP($D477,의치한약수데이터!$C:$AS,12,0),"")</f>
        <v/>
      </c>
      <c r="J477" s="77" t="str">
        <f>IFERROR(VLOOKUP($D477,의치한약수데이터!$C:$AS,13,0),"")</f>
        <v/>
      </c>
      <c r="K477" s="77" t="str">
        <f>IFERROR(VLOOKUP($D477,의치한약수데이터!$C:$AS,14,0),"")</f>
        <v/>
      </c>
      <c r="L477" s="77" t="str">
        <f>IFERROR(VLOOKUP($D477,의치한약수데이터!$C:$AS,16,0),"")</f>
        <v/>
      </c>
      <c r="M477" s="80" t="str">
        <f>IFERROR(VLOOKUP($D477,의치한약수데이터!$C:$AS,17,0),"")</f>
        <v/>
      </c>
      <c r="N477" s="77" t="str">
        <f>IFERROR(VLOOKUP($D477,의치한약수데이터!$C:$AS,18,0),"")</f>
        <v/>
      </c>
      <c r="O477" s="81" t="str">
        <f>IFERROR(VLOOKUP($D477,의치한약수데이터!$C:$AS,20,0),"")</f>
        <v/>
      </c>
      <c r="P477" s="77" t="str">
        <f>IFERROR(VLOOKUP($D477,의치한약수데이터!$C:$AS,21,0),"")</f>
        <v/>
      </c>
      <c r="Q477" s="77" t="str">
        <f>IFERROR(VLOOKUP($D477,의치한약수데이터!$C:$AS,39,0),"")</f>
        <v/>
      </c>
      <c r="R477" s="82" t="str">
        <f>IFERROR(VLOOKUP($D477,의치한약수데이터!$C:$AS,41,0),"")</f>
        <v/>
      </c>
      <c r="S477" s="115" t="str">
        <f>IFERROR(VLOOKUP($D477,의치한약수데이터!$C:$AS,43,0),"")</f>
        <v/>
      </c>
    </row>
    <row r="478" spans="3:19" x14ac:dyDescent="0.3">
      <c r="C478" s="18">
        <v>446</v>
      </c>
      <c r="D478" s="77" t="str">
        <f>IFERROR(VLOOKUP($C478,의치한약수데이터!$B:$C,2,0),"")</f>
        <v/>
      </c>
      <c r="E478" s="79" t="str">
        <f>IFERROR(VLOOKUP($D478,의치한약수데이터!$C:$AS,3,0),"")</f>
        <v/>
      </c>
      <c r="F478" s="77" t="str">
        <f>IFERROR(VLOOKUP($D478,의치한약수데이터!$C:$AS,5,0),"")</f>
        <v/>
      </c>
      <c r="G478" s="77" t="str">
        <f>IFERROR(VLOOKUP($D478,의치한약수데이터!$C:$AS,6,0),"")</f>
        <v/>
      </c>
      <c r="H478" s="77" t="str">
        <f>IFERROR(VLOOKUP($D478,의치한약수데이터!$C:$AS,8,0),"")</f>
        <v/>
      </c>
      <c r="I478" s="77" t="str">
        <f>IFERROR(VLOOKUP($D478,의치한약수데이터!$C:$AS,12,0),"")</f>
        <v/>
      </c>
      <c r="J478" s="77" t="str">
        <f>IFERROR(VLOOKUP($D478,의치한약수데이터!$C:$AS,13,0),"")</f>
        <v/>
      </c>
      <c r="K478" s="77" t="str">
        <f>IFERROR(VLOOKUP($D478,의치한약수데이터!$C:$AS,14,0),"")</f>
        <v/>
      </c>
      <c r="L478" s="77" t="str">
        <f>IFERROR(VLOOKUP($D478,의치한약수데이터!$C:$AS,16,0),"")</f>
        <v/>
      </c>
      <c r="M478" s="80" t="str">
        <f>IFERROR(VLOOKUP($D478,의치한약수데이터!$C:$AS,17,0),"")</f>
        <v/>
      </c>
      <c r="N478" s="77" t="str">
        <f>IFERROR(VLOOKUP($D478,의치한약수데이터!$C:$AS,18,0),"")</f>
        <v/>
      </c>
      <c r="O478" s="81" t="str">
        <f>IFERROR(VLOOKUP($D478,의치한약수데이터!$C:$AS,20,0),"")</f>
        <v/>
      </c>
      <c r="P478" s="77" t="str">
        <f>IFERROR(VLOOKUP($D478,의치한약수데이터!$C:$AS,21,0),"")</f>
        <v/>
      </c>
      <c r="Q478" s="77" t="str">
        <f>IFERROR(VLOOKUP($D478,의치한약수데이터!$C:$AS,39,0),"")</f>
        <v/>
      </c>
      <c r="R478" s="82" t="str">
        <f>IFERROR(VLOOKUP($D478,의치한약수데이터!$C:$AS,41,0),"")</f>
        <v/>
      </c>
      <c r="S478" s="115" t="str">
        <f>IFERROR(VLOOKUP($D478,의치한약수데이터!$C:$AS,43,0),"")</f>
        <v/>
      </c>
    </row>
    <row r="479" spans="3:19" x14ac:dyDescent="0.3">
      <c r="C479" s="18">
        <v>447</v>
      </c>
      <c r="D479" s="77" t="str">
        <f>IFERROR(VLOOKUP($C479,의치한약수데이터!$B:$C,2,0),"")</f>
        <v/>
      </c>
      <c r="E479" s="79" t="str">
        <f>IFERROR(VLOOKUP($D479,의치한약수데이터!$C:$AS,3,0),"")</f>
        <v/>
      </c>
      <c r="F479" s="77" t="str">
        <f>IFERROR(VLOOKUP($D479,의치한약수데이터!$C:$AS,5,0),"")</f>
        <v/>
      </c>
      <c r="G479" s="77" t="str">
        <f>IFERROR(VLOOKUP($D479,의치한약수데이터!$C:$AS,6,0),"")</f>
        <v/>
      </c>
      <c r="H479" s="77" t="str">
        <f>IFERROR(VLOOKUP($D479,의치한약수데이터!$C:$AS,8,0),"")</f>
        <v/>
      </c>
      <c r="I479" s="77" t="str">
        <f>IFERROR(VLOOKUP($D479,의치한약수데이터!$C:$AS,12,0),"")</f>
        <v/>
      </c>
      <c r="J479" s="77" t="str">
        <f>IFERROR(VLOOKUP($D479,의치한약수데이터!$C:$AS,13,0),"")</f>
        <v/>
      </c>
      <c r="K479" s="77" t="str">
        <f>IFERROR(VLOOKUP($D479,의치한약수데이터!$C:$AS,14,0),"")</f>
        <v/>
      </c>
      <c r="L479" s="77" t="str">
        <f>IFERROR(VLOOKUP($D479,의치한약수데이터!$C:$AS,16,0),"")</f>
        <v/>
      </c>
      <c r="M479" s="80" t="str">
        <f>IFERROR(VLOOKUP($D479,의치한약수데이터!$C:$AS,17,0),"")</f>
        <v/>
      </c>
      <c r="N479" s="77" t="str">
        <f>IFERROR(VLOOKUP($D479,의치한약수데이터!$C:$AS,18,0),"")</f>
        <v/>
      </c>
      <c r="O479" s="81" t="str">
        <f>IFERROR(VLOOKUP($D479,의치한약수데이터!$C:$AS,20,0),"")</f>
        <v/>
      </c>
      <c r="P479" s="77" t="str">
        <f>IFERROR(VLOOKUP($D479,의치한약수데이터!$C:$AS,21,0),"")</f>
        <v/>
      </c>
      <c r="Q479" s="77" t="str">
        <f>IFERROR(VLOOKUP($D479,의치한약수데이터!$C:$AS,39,0),"")</f>
        <v/>
      </c>
      <c r="R479" s="82" t="str">
        <f>IFERROR(VLOOKUP($D479,의치한약수데이터!$C:$AS,41,0),"")</f>
        <v/>
      </c>
      <c r="S479" s="115" t="str">
        <f>IFERROR(VLOOKUP($D479,의치한약수데이터!$C:$AS,43,0),"")</f>
        <v/>
      </c>
    </row>
    <row r="480" spans="3:19" x14ac:dyDescent="0.3">
      <c r="C480" s="18">
        <v>448</v>
      </c>
      <c r="D480" s="77" t="str">
        <f>IFERROR(VLOOKUP($C480,의치한약수데이터!$B:$C,2,0),"")</f>
        <v/>
      </c>
      <c r="E480" s="79" t="str">
        <f>IFERROR(VLOOKUP($D480,의치한약수데이터!$C:$AS,3,0),"")</f>
        <v/>
      </c>
      <c r="F480" s="77" t="str">
        <f>IFERROR(VLOOKUP($D480,의치한약수데이터!$C:$AS,5,0),"")</f>
        <v/>
      </c>
      <c r="G480" s="77" t="str">
        <f>IFERROR(VLOOKUP($D480,의치한약수데이터!$C:$AS,6,0),"")</f>
        <v/>
      </c>
      <c r="H480" s="77" t="str">
        <f>IFERROR(VLOOKUP($D480,의치한약수데이터!$C:$AS,8,0),"")</f>
        <v/>
      </c>
      <c r="I480" s="77" t="str">
        <f>IFERROR(VLOOKUP($D480,의치한약수데이터!$C:$AS,12,0),"")</f>
        <v/>
      </c>
      <c r="J480" s="77" t="str">
        <f>IFERROR(VLOOKUP($D480,의치한약수데이터!$C:$AS,13,0),"")</f>
        <v/>
      </c>
      <c r="K480" s="77" t="str">
        <f>IFERROR(VLOOKUP($D480,의치한약수데이터!$C:$AS,14,0),"")</f>
        <v/>
      </c>
      <c r="L480" s="77" t="str">
        <f>IFERROR(VLOOKUP($D480,의치한약수데이터!$C:$AS,16,0),"")</f>
        <v/>
      </c>
      <c r="M480" s="80" t="str">
        <f>IFERROR(VLOOKUP($D480,의치한약수데이터!$C:$AS,17,0),"")</f>
        <v/>
      </c>
      <c r="N480" s="77" t="str">
        <f>IFERROR(VLOOKUP($D480,의치한약수데이터!$C:$AS,18,0),"")</f>
        <v/>
      </c>
      <c r="O480" s="81" t="str">
        <f>IFERROR(VLOOKUP($D480,의치한약수데이터!$C:$AS,20,0),"")</f>
        <v/>
      </c>
      <c r="P480" s="77" t="str">
        <f>IFERROR(VLOOKUP($D480,의치한약수데이터!$C:$AS,21,0),"")</f>
        <v/>
      </c>
      <c r="Q480" s="77" t="str">
        <f>IFERROR(VLOOKUP($D480,의치한약수데이터!$C:$AS,39,0),"")</f>
        <v/>
      </c>
      <c r="R480" s="82" t="str">
        <f>IFERROR(VLOOKUP($D480,의치한약수데이터!$C:$AS,41,0),"")</f>
        <v/>
      </c>
      <c r="S480" s="115" t="str">
        <f>IFERROR(VLOOKUP($D480,의치한약수데이터!$C:$AS,43,0),"")</f>
        <v/>
      </c>
    </row>
    <row r="481" spans="3:19" x14ac:dyDescent="0.3">
      <c r="C481" s="18">
        <v>449</v>
      </c>
      <c r="D481" s="77" t="str">
        <f>IFERROR(VLOOKUP($C481,의치한약수데이터!$B:$C,2,0),"")</f>
        <v/>
      </c>
      <c r="E481" s="79" t="str">
        <f>IFERROR(VLOOKUP($D481,의치한약수데이터!$C:$AS,3,0),"")</f>
        <v/>
      </c>
      <c r="F481" s="77" t="str">
        <f>IFERROR(VLOOKUP($D481,의치한약수데이터!$C:$AS,5,0),"")</f>
        <v/>
      </c>
      <c r="G481" s="77" t="str">
        <f>IFERROR(VLOOKUP($D481,의치한약수데이터!$C:$AS,6,0),"")</f>
        <v/>
      </c>
      <c r="H481" s="77" t="str">
        <f>IFERROR(VLOOKUP($D481,의치한약수데이터!$C:$AS,8,0),"")</f>
        <v/>
      </c>
      <c r="I481" s="77" t="str">
        <f>IFERROR(VLOOKUP($D481,의치한약수데이터!$C:$AS,12,0),"")</f>
        <v/>
      </c>
      <c r="J481" s="77" t="str">
        <f>IFERROR(VLOOKUP($D481,의치한약수데이터!$C:$AS,13,0),"")</f>
        <v/>
      </c>
      <c r="K481" s="77" t="str">
        <f>IFERROR(VLOOKUP($D481,의치한약수데이터!$C:$AS,14,0),"")</f>
        <v/>
      </c>
      <c r="L481" s="77" t="str">
        <f>IFERROR(VLOOKUP($D481,의치한약수데이터!$C:$AS,16,0),"")</f>
        <v/>
      </c>
      <c r="M481" s="80" t="str">
        <f>IFERROR(VLOOKUP($D481,의치한약수데이터!$C:$AS,17,0),"")</f>
        <v/>
      </c>
      <c r="N481" s="77" t="str">
        <f>IFERROR(VLOOKUP($D481,의치한약수데이터!$C:$AS,18,0),"")</f>
        <v/>
      </c>
      <c r="O481" s="81" t="str">
        <f>IFERROR(VLOOKUP($D481,의치한약수데이터!$C:$AS,20,0),"")</f>
        <v/>
      </c>
      <c r="P481" s="77" t="str">
        <f>IFERROR(VLOOKUP($D481,의치한약수데이터!$C:$AS,21,0),"")</f>
        <v/>
      </c>
      <c r="Q481" s="77" t="str">
        <f>IFERROR(VLOOKUP($D481,의치한약수데이터!$C:$AS,39,0),"")</f>
        <v/>
      </c>
      <c r="R481" s="82" t="str">
        <f>IFERROR(VLOOKUP($D481,의치한약수데이터!$C:$AS,41,0),"")</f>
        <v/>
      </c>
      <c r="S481" s="115" t="str">
        <f>IFERROR(VLOOKUP($D481,의치한약수데이터!$C:$AS,43,0),"")</f>
        <v/>
      </c>
    </row>
    <row r="482" spans="3:19" x14ac:dyDescent="0.3">
      <c r="C482" s="18">
        <v>450</v>
      </c>
      <c r="D482" s="77" t="str">
        <f>IFERROR(VLOOKUP($C482,의치한약수데이터!$B:$C,2,0),"")</f>
        <v/>
      </c>
      <c r="E482" s="79" t="str">
        <f>IFERROR(VLOOKUP($D482,의치한약수데이터!$C:$AS,3,0),"")</f>
        <v/>
      </c>
      <c r="F482" s="77" t="str">
        <f>IFERROR(VLOOKUP($D482,의치한약수데이터!$C:$AS,5,0),"")</f>
        <v/>
      </c>
      <c r="G482" s="77" t="str">
        <f>IFERROR(VLOOKUP($D482,의치한약수데이터!$C:$AS,6,0),"")</f>
        <v/>
      </c>
      <c r="H482" s="77" t="str">
        <f>IFERROR(VLOOKUP($D482,의치한약수데이터!$C:$AS,8,0),"")</f>
        <v/>
      </c>
      <c r="I482" s="77" t="str">
        <f>IFERROR(VLOOKUP($D482,의치한약수데이터!$C:$AS,12,0),"")</f>
        <v/>
      </c>
      <c r="J482" s="77" t="str">
        <f>IFERROR(VLOOKUP($D482,의치한약수데이터!$C:$AS,13,0),"")</f>
        <v/>
      </c>
      <c r="K482" s="77" t="str">
        <f>IFERROR(VLOOKUP($D482,의치한약수데이터!$C:$AS,14,0),"")</f>
        <v/>
      </c>
      <c r="L482" s="77" t="str">
        <f>IFERROR(VLOOKUP($D482,의치한약수데이터!$C:$AS,16,0),"")</f>
        <v/>
      </c>
      <c r="M482" s="80" t="str">
        <f>IFERROR(VLOOKUP($D482,의치한약수데이터!$C:$AS,17,0),"")</f>
        <v/>
      </c>
      <c r="N482" s="77" t="str">
        <f>IFERROR(VLOOKUP($D482,의치한약수데이터!$C:$AS,18,0),"")</f>
        <v/>
      </c>
      <c r="O482" s="81" t="str">
        <f>IFERROR(VLOOKUP($D482,의치한약수데이터!$C:$AS,20,0),"")</f>
        <v/>
      </c>
      <c r="P482" s="77" t="str">
        <f>IFERROR(VLOOKUP($D482,의치한약수데이터!$C:$AS,21,0),"")</f>
        <v/>
      </c>
      <c r="Q482" s="77" t="str">
        <f>IFERROR(VLOOKUP($D482,의치한약수데이터!$C:$AS,39,0),"")</f>
        <v/>
      </c>
      <c r="R482" s="82" t="str">
        <f>IFERROR(VLOOKUP($D482,의치한약수데이터!$C:$AS,41,0),"")</f>
        <v/>
      </c>
      <c r="S482" s="115" t="str">
        <f>IFERROR(VLOOKUP($D482,의치한약수데이터!$C:$AS,43,0),"")</f>
        <v/>
      </c>
    </row>
    <row r="483" spans="3:19" x14ac:dyDescent="0.3">
      <c r="C483" s="18">
        <v>451</v>
      </c>
      <c r="D483" s="77" t="str">
        <f>IFERROR(VLOOKUP($C483,의치한약수데이터!$B:$C,2,0),"")</f>
        <v/>
      </c>
      <c r="E483" s="79" t="str">
        <f>IFERROR(VLOOKUP($D483,의치한약수데이터!$C:$AS,3,0),"")</f>
        <v/>
      </c>
      <c r="F483" s="77" t="str">
        <f>IFERROR(VLOOKUP($D483,의치한약수데이터!$C:$AS,5,0),"")</f>
        <v/>
      </c>
      <c r="G483" s="77" t="str">
        <f>IFERROR(VLOOKUP($D483,의치한약수데이터!$C:$AS,6,0),"")</f>
        <v/>
      </c>
      <c r="H483" s="77" t="str">
        <f>IFERROR(VLOOKUP($D483,의치한약수데이터!$C:$AS,8,0),"")</f>
        <v/>
      </c>
      <c r="I483" s="77" t="str">
        <f>IFERROR(VLOOKUP($D483,의치한약수데이터!$C:$AS,12,0),"")</f>
        <v/>
      </c>
      <c r="J483" s="77" t="str">
        <f>IFERROR(VLOOKUP($D483,의치한약수데이터!$C:$AS,13,0),"")</f>
        <v/>
      </c>
      <c r="K483" s="77" t="str">
        <f>IFERROR(VLOOKUP($D483,의치한약수데이터!$C:$AS,14,0),"")</f>
        <v/>
      </c>
      <c r="L483" s="77" t="str">
        <f>IFERROR(VLOOKUP($D483,의치한약수데이터!$C:$AS,16,0),"")</f>
        <v/>
      </c>
      <c r="M483" s="80" t="str">
        <f>IFERROR(VLOOKUP($D483,의치한약수데이터!$C:$AS,17,0),"")</f>
        <v/>
      </c>
      <c r="N483" s="77" t="str">
        <f>IFERROR(VLOOKUP($D483,의치한약수데이터!$C:$AS,18,0),"")</f>
        <v/>
      </c>
      <c r="O483" s="81" t="str">
        <f>IFERROR(VLOOKUP($D483,의치한약수데이터!$C:$AS,20,0),"")</f>
        <v/>
      </c>
      <c r="P483" s="77" t="str">
        <f>IFERROR(VLOOKUP($D483,의치한약수데이터!$C:$AS,21,0),"")</f>
        <v/>
      </c>
      <c r="Q483" s="77" t="str">
        <f>IFERROR(VLOOKUP($D483,의치한약수데이터!$C:$AS,39,0),"")</f>
        <v/>
      </c>
      <c r="R483" s="82" t="str">
        <f>IFERROR(VLOOKUP($D483,의치한약수데이터!$C:$AS,41,0),"")</f>
        <v/>
      </c>
      <c r="S483" s="115" t="str">
        <f>IFERROR(VLOOKUP($D483,의치한약수데이터!$C:$AS,43,0),"")</f>
        <v/>
      </c>
    </row>
    <row r="484" spans="3:19" x14ac:dyDescent="0.3">
      <c r="C484" s="18">
        <v>452</v>
      </c>
      <c r="D484" s="77" t="str">
        <f>IFERROR(VLOOKUP($C484,의치한약수데이터!$B:$C,2,0),"")</f>
        <v/>
      </c>
      <c r="E484" s="79" t="str">
        <f>IFERROR(VLOOKUP($D484,의치한약수데이터!$C:$AS,3,0),"")</f>
        <v/>
      </c>
      <c r="F484" s="77" t="str">
        <f>IFERROR(VLOOKUP($D484,의치한약수데이터!$C:$AS,5,0),"")</f>
        <v/>
      </c>
      <c r="G484" s="77" t="str">
        <f>IFERROR(VLOOKUP($D484,의치한약수데이터!$C:$AS,6,0),"")</f>
        <v/>
      </c>
      <c r="H484" s="77" t="str">
        <f>IFERROR(VLOOKUP($D484,의치한약수데이터!$C:$AS,8,0),"")</f>
        <v/>
      </c>
      <c r="I484" s="77" t="str">
        <f>IFERROR(VLOOKUP($D484,의치한약수데이터!$C:$AS,12,0),"")</f>
        <v/>
      </c>
      <c r="J484" s="77" t="str">
        <f>IFERROR(VLOOKUP($D484,의치한약수데이터!$C:$AS,13,0),"")</f>
        <v/>
      </c>
      <c r="K484" s="77" t="str">
        <f>IFERROR(VLOOKUP($D484,의치한약수데이터!$C:$AS,14,0),"")</f>
        <v/>
      </c>
      <c r="L484" s="77" t="str">
        <f>IFERROR(VLOOKUP($D484,의치한약수데이터!$C:$AS,16,0),"")</f>
        <v/>
      </c>
      <c r="M484" s="80" t="str">
        <f>IFERROR(VLOOKUP($D484,의치한약수데이터!$C:$AS,17,0),"")</f>
        <v/>
      </c>
      <c r="N484" s="77" t="str">
        <f>IFERROR(VLOOKUP($D484,의치한약수데이터!$C:$AS,18,0),"")</f>
        <v/>
      </c>
      <c r="O484" s="81" t="str">
        <f>IFERROR(VLOOKUP($D484,의치한약수데이터!$C:$AS,20,0),"")</f>
        <v/>
      </c>
      <c r="P484" s="77" t="str">
        <f>IFERROR(VLOOKUP($D484,의치한약수데이터!$C:$AS,21,0),"")</f>
        <v/>
      </c>
      <c r="Q484" s="77" t="str">
        <f>IFERROR(VLOOKUP($D484,의치한약수데이터!$C:$AS,39,0),"")</f>
        <v/>
      </c>
      <c r="R484" s="82" t="str">
        <f>IFERROR(VLOOKUP($D484,의치한약수데이터!$C:$AS,41,0),"")</f>
        <v/>
      </c>
      <c r="S484" s="115" t="str">
        <f>IFERROR(VLOOKUP($D484,의치한약수데이터!$C:$AS,43,0),"")</f>
        <v/>
      </c>
    </row>
    <row r="485" spans="3:19" x14ac:dyDescent="0.3">
      <c r="C485" s="18">
        <v>453</v>
      </c>
      <c r="D485" s="77" t="str">
        <f>IFERROR(VLOOKUP($C485,의치한약수데이터!$B:$C,2,0),"")</f>
        <v/>
      </c>
      <c r="E485" s="79" t="str">
        <f>IFERROR(VLOOKUP($D485,의치한약수데이터!$C:$AS,3,0),"")</f>
        <v/>
      </c>
      <c r="F485" s="77" t="str">
        <f>IFERROR(VLOOKUP($D485,의치한약수데이터!$C:$AS,5,0),"")</f>
        <v/>
      </c>
      <c r="G485" s="77" t="str">
        <f>IFERROR(VLOOKUP($D485,의치한약수데이터!$C:$AS,6,0),"")</f>
        <v/>
      </c>
      <c r="H485" s="77" t="str">
        <f>IFERROR(VLOOKUP($D485,의치한약수데이터!$C:$AS,8,0),"")</f>
        <v/>
      </c>
      <c r="I485" s="77" t="str">
        <f>IFERROR(VLOOKUP($D485,의치한약수데이터!$C:$AS,12,0),"")</f>
        <v/>
      </c>
      <c r="J485" s="77" t="str">
        <f>IFERROR(VLOOKUP($D485,의치한약수데이터!$C:$AS,13,0),"")</f>
        <v/>
      </c>
      <c r="K485" s="77" t="str">
        <f>IFERROR(VLOOKUP($D485,의치한약수데이터!$C:$AS,14,0),"")</f>
        <v/>
      </c>
      <c r="L485" s="77" t="str">
        <f>IFERROR(VLOOKUP($D485,의치한약수데이터!$C:$AS,16,0),"")</f>
        <v/>
      </c>
      <c r="M485" s="80" t="str">
        <f>IFERROR(VLOOKUP($D485,의치한약수데이터!$C:$AS,17,0),"")</f>
        <v/>
      </c>
      <c r="N485" s="77" t="str">
        <f>IFERROR(VLOOKUP($D485,의치한약수데이터!$C:$AS,18,0),"")</f>
        <v/>
      </c>
      <c r="O485" s="81" t="str">
        <f>IFERROR(VLOOKUP($D485,의치한약수데이터!$C:$AS,20,0),"")</f>
        <v/>
      </c>
      <c r="P485" s="77" t="str">
        <f>IFERROR(VLOOKUP($D485,의치한약수데이터!$C:$AS,21,0),"")</f>
        <v/>
      </c>
      <c r="Q485" s="77" t="str">
        <f>IFERROR(VLOOKUP($D485,의치한약수데이터!$C:$AS,39,0),"")</f>
        <v/>
      </c>
      <c r="R485" s="82" t="str">
        <f>IFERROR(VLOOKUP($D485,의치한약수데이터!$C:$AS,41,0),"")</f>
        <v/>
      </c>
      <c r="S485" s="115" t="str">
        <f>IFERROR(VLOOKUP($D485,의치한약수데이터!$C:$AS,43,0),"")</f>
        <v/>
      </c>
    </row>
    <row r="486" spans="3:19" x14ac:dyDescent="0.3">
      <c r="C486" s="18">
        <v>454</v>
      </c>
      <c r="D486" s="77" t="str">
        <f>IFERROR(VLOOKUP($C486,의치한약수데이터!$B:$C,2,0),"")</f>
        <v/>
      </c>
      <c r="E486" s="79" t="str">
        <f>IFERROR(VLOOKUP($D486,의치한약수데이터!$C:$AS,3,0),"")</f>
        <v/>
      </c>
      <c r="F486" s="77" t="str">
        <f>IFERROR(VLOOKUP($D486,의치한약수데이터!$C:$AS,5,0),"")</f>
        <v/>
      </c>
      <c r="G486" s="77" t="str">
        <f>IFERROR(VLOOKUP($D486,의치한약수데이터!$C:$AS,6,0),"")</f>
        <v/>
      </c>
      <c r="H486" s="77" t="str">
        <f>IFERROR(VLOOKUP($D486,의치한약수데이터!$C:$AS,8,0),"")</f>
        <v/>
      </c>
      <c r="I486" s="77" t="str">
        <f>IFERROR(VLOOKUP($D486,의치한약수데이터!$C:$AS,12,0),"")</f>
        <v/>
      </c>
      <c r="J486" s="77" t="str">
        <f>IFERROR(VLOOKUP($D486,의치한약수데이터!$C:$AS,13,0),"")</f>
        <v/>
      </c>
      <c r="K486" s="77" t="str">
        <f>IFERROR(VLOOKUP($D486,의치한약수데이터!$C:$AS,14,0),"")</f>
        <v/>
      </c>
      <c r="L486" s="77" t="str">
        <f>IFERROR(VLOOKUP($D486,의치한약수데이터!$C:$AS,16,0),"")</f>
        <v/>
      </c>
      <c r="M486" s="80" t="str">
        <f>IFERROR(VLOOKUP($D486,의치한약수데이터!$C:$AS,17,0),"")</f>
        <v/>
      </c>
      <c r="N486" s="77" t="str">
        <f>IFERROR(VLOOKUP($D486,의치한약수데이터!$C:$AS,18,0),"")</f>
        <v/>
      </c>
      <c r="O486" s="81" t="str">
        <f>IFERROR(VLOOKUP($D486,의치한약수데이터!$C:$AS,20,0),"")</f>
        <v/>
      </c>
      <c r="P486" s="77" t="str">
        <f>IFERROR(VLOOKUP($D486,의치한약수데이터!$C:$AS,21,0),"")</f>
        <v/>
      </c>
      <c r="Q486" s="77" t="str">
        <f>IFERROR(VLOOKUP($D486,의치한약수데이터!$C:$AS,39,0),"")</f>
        <v/>
      </c>
      <c r="R486" s="82" t="str">
        <f>IFERROR(VLOOKUP($D486,의치한약수데이터!$C:$AS,41,0),"")</f>
        <v/>
      </c>
      <c r="S486" s="115" t="str">
        <f>IFERROR(VLOOKUP($D486,의치한약수데이터!$C:$AS,43,0),"")</f>
        <v/>
      </c>
    </row>
    <row r="487" spans="3:19" x14ac:dyDescent="0.3">
      <c r="C487" s="18">
        <v>455</v>
      </c>
      <c r="D487" s="77" t="str">
        <f>IFERROR(VLOOKUP($C487,의치한약수데이터!$B:$C,2,0),"")</f>
        <v/>
      </c>
      <c r="E487" s="79" t="str">
        <f>IFERROR(VLOOKUP($D487,의치한약수데이터!$C:$AS,3,0),"")</f>
        <v/>
      </c>
      <c r="F487" s="77" t="str">
        <f>IFERROR(VLOOKUP($D487,의치한약수데이터!$C:$AS,5,0),"")</f>
        <v/>
      </c>
      <c r="G487" s="77" t="str">
        <f>IFERROR(VLOOKUP($D487,의치한약수데이터!$C:$AS,6,0),"")</f>
        <v/>
      </c>
      <c r="H487" s="77" t="str">
        <f>IFERROR(VLOOKUP($D487,의치한약수데이터!$C:$AS,8,0),"")</f>
        <v/>
      </c>
      <c r="I487" s="77" t="str">
        <f>IFERROR(VLOOKUP($D487,의치한약수데이터!$C:$AS,12,0),"")</f>
        <v/>
      </c>
      <c r="J487" s="77" t="str">
        <f>IFERROR(VLOOKUP($D487,의치한약수데이터!$C:$AS,13,0),"")</f>
        <v/>
      </c>
      <c r="K487" s="77" t="str">
        <f>IFERROR(VLOOKUP($D487,의치한약수데이터!$C:$AS,14,0),"")</f>
        <v/>
      </c>
      <c r="L487" s="77" t="str">
        <f>IFERROR(VLOOKUP($D487,의치한약수데이터!$C:$AS,16,0),"")</f>
        <v/>
      </c>
      <c r="M487" s="80" t="str">
        <f>IFERROR(VLOOKUP($D487,의치한약수데이터!$C:$AS,17,0),"")</f>
        <v/>
      </c>
      <c r="N487" s="77" t="str">
        <f>IFERROR(VLOOKUP($D487,의치한약수데이터!$C:$AS,18,0),"")</f>
        <v/>
      </c>
      <c r="O487" s="81" t="str">
        <f>IFERROR(VLOOKUP($D487,의치한약수데이터!$C:$AS,20,0),"")</f>
        <v/>
      </c>
      <c r="P487" s="77" t="str">
        <f>IFERROR(VLOOKUP($D487,의치한약수데이터!$C:$AS,21,0),"")</f>
        <v/>
      </c>
      <c r="Q487" s="77" t="str">
        <f>IFERROR(VLOOKUP($D487,의치한약수데이터!$C:$AS,39,0),"")</f>
        <v/>
      </c>
      <c r="R487" s="82" t="str">
        <f>IFERROR(VLOOKUP($D487,의치한약수데이터!$C:$AS,41,0),"")</f>
        <v/>
      </c>
      <c r="S487" s="115" t="str">
        <f>IFERROR(VLOOKUP($D487,의치한약수데이터!$C:$AS,43,0),"")</f>
        <v/>
      </c>
    </row>
    <row r="488" spans="3:19" x14ac:dyDescent="0.3">
      <c r="C488" s="18">
        <v>456</v>
      </c>
      <c r="D488" s="77" t="str">
        <f>IFERROR(VLOOKUP($C488,의치한약수데이터!$B:$C,2,0),"")</f>
        <v/>
      </c>
      <c r="E488" s="79" t="str">
        <f>IFERROR(VLOOKUP($D488,의치한약수데이터!$C:$AS,3,0),"")</f>
        <v/>
      </c>
      <c r="F488" s="77" t="str">
        <f>IFERROR(VLOOKUP($D488,의치한약수데이터!$C:$AS,5,0),"")</f>
        <v/>
      </c>
      <c r="G488" s="77" t="str">
        <f>IFERROR(VLOOKUP($D488,의치한약수데이터!$C:$AS,6,0),"")</f>
        <v/>
      </c>
      <c r="H488" s="77" t="str">
        <f>IFERROR(VLOOKUP($D488,의치한약수데이터!$C:$AS,8,0),"")</f>
        <v/>
      </c>
      <c r="I488" s="77" t="str">
        <f>IFERROR(VLOOKUP($D488,의치한약수데이터!$C:$AS,12,0),"")</f>
        <v/>
      </c>
      <c r="J488" s="77" t="str">
        <f>IFERROR(VLOOKUP($D488,의치한약수데이터!$C:$AS,13,0),"")</f>
        <v/>
      </c>
      <c r="K488" s="77" t="str">
        <f>IFERROR(VLOOKUP($D488,의치한약수데이터!$C:$AS,14,0),"")</f>
        <v/>
      </c>
      <c r="L488" s="77" t="str">
        <f>IFERROR(VLOOKUP($D488,의치한약수데이터!$C:$AS,16,0),"")</f>
        <v/>
      </c>
      <c r="M488" s="80" t="str">
        <f>IFERROR(VLOOKUP($D488,의치한약수데이터!$C:$AS,17,0),"")</f>
        <v/>
      </c>
      <c r="N488" s="77" t="str">
        <f>IFERROR(VLOOKUP($D488,의치한약수데이터!$C:$AS,18,0),"")</f>
        <v/>
      </c>
      <c r="O488" s="81" t="str">
        <f>IFERROR(VLOOKUP($D488,의치한약수데이터!$C:$AS,20,0),"")</f>
        <v/>
      </c>
      <c r="P488" s="77" t="str">
        <f>IFERROR(VLOOKUP($D488,의치한약수데이터!$C:$AS,21,0),"")</f>
        <v/>
      </c>
      <c r="Q488" s="77" t="str">
        <f>IFERROR(VLOOKUP($D488,의치한약수데이터!$C:$AS,39,0),"")</f>
        <v/>
      </c>
      <c r="R488" s="82" t="str">
        <f>IFERROR(VLOOKUP($D488,의치한약수데이터!$C:$AS,41,0),"")</f>
        <v/>
      </c>
      <c r="S488" s="115" t="str">
        <f>IFERROR(VLOOKUP($D488,의치한약수데이터!$C:$AS,43,0),"")</f>
        <v/>
      </c>
    </row>
    <row r="489" spans="3:19" x14ac:dyDescent="0.3">
      <c r="C489" s="18">
        <v>457</v>
      </c>
      <c r="D489" s="77" t="str">
        <f>IFERROR(VLOOKUP($C489,의치한약수데이터!$B:$C,2,0),"")</f>
        <v/>
      </c>
      <c r="E489" s="79" t="str">
        <f>IFERROR(VLOOKUP($D489,의치한약수데이터!$C:$AS,3,0),"")</f>
        <v/>
      </c>
      <c r="F489" s="77" t="str">
        <f>IFERROR(VLOOKUP($D489,의치한약수데이터!$C:$AS,5,0),"")</f>
        <v/>
      </c>
      <c r="G489" s="77" t="str">
        <f>IFERROR(VLOOKUP($D489,의치한약수데이터!$C:$AS,6,0),"")</f>
        <v/>
      </c>
      <c r="H489" s="77" t="str">
        <f>IFERROR(VLOOKUP($D489,의치한약수데이터!$C:$AS,8,0),"")</f>
        <v/>
      </c>
      <c r="I489" s="77" t="str">
        <f>IFERROR(VLOOKUP($D489,의치한약수데이터!$C:$AS,12,0),"")</f>
        <v/>
      </c>
      <c r="J489" s="77" t="str">
        <f>IFERROR(VLOOKUP($D489,의치한약수데이터!$C:$AS,13,0),"")</f>
        <v/>
      </c>
      <c r="K489" s="77" t="str">
        <f>IFERROR(VLOOKUP($D489,의치한약수데이터!$C:$AS,14,0),"")</f>
        <v/>
      </c>
      <c r="L489" s="77" t="str">
        <f>IFERROR(VLOOKUP($D489,의치한약수데이터!$C:$AS,16,0),"")</f>
        <v/>
      </c>
      <c r="M489" s="80" t="str">
        <f>IFERROR(VLOOKUP($D489,의치한약수데이터!$C:$AS,17,0),"")</f>
        <v/>
      </c>
      <c r="N489" s="77" t="str">
        <f>IFERROR(VLOOKUP($D489,의치한약수데이터!$C:$AS,18,0),"")</f>
        <v/>
      </c>
      <c r="O489" s="81" t="str">
        <f>IFERROR(VLOOKUP($D489,의치한약수데이터!$C:$AS,20,0),"")</f>
        <v/>
      </c>
      <c r="P489" s="77" t="str">
        <f>IFERROR(VLOOKUP($D489,의치한약수데이터!$C:$AS,21,0),"")</f>
        <v/>
      </c>
      <c r="Q489" s="77" t="str">
        <f>IFERROR(VLOOKUP($D489,의치한약수데이터!$C:$AS,39,0),"")</f>
        <v/>
      </c>
      <c r="R489" s="82" t="str">
        <f>IFERROR(VLOOKUP($D489,의치한약수데이터!$C:$AS,41,0),"")</f>
        <v/>
      </c>
      <c r="S489" s="115" t="str">
        <f>IFERROR(VLOOKUP($D489,의치한약수데이터!$C:$AS,43,0),"")</f>
        <v/>
      </c>
    </row>
    <row r="490" spans="3:19" x14ac:dyDescent="0.3">
      <c r="C490" s="18">
        <v>458</v>
      </c>
      <c r="D490" s="77" t="str">
        <f>IFERROR(VLOOKUP($C490,의치한약수데이터!$B:$C,2,0),"")</f>
        <v/>
      </c>
      <c r="E490" s="79" t="str">
        <f>IFERROR(VLOOKUP($D490,의치한약수데이터!$C:$AS,3,0),"")</f>
        <v/>
      </c>
      <c r="F490" s="77" t="str">
        <f>IFERROR(VLOOKUP($D490,의치한약수데이터!$C:$AS,5,0),"")</f>
        <v/>
      </c>
      <c r="G490" s="77" t="str">
        <f>IFERROR(VLOOKUP($D490,의치한약수데이터!$C:$AS,6,0),"")</f>
        <v/>
      </c>
      <c r="H490" s="77" t="str">
        <f>IFERROR(VLOOKUP($D490,의치한약수데이터!$C:$AS,8,0),"")</f>
        <v/>
      </c>
      <c r="I490" s="77" t="str">
        <f>IFERROR(VLOOKUP($D490,의치한약수데이터!$C:$AS,12,0),"")</f>
        <v/>
      </c>
      <c r="J490" s="77" t="str">
        <f>IFERROR(VLOOKUP($D490,의치한약수데이터!$C:$AS,13,0),"")</f>
        <v/>
      </c>
      <c r="K490" s="77" t="str">
        <f>IFERROR(VLOOKUP($D490,의치한약수데이터!$C:$AS,14,0),"")</f>
        <v/>
      </c>
      <c r="L490" s="77" t="str">
        <f>IFERROR(VLOOKUP($D490,의치한약수데이터!$C:$AS,16,0),"")</f>
        <v/>
      </c>
      <c r="M490" s="80" t="str">
        <f>IFERROR(VLOOKUP($D490,의치한약수데이터!$C:$AS,17,0),"")</f>
        <v/>
      </c>
      <c r="N490" s="77" t="str">
        <f>IFERROR(VLOOKUP($D490,의치한약수데이터!$C:$AS,18,0),"")</f>
        <v/>
      </c>
      <c r="O490" s="81" t="str">
        <f>IFERROR(VLOOKUP($D490,의치한약수데이터!$C:$AS,20,0),"")</f>
        <v/>
      </c>
      <c r="P490" s="77" t="str">
        <f>IFERROR(VLOOKUP($D490,의치한약수데이터!$C:$AS,21,0),"")</f>
        <v/>
      </c>
      <c r="Q490" s="77" t="str">
        <f>IFERROR(VLOOKUP($D490,의치한약수데이터!$C:$AS,39,0),"")</f>
        <v/>
      </c>
      <c r="R490" s="82" t="str">
        <f>IFERROR(VLOOKUP($D490,의치한약수데이터!$C:$AS,41,0),"")</f>
        <v/>
      </c>
      <c r="S490" s="115" t="str">
        <f>IFERROR(VLOOKUP($D490,의치한약수데이터!$C:$AS,43,0),"")</f>
        <v/>
      </c>
    </row>
    <row r="491" spans="3:19" x14ac:dyDescent="0.3">
      <c r="C491" s="18">
        <v>459</v>
      </c>
      <c r="D491" s="77" t="str">
        <f>IFERROR(VLOOKUP($C491,의치한약수데이터!$B:$C,2,0),"")</f>
        <v/>
      </c>
      <c r="E491" s="79" t="str">
        <f>IFERROR(VLOOKUP($D491,의치한약수데이터!$C:$AS,3,0),"")</f>
        <v/>
      </c>
      <c r="F491" s="77" t="str">
        <f>IFERROR(VLOOKUP($D491,의치한약수데이터!$C:$AS,5,0),"")</f>
        <v/>
      </c>
      <c r="G491" s="77" t="str">
        <f>IFERROR(VLOOKUP($D491,의치한약수데이터!$C:$AS,6,0),"")</f>
        <v/>
      </c>
      <c r="H491" s="77" t="str">
        <f>IFERROR(VLOOKUP($D491,의치한약수데이터!$C:$AS,8,0),"")</f>
        <v/>
      </c>
      <c r="I491" s="77" t="str">
        <f>IFERROR(VLOOKUP($D491,의치한약수데이터!$C:$AS,12,0),"")</f>
        <v/>
      </c>
      <c r="J491" s="77" t="str">
        <f>IFERROR(VLOOKUP($D491,의치한약수데이터!$C:$AS,13,0),"")</f>
        <v/>
      </c>
      <c r="K491" s="77" t="str">
        <f>IFERROR(VLOOKUP($D491,의치한약수데이터!$C:$AS,14,0),"")</f>
        <v/>
      </c>
      <c r="L491" s="77" t="str">
        <f>IFERROR(VLOOKUP($D491,의치한약수데이터!$C:$AS,16,0),"")</f>
        <v/>
      </c>
      <c r="M491" s="80" t="str">
        <f>IFERROR(VLOOKUP($D491,의치한약수데이터!$C:$AS,17,0),"")</f>
        <v/>
      </c>
      <c r="N491" s="77" t="str">
        <f>IFERROR(VLOOKUP($D491,의치한약수데이터!$C:$AS,18,0),"")</f>
        <v/>
      </c>
      <c r="O491" s="81" t="str">
        <f>IFERROR(VLOOKUP($D491,의치한약수데이터!$C:$AS,20,0),"")</f>
        <v/>
      </c>
      <c r="P491" s="77" t="str">
        <f>IFERROR(VLOOKUP($D491,의치한약수데이터!$C:$AS,21,0),"")</f>
        <v/>
      </c>
      <c r="Q491" s="77" t="str">
        <f>IFERROR(VLOOKUP($D491,의치한약수데이터!$C:$AS,39,0),"")</f>
        <v/>
      </c>
      <c r="R491" s="82" t="str">
        <f>IFERROR(VLOOKUP($D491,의치한약수데이터!$C:$AS,41,0),"")</f>
        <v/>
      </c>
      <c r="S491" s="115" t="str">
        <f>IFERROR(VLOOKUP($D491,의치한약수데이터!$C:$AS,43,0),"")</f>
        <v/>
      </c>
    </row>
    <row r="492" spans="3:19" x14ac:dyDescent="0.3">
      <c r="C492" s="18">
        <v>460</v>
      </c>
      <c r="D492" s="77" t="str">
        <f>IFERROR(VLOOKUP($C492,의치한약수데이터!$B:$C,2,0),"")</f>
        <v/>
      </c>
      <c r="E492" s="79" t="str">
        <f>IFERROR(VLOOKUP($D492,의치한약수데이터!$C:$AS,3,0),"")</f>
        <v/>
      </c>
      <c r="F492" s="77" t="str">
        <f>IFERROR(VLOOKUP($D492,의치한약수데이터!$C:$AS,5,0),"")</f>
        <v/>
      </c>
      <c r="G492" s="77" t="str">
        <f>IFERROR(VLOOKUP($D492,의치한약수데이터!$C:$AS,6,0),"")</f>
        <v/>
      </c>
      <c r="H492" s="77" t="str">
        <f>IFERROR(VLOOKUP($D492,의치한약수데이터!$C:$AS,8,0),"")</f>
        <v/>
      </c>
      <c r="I492" s="77" t="str">
        <f>IFERROR(VLOOKUP($D492,의치한약수데이터!$C:$AS,12,0),"")</f>
        <v/>
      </c>
      <c r="J492" s="77" t="str">
        <f>IFERROR(VLOOKUP($D492,의치한약수데이터!$C:$AS,13,0),"")</f>
        <v/>
      </c>
      <c r="K492" s="77" t="str">
        <f>IFERROR(VLOOKUP($D492,의치한약수데이터!$C:$AS,14,0),"")</f>
        <v/>
      </c>
      <c r="L492" s="77" t="str">
        <f>IFERROR(VLOOKUP($D492,의치한약수데이터!$C:$AS,16,0),"")</f>
        <v/>
      </c>
      <c r="M492" s="80" t="str">
        <f>IFERROR(VLOOKUP($D492,의치한약수데이터!$C:$AS,17,0),"")</f>
        <v/>
      </c>
      <c r="N492" s="77" t="str">
        <f>IFERROR(VLOOKUP($D492,의치한약수데이터!$C:$AS,18,0),"")</f>
        <v/>
      </c>
      <c r="O492" s="81" t="str">
        <f>IFERROR(VLOOKUP($D492,의치한약수데이터!$C:$AS,20,0),"")</f>
        <v/>
      </c>
      <c r="P492" s="77" t="str">
        <f>IFERROR(VLOOKUP($D492,의치한약수데이터!$C:$AS,21,0),"")</f>
        <v/>
      </c>
      <c r="Q492" s="77" t="str">
        <f>IFERROR(VLOOKUP($D492,의치한약수데이터!$C:$AS,39,0),"")</f>
        <v/>
      </c>
      <c r="R492" s="82" t="str">
        <f>IFERROR(VLOOKUP($D492,의치한약수데이터!$C:$AS,41,0),"")</f>
        <v/>
      </c>
      <c r="S492" s="115" t="str">
        <f>IFERROR(VLOOKUP($D492,의치한약수데이터!$C:$AS,43,0),"")</f>
        <v/>
      </c>
    </row>
    <row r="493" spans="3:19" x14ac:dyDescent="0.3">
      <c r="C493" s="18">
        <v>461</v>
      </c>
      <c r="D493" s="77" t="str">
        <f>IFERROR(VLOOKUP($C493,의치한약수데이터!$B:$C,2,0),"")</f>
        <v/>
      </c>
      <c r="E493" s="79" t="str">
        <f>IFERROR(VLOOKUP($D493,의치한약수데이터!$C:$AS,3,0),"")</f>
        <v/>
      </c>
      <c r="F493" s="77" t="str">
        <f>IFERROR(VLOOKUP($D493,의치한약수데이터!$C:$AS,5,0),"")</f>
        <v/>
      </c>
      <c r="G493" s="77" t="str">
        <f>IFERROR(VLOOKUP($D493,의치한약수데이터!$C:$AS,6,0),"")</f>
        <v/>
      </c>
      <c r="H493" s="77" t="str">
        <f>IFERROR(VLOOKUP($D493,의치한약수데이터!$C:$AS,8,0),"")</f>
        <v/>
      </c>
      <c r="I493" s="77" t="str">
        <f>IFERROR(VLOOKUP($D493,의치한약수데이터!$C:$AS,12,0),"")</f>
        <v/>
      </c>
      <c r="J493" s="77" t="str">
        <f>IFERROR(VLOOKUP($D493,의치한약수데이터!$C:$AS,13,0),"")</f>
        <v/>
      </c>
      <c r="K493" s="77" t="str">
        <f>IFERROR(VLOOKUP($D493,의치한약수데이터!$C:$AS,14,0),"")</f>
        <v/>
      </c>
      <c r="L493" s="77" t="str">
        <f>IFERROR(VLOOKUP($D493,의치한약수데이터!$C:$AS,16,0),"")</f>
        <v/>
      </c>
      <c r="M493" s="80" t="str">
        <f>IFERROR(VLOOKUP($D493,의치한약수데이터!$C:$AS,17,0),"")</f>
        <v/>
      </c>
      <c r="N493" s="77" t="str">
        <f>IFERROR(VLOOKUP($D493,의치한약수데이터!$C:$AS,18,0),"")</f>
        <v/>
      </c>
      <c r="O493" s="81" t="str">
        <f>IFERROR(VLOOKUP($D493,의치한약수데이터!$C:$AS,20,0),"")</f>
        <v/>
      </c>
      <c r="P493" s="77" t="str">
        <f>IFERROR(VLOOKUP($D493,의치한약수데이터!$C:$AS,21,0),"")</f>
        <v/>
      </c>
      <c r="Q493" s="77" t="str">
        <f>IFERROR(VLOOKUP($D493,의치한약수데이터!$C:$AS,39,0),"")</f>
        <v/>
      </c>
      <c r="R493" s="82" t="str">
        <f>IFERROR(VLOOKUP($D493,의치한약수데이터!$C:$AS,41,0),"")</f>
        <v/>
      </c>
      <c r="S493" s="115" t="str">
        <f>IFERROR(VLOOKUP($D493,의치한약수데이터!$C:$AS,43,0),"")</f>
        <v/>
      </c>
    </row>
    <row r="494" spans="3:19" x14ac:dyDescent="0.3">
      <c r="C494" s="18">
        <v>462</v>
      </c>
      <c r="D494" s="77" t="str">
        <f>IFERROR(VLOOKUP($C494,의치한약수데이터!$B:$C,2,0),"")</f>
        <v/>
      </c>
      <c r="E494" s="79" t="str">
        <f>IFERROR(VLOOKUP($D494,의치한약수데이터!$C:$AS,3,0),"")</f>
        <v/>
      </c>
      <c r="F494" s="77" t="str">
        <f>IFERROR(VLOOKUP($D494,의치한약수데이터!$C:$AS,5,0),"")</f>
        <v/>
      </c>
      <c r="G494" s="77" t="str">
        <f>IFERROR(VLOOKUP($D494,의치한약수데이터!$C:$AS,6,0),"")</f>
        <v/>
      </c>
      <c r="H494" s="77" t="str">
        <f>IFERROR(VLOOKUP($D494,의치한약수데이터!$C:$AS,8,0),"")</f>
        <v/>
      </c>
      <c r="I494" s="77" t="str">
        <f>IFERROR(VLOOKUP($D494,의치한약수데이터!$C:$AS,12,0),"")</f>
        <v/>
      </c>
      <c r="J494" s="77" t="str">
        <f>IFERROR(VLOOKUP($D494,의치한약수데이터!$C:$AS,13,0),"")</f>
        <v/>
      </c>
      <c r="K494" s="77" t="str">
        <f>IFERROR(VLOOKUP($D494,의치한약수데이터!$C:$AS,14,0),"")</f>
        <v/>
      </c>
      <c r="L494" s="77" t="str">
        <f>IFERROR(VLOOKUP($D494,의치한약수데이터!$C:$AS,16,0),"")</f>
        <v/>
      </c>
      <c r="M494" s="80" t="str">
        <f>IFERROR(VLOOKUP($D494,의치한약수데이터!$C:$AS,17,0),"")</f>
        <v/>
      </c>
      <c r="N494" s="77" t="str">
        <f>IFERROR(VLOOKUP($D494,의치한약수데이터!$C:$AS,18,0),"")</f>
        <v/>
      </c>
      <c r="O494" s="81" t="str">
        <f>IFERROR(VLOOKUP($D494,의치한약수데이터!$C:$AS,20,0),"")</f>
        <v/>
      </c>
      <c r="P494" s="77" t="str">
        <f>IFERROR(VLOOKUP($D494,의치한약수데이터!$C:$AS,21,0),"")</f>
        <v/>
      </c>
      <c r="Q494" s="77" t="str">
        <f>IFERROR(VLOOKUP($D494,의치한약수데이터!$C:$AS,39,0),"")</f>
        <v/>
      </c>
      <c r="R494" s="82" t="str">
        <f>IFERROR(VLOOKUP($D494,의치한약수데이터!$C:$AS,41,0),"")</f>
        <v/>
      </c>
      <c r="S494" s="115" t="str">
        <f>IFERROR(VLOOKUP($D494,의치한약수데이터!$C:$AS,43,0),"")</f>
        <v/>
      </c>
    </row>
    <row r="495" spans="3:19" x14ac:dyDescent="0.3">
      <c r="C495" s="18">
        <v>463</v>
      </c>
      <c r="D495" s="77" t="str">
        <f>IFERROR(VLOOKUP($C495,의치한약수데이터!$B:$C,2,0),"")</f>
        <v/>
      </c>
      <c r="E495" s="79" t="str">
        <f>IFERROR(VLOOKUP($D495,의치한약수데이터!$C:$AS,3,0),"")</f>
        <v/>
      </c>
      <c r="F495" s="77" t="str">
        <f>IFERROR(VLOOKUP($D495,의치한약수데이터!$C:$AS,5,0),"")</f>
        <v/>
      </c>
      <c r="G495" s="77" t="str">
        <f>IFERROR(VLOOKUP($D495,의치한약수데이터!$C:$AS,6,0),"")</f>
        <v/>
      </c>
      <c r="H495" s="77" t="str">
        <f>IFERROR(VLOOKUP($D495,의치한약수데이터!$C:$AS,8,0),"")</f>
        <v/>
      </c>
      <c r="I495" s="77" t="str">
        <f>IFERROR(VLOOKUP($D495,의치한약수데이터!$C:$AS,12,0),"")</f>
        <v/>
      </c>
      <c r="J495" s="77" t="str">
        <f>IFERROR(VLOOKUP($D495,의치한약수데이터!$C:$AS,13,0),"")</f>
        <v/>
      </c>
      <c r="K495" s="77" t="str">
        <f>IFERROR(VLOOKUP($D495,의치한약수데이터!$C:$AS,14,0),"")</f>
        <v/>
      </c>
      <c r="L495" s="77" t="str">
        <f>IFERROR(VLOOKUP($D495,의치한약수데이터!$C:$AS,16,0),"")</f>
        <v/>
      </c>
      <c r="M495" s="80" t="str">
        <f>IFERROR(VLOOKUP($D495,의치한약수데이터!$C:$AS,17,0),"")</f>
        <v/>
      </c>
      <c r="N495" s="77" t="str">
        <f>IFERROR(VLOOKUP($D495,의치한약수데이터!$C:$AS,18,0),"")</f>
        <v/>
      </c>
      <c r="O495" s="81" t="str">
        <f>IFERROR(VLOOKUP($D495,의치한약수데이터!$C:$AS,20,0),"")</f>
        <v/>
      </c>
      <c r="P495" s="77" t="str">
        <f>IFERROR(VLOOKUP($D495,의치한약수데이터!$C:$AS,21,0),"")</f>
        <v/>
      </c>
      <c r="Q495" s="77" t="str">
        <f>IFERROR(VLOOKUP($D495,의치한약수데이터!$C:$AS,39,0),"")</f>
        <v/>
      </c>
      <c r="R495" s="82" t="str">
        <f>IFERROR(VLOOKUP($D495,의치한약수데이터!$C:$AS,41,0),"")</f>
        <v/>
      </c>
      <c r="S495" s="115" t="str">
        <f>IFERROR(VLOOKUP($D495,의치한약수데이터!$C:$AS,43,0),"")</f>
        <v/>
      </c>
    </row>
    <row r="496" spans="3:19" x14ac:dyDescent="0.3">
      <c r="C496" s="18">
        <v>464</v>
      </c>
      <c r="D496" s="77" t="str">
        <f>IFERROR(VLOOKUP($C496,의치한약수데이터!$B:$C,2,0),"")</f>
        <v/>
      </c>
      <c r="E496" s="79" t="str">
        <f>IFERROR(VLOOKUP($D496,의치한약수데이터!$C:$AS,3,0),"")</f>
        <v/>
      </c>
      <c r="F496" s="77" t="str">
        <f>IFERROR(VLOOKUP($D496,의치한약수데이터!$C:$AS,5,0),"")</f>
        <v/>
      </c>
      <c r="G496" s="77" t="str">
        <f>IFERROR(VLOOKUP($D496,의치한약수데이터!$C:$AS,6,0),"")</f>
        <v/>
      </c>
      <c r="H496" s="77" t="str">
        <f>IFERROR(VLOOKUP($D496,의치한약수데이터!$C:$AS,8,0),"")</f>
        <v/>
      </c>
      <c r="I496" s="77" t="str">
        <f>IFERROR(VLOOKUP($D496,의치한약수데이터!$C:$AS,12,0),"")</f>
        <v/>
      </c>
      <c r="J496" s="77" t="str">
        <f>IFERROR(VLOOKUP($D496,의치한약수데이터!$C:$AS,13,0),"")</f>
        <v/>
      </c>
      <c r="K496" s="77" t="str">
        <f>IFERROR(VLOOKUP($D496,의치한약수데이터!$C:$AS,14,0),"")</f>
        <v/>
      </c>
      <c r="L496" s="77" t="str">
        <f>IFERROR(VLOOKUP($D496,의치한약수데이터!$C:$AS,16,0),"")</f>
        <v/>
      </c>
      <c r="M496" s="80" t="str">
        <f>IFERROR(VLOOKUP($D496,의치한약수데이터!$C:$AS,17,0),"")</f>
        <v/>
      </c>
      <c r="N496" s="77" t="str">
        <f>IFERROR(VLOOKUP($D496,의치한약수데이터!$C:$AS,18,0),"")</f>
        <v/>
      </c>
      <c r="O496" s="81" t="str">
        <f>IFERROR(VLOOKUP($D496,의치한약수데이터!$C:$AS,20,0),"")</f>
        <v/>
      </c>
      <c r="P496" s="77" t="str">
        <f>IFERROR(VLOOKUP($D496,의치한약수데이터!$C:$AS,21,0),"")</f>
        <v/>
      </c>
      <c r="Q496" s="77" t="str">
        <f>IFERROR(VLOOKUP($D496,의치한약수데이터!$C:$AS,39,0),"")</f>
        <v/>
      </c>
      <c r="R496" s="82" t="str">
        <f>IFERROR(VLOOKUP($D496,의치한약수데이터!$C:$AS,41,0),"")</f>
        <v/>
      </c>
      <c r="S496" s="115" t="str">
        <f>IFERROR(VLOOKUP($D496,의치한약수데이터!$C:$AS,43,0),"")</f>
        <v/>
      </c>
    </row>
    <row r="497" spans="3:19" x14ac:dyDescent="0.3">
      <c r="C497" s="18">
        <v>465</v>
      </c>
      <c r="D497" s="77" t="str">
        <f>IFERROR(VLOOKUP($C497,의치한약수데이터!$B:$C,2,0),"")</f>
        <v/>
      </c>
      <c r="E497" s="79" t="str">
        <f>IFERROR(VLOOKUP($D497,의치한약수데이터!$C:$AS,3,0),"")</f>
        <v/>
      </c>
      <c r="F497" s="77" t="str">
        <f>IFERROR(VLOOKUP($D497,의치한약수데이터!$C:$AS,5,0),"")</f>
        <v/>
      </c>
      <c r="G497" s="77" t="str">
        <f>IFERROR(VLOOKUP($D497,의치한약수데이터!$C:$AS,6,0),"")</f>
        <v/>
      </c>
      <c r="H497" s="77" t="str">
        <f>IFERROR(VLOOKUP($D497,의치한약수데이터!$C:$AS,8,0),"")</f>
        <v/>
      </c>
      <c r="I497" s="77" t="str">
        <f>IFERROR(VLOOKUP($D497,의치한약수데이터!$C:$AS,12,0),"")</f>
        <v/>
      </c>
      <c r="J497" s="77" t="str">
        <f>IFERROR(VLOOKUP($D497,의치한약수데이터!$C:$AS,13,0),"")</f>
        <v/>
      </c>
      <c r="K497" s="77" t="str">
        <f>IFERROR(VLOOKUP($D497,의치한약수데이터!$C:$AS,14,0),"")</f>
        <v/>
      </c>
      <c r="L497" s="77" t="str">
        <f>IFERROR(VLOOKUP($D497,의치한약수데이터!$C:$AS,16,0),"")</f>
        <v/>
      </c>
      <c r="M497" s="80" t="str">
        <f>IFERROR(VLOOKUP($D497,의치한약수데이터!$C:$AS,17,0),"")</f>
        <v/>
      </c>
      <c r="N497" s="77" t="str">
        <f>IFERROR(VLOOKUP($D497,의치한약수데이터!$C:$AS,18,0),"")</f>
        <v/>
      </c>
      <c r="O497" s="81" t="str">
        <f>IFERROR(VLOOKUP($D497,의치한약수데이터!$C:$AS,20,0),"")</f>
        <v/>
      </c>
      <c r="P497" s="77" t="str">
        <f>IFERROR(VLOOKUP($D497,의치한약수데이터!$C:$AS,21,0),"")</f>
        <v/>
      </c>
      <c r="Q497" s="77" t="str">
        <f>IFERROR(VLOOKUP($D497,의치한약수데이터!$C:$AS,39,0),"")</f>
        <v/>
      </c>
      <c r="R497" s="82" t="str">
        <f>IFERROR(VLOOKUP($D497,의치한약수데이터!$C:$AS,41,0),"")</f>
        <v/>
      </c>
      <c r="S497" s="115" t="str">
        <f>IFERROR(VLOOKUP($D497,의치한약수데이터!$C:$AS,43,0),"")</f>
        <v/>
      </c>
    </row>
    <row r="498" spans="3:19" x14ac:dyDescent="0.3">
      <c r="C498" s="18">
        <v>466</v>
      </c>
      <c r="D498" s="77" t="str">
        <f>IFERROR(VLOOKUP($C498,의치한약수데이터!$B:$C,2,0),"")</f>
        <v/>
      </c>
      <c r="E498" s="79" t="str">
        <f>IFERROR(VLOOKUP($D498,의치한약수데이터!$C:$AS,3,0),"")</f>
        <v/>
      </c>
      <c r="F498" s="77" t="str">
        <f>IFERROR(VLOOKUP($D498,의치한약수데이터!$C:$AS,5,0),"")</f>
        <v/>
      </c>
      <c r="G498" s="77" t="str">
        <f>IFERROR(VLOOKUP($D498,의치한약수데이터!$C:$AS,6,0),"")</f>
        <v/>
      </c>
      <c r="H498" s="77" t="str">
        <f>IFERROR(VLOOKUP($D498,의치한약수데이터!$C:$AS,8,0),"")</f>
        <v/>
      </c>
      <c r="I498" s="77" t="str">
        <f>IFERROR(VLOOKUP($D498,의치한약수데이터!$C:$AS,12,0),"")</f>
        <v/>
      </c>
      <c r="J498" s="77" t="str">
        <f>IFERROR(VLOOKUP($D498,의치한약수데이터!$C:$AS,13,0),"")</f>
        <v/>
      </c>
      <c r="K498" s="77" t="str">
        <f>IFERROR(VLOOKUP($D498,의치한약수데이터!$C:$AS,14,0),"")</f>
        <v/>
      </c>
      <c r="L498" s="77" t="str">
        <f>IFERROR(VLOOKUP($D498,의치한약수데이터!$C:$AS,16,0),"")</f>
        <v/>
      </c>
      <c r="M498" s="80" t="str">
        <f>IFERROR(VLOOKUP($D498,의치한약수데이터!$C:$AS,17,0),"")</f>
        <v/>
      </c>
      <c r="N498" s="77" t="str">
        <f>IFERROR(VLOOKUP($D498,의치한약수데이터!$C:$AS,18,0),"")</f>
        <v/>
      </c>
      <c r="O498" s="81" t="str">
        <f>IFERROR(VLOOKUP($D498,의치한약수데이터!$C:$AS,20,0),"")</f>
        <v/>
      </c>
      <c r="P498" s="77" t="str">
        <f>IFERROR(VLOOKUP($D498,의치한약수데이터!$C:$AS,21,0),"")</f>
        <v/>
      </c>
      <c r="Q498" s="77" t="str">
        <f>IFERROR(VLOOKUP($D498,의치한약수데이터!$C:$AS,39,0),"")</f>
        <v/>
      </c>
      <c r="R498" s="82" t="str">
        <f>IFERROR(VLOOKUP($D498,의치한약수데이터!$C:$AS,41,0),"")</f>
        <v/>
      </c>
      <c r="S498" s="115" t="str">
        <f>IFERROR(VLOOKUP($D498,의치한약수데이터!$C:$AS,43,0),"")</f>
        <v/>
      </c>
    </row>
    <row r="499" spans="3:19" x14ac:dyDescent="0.3">
      <c r="C499" s="18">
        <v>467</v>
      </c>
      <c r="D499" s="77" t="str">
        <f>IFERROR(VLOOKUP($C499,의치한약수데이터!$B:$C,2,0),"")</f>
        <v/>
      </c>
      <c r="E499" s="79" t="str">
        <f>IFERROR(VLOOKUP($D499,의치한약수데이터!$C:$AS,3,0),"")</f>
        <v/>
      </c>
      <c r="F499" s="77" t="str">
        <f>IFERROR(VLOOKUP($D499,의치한약수데이터!$C:$AS,5,0),"")</f>
        <v/>
      </c>
      <c r="G499" s="77" t="str">
        <f>IFERROR(VLOOKUP($D499,의치한약수데이터!$C:$AS,6,0),"")</f>
        <v/>
      </c>
      <c r="H499" s="77" t="str">
        <f>IFERROR(VLOOKUP($D499,의치한약수데이터!$C:$AS,8,0),"")</f>
        <v/>
      </c>
      <c r="I499" s="77" t="str">
        <f>IFERROR(VLOOKUP($D499,의치한약수데이터!$C:$AS,12,0),"")</f>
        <v/>
      </c>
      <c r="J499" s="77" t="str">
        <f>IFERROR(VLOOKUP($D499,의치한약수데이터!$C:$AS,13,0),"")</f>
        <v/>
      </c>
      <c r="K499" s="77" t="str">
        <f>IFERROR(VLOOKUP($D499,의치한약수데이터!$C:$AS,14,0),"")</f>
        <v/>
      </c>
      <c r="L499" s="77" t="str">
        <f>IFERROR(VLOOKUP($D499,의치한약수데이터!$C:$AS,16,0),"")</f>
        <v/>
      </c>
      <c r="M499" s="80" t="str">
        <f>IFERROR(VLOOKUP($D499,의치한약수데이터!$C:$AS,17,0),"")</f>
        <v/>
      </c>
      <c r="N499" s="77" t="str">
        <f>IFERROR(VLOOKUP($D499,의치한약수데이터!$C:$AS,18,0),"")</f>
        <v/>
      </c>
      <c r="O499" s="81" t="str">
        <f>IFERROR(VLOOKUP($D499,의치한약수데이터!$C:$AS,20,0),"")</f>
        <v/>
      </c>
      <c r="P499" s="77" t="str">
        <f>IFERROR(VLOOKUP($D499,의치한약수데이터!$C:$AS,21,0),"")</f>
        <v/>
      </c>
      <c r="Q499" s="77" t="str">
        <f>IFERROR(VLOOKUP($D499,의치한약수데이터!$C:$AS,39,0),"")</f>
        <v/>
      </c>
      <c r="R499" s="82" t="str">
        <f>IFERROR(VLOOKUP($D499,의치한약수데이터!$C:$AS,41,0),"")</f>
        <v/>
      </c>
      <c r="S499" s="115" t="str">
        <f>IFERROR(VLOOKUP($D499,의치한약수데이터!$C:$AS,43,0),"")</f>
        <v/>
      </c>
    </row>
    <row r="500" spans="3:19" x14ac:dyDescent="0.3">
      <c r="C500" s="18">
        <v>468</v>
      </c>
      <c r="D500" s="77" t="str">
        <f>IFERROR(VLOOKUP($C500,의치한약수데이터!$B:$C,2,0),"")</f>
        <v/>
      </c>
      <c r="E500" s="79" t="str">
        <f>IFERROR(VLOOKUP($D500,의치한약수데이터!$C:$AS,3,0),"")</f>
        <v/>
      </c>
      <c r="F500" s="77" t="str">
        <f>IFERROR(VLOOKUP($D500,의치한약수데이터!$C:$AS,5,0),"")</f>
        <v/>
      </c>
      <c r="G500" s="77" t="str">
        <f>IFERROR(VLOOKUP($D500,의치한약수데이터!$C:$AS,6,0),"")</f>
        <v/>
      </c>
      <c r="H500" s="77" t="str">
        <f>IFERROR(VLOOKUP($D500,의치한약수데이터!$C:$AS,8,0),"")</f>
        <v/>
      </c>
      <c r="I500" s="77" t="str">
        <f>IFERROR(VLOOKUP($D500,의치한약수데이터!$C:$AS,12,0),"")</f>
        <v/>
      </c>
      <c r="J500" s="77" t="str">
        <f>IFERROR(VLOOKUP($D500,의치한약수데이터!$C:$AS,13,0),"")</f>
        <v/>
      </c>
      <c r="K500" s="77" t="str">
        <f>IFERROR(VLOOKUP($D500,의치한약수데이터!$C:$AS,14,0),"")</f>
        <v/>
      </c>
      <c r="L500" s="77" t="str">
        <f>IFERROR(VLOOKUP($D500,의치한약수데이터!$C:$AS,16,0),"")</f>
        <v/>
      </c>
      <c r="M500" s="80" t="str">
        <f>IFERROR(VLOOKUP($D500,의치한약수데이터!$C:$AS,17,0),"")</f>
        <v/>
      </c>
      <c r="N500" s="77" t="str">
        <f>IFERROR(VLOOKUP($D500,의치한약수데이터!$C:$AS,18,0),"")</f>
        <v/>
      </c>
      <c r="O500" s="81" t="str">
        <f>IFERROR(VLOOKUP($D500,의치한약수데이터!$C:$AS,20,0),"")</f>
        <v/>
      </c>
      <c r="P500" s="77" t="str">
        <f>IFERROR(VLOOKUP($D500,의치한약수데이터!$C:$AS,21,0),"")</f>
        <v/>
      </c>
      <c r="Q500" s="77" t="str">
        <f>IFERROR(VLOOKUP($D500,의치한약수데이터!$C:$AS,39,0),"")</f>
        <v/>
      </c>
      <c r="R500" s="82" t="str">
        <f>IFERROR(VLOOKUP($D500,의치한약수데이터!$C:$AS,41,0),"")</f>
        <v/>
      </c>
      <c r="S500" s="115" t="str">
        <f>IFERROR(VLOOKUP($D500,의치한약수데이터!$C:$AS,43,0),"")</f>
        <v/>
      </c>
    </row>
    <row r="501" spans="3:19" x14ac:dyDescent="0.3">
      <c r="C501" s="18">
        <v>469</v>
      </c>
      <c r="D501" s="77" t="str">
        <f>IFERROR(VLOOKUP($C501,의치한약수데이터!$B:$C,2,0),"")</f>
        <v/>
      </c>
      <c r="E501" s="79" t="str">
        <f>IFERROR(VLOOKUP($D501,의치한약수데이터!$C:$AS,3,0),"")</f>
        <v/>
      </c>
      <c r="F501" s="77" t="str">
        <f>IFERROR(VLOOKUP($D501,의치한약수데이터!$C:$AS,5,0),"")</f>
        <v/>
      </c>
      <c r="G501" s="77" t="str">
        <f>IFERROR(VLOOKUP($D501,의치한약수데이터!$C:$AS,6,0),"")</f>
        <v/>
      </c>
      <c r="H501" s="77" t="str">
        <f>IFERROR(VLOOKUP($D501,의치한약수데이터!$C:$AS,8,0),"")</f>
        <v/>
      </c>
      <c r="I501" s="77" t="str">
        <f>IFERROR(VLOOKUP($D501,의치한약수데이터!$C:$AS,12,0),"")</f>
        <v/>
      </c>
      <c r="J501" s="77" t="str">
        <f>IFERROR(VLOOKUP($D501,의치한약수데이터!$C:$AS,13,0),"")</f>
        <v/>
      </c>
      <c r="K501" s="77" t="str">
        <f>IFERROR(VLOOKUP($D501,의치한약수데이터!$C:$AS,14,0),"")</f>
        <v/>
      </c>
      <c r="L501" s="77" t="str">
        <f>IFERROR(VLOOKUP($D501,의치한약수데이터!$C:$AS,16,0),"")</f>
        <v/>
      </c>
      <c r="M501" s="80" t="str">
        <f>IFERROR(VLOOKUP($D501,의치한약수데이터!$C:$AS,17,0),"")</f>
        <v/>
      </c>
      <c r="N501" s="77" t="str">
        <f>IFERROR(VLOOKUP($D501,의치한약수데이터!$C:$AS,18,0),"")</f>
        <v/>
      </c>
      <c r="O501" s="81" t="str">
        <f>IFERROR(VLOOKUP($D501,의치한약수데이터!$C:$AS,20,0),"")</f>
        <v/>
      </c>
      <c r="P501" s="77" t="str">
        <f>IFERROR(VLOOKUP($D501,의치한약수데이터!$C:$AS,21,0),"")</f>
        <v/>
      </c>
      <c r="Q501" s="77" t="str">
        <f>IFERROR(VLOOKUP($D501,의치한약수데이터!$C:$AS,39,0),"")</f>
        <v/>
      </c>
      <c r="R501" s="82" t="str">
        <f>IFERROR(VLOOKUP($D501,의치한약수데이터!$C:$AS,41,0),"")</f>
        <v/>
      </c>
      <c r="S501" s="115" t="str">
        <f>IFERROR(VLOOKUP($D501,의치한약수데이터!$C:$AS,43,0),"")</f>
        <v/>
      </c>
    </row>
    <row r="502" spans="3:19" x14ac:dyDescent="0.3">
      <c r="C502" s="18">
        <v>470</v>
      </c>
      <c r="D502" s="77" t="str">
        <f>IFERROR(VLOOKUP($C502,의치한약수데이터!$B:$C,2,0),"")</f>
        <v/>
      </c>
      <c r="E502" s="79" t="str">
        <f>IFERROR(VLOOKUP($D502,의치한약수데이터!$C:$AS,3,0),"")</f>
        <v/>
      </c>
      <c r="F502" s="77" t="str">
        <f>IFERROR(VLOOKUP($D502,의치한약수데이터!$C:$AS,5,0),"")</f>
        <v/>
      </c>
      <c r="G502" s="77" t="str">
        <f>IFERROR(VLOOKUP($D502,의치한약수데이터!$C:$AS,6,0),"")</f>
        <v/>
      </c>
      <c r="H502" s="77" t="str">
        <f>IFERROR(VLOOKUP($D502,의치한약수데이터!$C:$AS,8,0),"")</f>
        <v/>
      </c>
      <c r="I502" s="77" t="str">
        <f>IFERROR(VLOOKUP($D502,의치한약수데이터!$C:$AS,12,0),"")</f>
        <v/>
      </c>
      <c r="J502" s="77" t="str">
        <f>IFERROR(VLOOKUP($D502,의치한약수데이터!$C:$AS,13,0),"")</f>
        <v/>
      </c>
      <c r="K502" s="77" t="str">
        <f>IFERROR(VLOOKUP($D502,의치한약수데이터!$C:$AS,14,0),"")</f>
        <v/>
      </c>
      <c r="L502" s="77" t="str">
        <f>IFERROR(VLOOKUP($D502,의치한약수데이터!$C:$AS,16,0),"")</f>
        <v/>
      </c>
      <c r="M502" s="80" t="str">
        <f>IFERROR(VLOOKUP($D502,의치한약수데이터!$C:$AS,17,0),"")</f>
        <v/>
      </c>
      <c r="N502" s="77" t="str">
        <f>IFERROR(VLOOKUP($D502,의치한약수데이터!$C:$AS,18,0),"")</f>
        <v/>
      </c>
      <c r="O502" s="81" t="str">
        <f>IFERROR(VLOOKUP($D502,의치한약수데이터!$C:$AS,20,0),"")</f>
        <v/>
      </c>
      <c r="P502" s="77" t="str">
        <f>IFERROR(VLOOKUP($D502,의치한약수데이터!$C:$AS,21,0),"")</f>
        <v/>
      </c>
      <c r="Q502" s="77" t="str">
        <f>IFERROR(VLOOKUP($D502,의치한약수데이터!$C:$AS,39,0),"")</f>
        <v/>
      </c>
      <c r="R502" s="82" t="str">
        <f>IFERROR(VLOOKUP($D502,의치한약수데이터!$C:$AS,41,0),"")</f>
        <v/>
      </c>
      <c r="S502" s="115" t="str">
        <f>IFERROR(VLOOKUP($D502,의치한약수데이터!$C:$AS,43,0),"")</f>
        <v/>
      </c>
    </row>
    <row r="503" spans="3:19" x14ac:dyDescent="0.3">
      <c r="C503" s="18">
        <v>471</v>
      </c>
      <c r="D503" s="77" t="str">
        <f>IFERROR(VLOOKUP($C503,의치한약수데이터!$B:$C,2,0),"")</f>
        <v/>
      </c>
      <c r="E503" s="79" t="str">
        <f>IFERROR(VLOOKUP($D503,의치한약수데이터!$C:$AS,3,0),"")</f>
        <v/>
      </c>
      <c r="F503" s="77" t="str">
        <f>IFERROR(VLOOKUP($D503,의치한약수데이터!$C:$AS,5,0),"")</f>
        <v/>
      </c>
      <c r="G503" s="77" t="str">
        <f>IFERROR(VLOOKUP($D503,의치한약수데이터!$C:$AS,6,0),"")</f>
        <v/>
      </c>
      <c r="H503" s="77" t="str">
        <f>IFERROR(VLOOKUP($D503,의치한약수데이터!$C:$AS,8,0),"")</f>
        <v/>
      </c>
      <c r="I503" s="77" t="str">
        <f>IFERROR(VLOOKUP($D503,의치한약수데이터!$C:$AS,12,0),"")</f>
        <v/>
      </c>
      <c r="J503" s="77" t="str">
        <f>IFERROR(VLOOKUP($D503,의치한약수데이터!$C:$AS,13,0),"")</f>
        <v/>
      </c>
      <c r="K503" s="77" t="str">
        <f>IFERROR(VLOOKUP($D503,의치한약수데이터!$C:$AS,14,0),"")</f>
        <v/>
      </c>
      <c r="L503" s="77" t="str">
        <f>IFERROR(VLOOKUP($D503,의치한약수데이터!$C:$AS,16,0),"")</f>
        <v/>
      </c>
      <c r="M503" s="80" t="str">
        <f>IFERROR(VLOOKUP($D503,의치한약수데이터!$C:$AS,17,0),"")</f>
        <v/>
      </c>
      <c r="N503" s="77" t="str">
        <f>IFERROR(VLOOKUP($D503,의치한약수데이터!$C:$AS,18,0),"")</f>
        <v/>
      </c>
      <c r="O503" s="81" t="str">
        <f>IFERROR(VLOOKUP($D503,의치한약수데이터!$C:$AS,20,0),"")</f>
        <v/>
      </c>
      <c r="P503" s="77" t="str">
        <f>IFERROR(VLOOKUP($D503,의치한약수데이터!$C:$AS,21,0),"")</f>
        <v/>
      </c>
      <c r="Q503" s="77" t="str">
        <f>IFERROR(VLOOKUP($D503,의치한약수데이터!$C:$AS,39,0),"")</f>
        <v/>
      </c>
      <c r="R503" s="82" t="str">
        <f>IFERROR(VLOOKUP($D503,의치한약수데이터!$C:$AS,41,0),"")</f>
        <v/>
      </c>
      <c r="S503" s="115" t="str">
        <f>IFERROR(VLOOKUP($D503,의치한약수데이터!$C:$AS,43,0),"")</f>
        <v/>
      </c>
    </row>
    <row r="504" spans="3:19" x14ac:dyDescent="0.3">
      <c r="C504" s="18">
        <v>472</v>
      </c>
      <c r="D504" s="77" t="str">
        <f>IFERROR(VLOOKUP($C504,의치한약수데이터!$B:$C,2,0),"")</f>
        <v/>
      </c>
      <c r="E504" s="79" t="str">
        <f>IFERROR(VLOOKUP($D504,의치한약수데이터!$C:$AS,3,0),"")</f>
        <v/>
      </c>
      <c r="F504" s="77" t="str">
        <f>IFERROR(VLOOKUP($D504,의치한약수데이터!$C:$AS,5,0),"")</f>
        <v/>
      </c>
      <c r="G504" s="77" t="str">
        <f>IFERROR(VLOOKUP($D504,의치한약수데이터!$C:$AS,6,0),"")</f>
        <v/>
      </c>
      <c r="H504" s="77" t="str">
        <f>IFERROR(VLOOKUP($D504,의치한약수데이터!$C:$AS,8,0),"")</f>
        <v/>
      </c>
      <c r="I504" s="77" t="str">
        <f>IFERROR(VLOOKUP($D504,의치한약수데이터!$C:$AS,12,0),"")</f>
        <v/>
      </c>
      <c r="J504" s="77" t="str">
        <f>IFERROR(VLOOKUP($D504,의치한약수데이터!$C:$AS,13,0),"")</f>
        <v/>
      </c>
      <c r="K504" s="77" t="str">
        <f>IFERROR(VLOOKUP($D504,의치한약수데이터!$C:$AS,14,0),"")</f>
        <v/>
      </c>
      <c r="L504" s="77" t="str">
        <f>IFERROR(VLOOKUP($D504,의치한약수데이터!$C:$AS,16,0),"")</f>
        <v/>
      </c>
      <c r="M504" s="80" t="str">
        <f>IFERROR(VLOOKUP($D504,의치한약수데이터!$C:$AS,17,0),"")</f>
        <v/>
      </c>
      <c r="N504" s="77" t="str">
        <f>IFERROR(VLOOKUP($D504,의치한약수데이터!$C:$AS,18,0),"")</f>
        <v/>
      </c>
      <c r="O504" s="81" t="str">
        <f>IFERROR(VLOOKUP($D504,의치한약수데이터!$C:$AS,20,0),"")</f>
        <v/>
      </c>
      <c r="P504" s="77" t="str">
        <f>IFERROR(VLOOKUP($D504,의치한약수데이터!$C:$AS,21,0),"")</f>
        <v/>
      </c>
      <c r="Q504" s="77" t="str">
        <f>IFERROR(VLOOKUP($D504,의치한약수데이터!$C:$AS,39,0),"")</f>
        <v/>
      </c>
      <c r="R504" s="82" t="str">
        <f>IFERROR(VLOOKUP($D504,의치한약수데이터!$C:$AS,41,0),"")</f>
        <v/>
      </c>
      <c r="S504" s="115" t="str">
        <f>IFERROR(VLOOKUP($D504,의치한약수데이터!$C:$AS,43,0),"")</f>
        <v/>
      </c>
    </row>
    <row r="505" spans="3:19" x14ac:dyDescent="0.3">
      <c r="C505" s="18">
        <v>473</v>
      </c>
      <c r="D505" s="77" t="str">
        <f>IFERROR(VLOOKUP($C505,의치한약수데이터!$B:$C,2,0),"")</f>
        <v/>
      </c>
      <c r="E505" s="79" t="str">
        <f>IFERROR(VLOOKUP($D505,의치한약수데이터!$C:$AS,3,0),"")</f>
        <v/>
      </c>
      <c r="F505" s="77" t="str">
        <f>IFERROR(VLOOKUP($D505,의치한약수데이터!$C:$AS,5,0),"")</f>
        <v/>
      </c>
      <c r="G505" s="77" t="str">
        <f>IFERROR(VLOOKUP($D505,의치한약수데이터!$C:$AS,6,0),"")</f>
        <v/>
      </c>
      <c r="H505" s="77" t="str">
        <f>IFERROR(VLOOKUP($D505,의치한약수데이터!$C:$AS,8,0),"")</f>
        <v/>
      </c>
      <c r="I505" s="77" t="str">
        <f>IFERROR(VLOOKUP($D505,의치한약수데이터!$C:$AS,12,0),"")</f>
        <v/>
      </c>
      <c r="J505" s="77" t="str">
        <f>IFERROR(VLOOKUP($D505,의치한약수데이터!$C:$AS,13,0),"")</f>
        <v/>
      </c>
      <c r="K505" s="77" t="str">
        <f>IFERROR(VLOOKUP($D505,의치한약수데이터!$C:$AS,14,0),"")</f>
        <v/>
      </c>
      <c r="L505" s="77" t="str">
        <f>IFERROR(VLOOKUP($D505,의치한약수데이터!$C:$AS,16,0),"")</f>
        <v/>
      </c>
      <c r="M505" s="80" t="str">
        <f>IFERROR(VLOOKUP($D505,의치한약수데이터!$C:$AS,17,0),"")</f>
        <v/>
      </c>
      <c r="N505" s="77" t="str">
        <f>IFERROR(VLOOKUP($D505,의치한약수데이터!$C:$AS,18,0),"")</f>
        <v/>
      </c>
      <c r="O505" s="81" t="str">
        <f>IFERROR(VLOOKUP($D505,의치한약수데이터!$C:$AS,20,0),"")</f>
        <v/>
      </c>
      <c r="P505" s="77" t="str">
        <f>IFERROR(VLOOKUP($D505,의치한약수데이터!$C:$AS,21,0),"")</f>
        <v/>
      </c>
      <c r="Q505" s="77" t="str">
        <f>IFERROR(VLOOKUP($D505,의치한약수데이터!$C:$AS,39,0),"")</f>
        <v/>
      </c>
      <c r="R505" s="82" t="str">
        <f>IFERROR(VLOOKUP($D505,의치한약수데이터!$C:$AS,41,0),"")</f>
        <v/>
      </c>
      <c r="S505" s="115" t="str">
        <f>IFERROR(VLOOKUP($D505,의치한약수데이터!$C:$AS,43,0),"")</f>
        <v/>
      </c>
    </row>
    <row r="506" spans="3:19" x14ac:dyDescent="0.3">
      <c r="C506" s="18">
        <v>474</v>
      </c>
      <c r="D506" s="77" t="str">
        <f>IFERROR(VLOOKUP($C506,의치한약수데이터!$B:$C,2,0),"")</f>
        <v/>
      </c>
      <c r="E506" s="79" t="str">
        <f>IFERROR(VLOOKUP($D506,의치한약수데이터!$C:$AS,3,0),"")</f>
        <v/>
      </c>
      <c r="F506" s="77" t="str">
        <f>IFERROR(VLOOKUP($D506,의치한약수데이터!$C:$AS,5,0),"")</f>
        <v/>
      </c>
      <c r="G506" s="77" t="str">
        <f>IFERROR(VLOOKUP($D506,의치한약수데이터!$C:$AS,6,0),"")</f>
        <v/>
      </c>
      <c r="H506" s="77" t="str">
        <f>IFERROR(VLOOKUP($D506,의치한약수데이터!$C:$AS,8,0),"")</f>
        <v/>
      </c>
      <c r="I506" s="77" t="str">
        <f>IFERROR(VLOOKUP($D506,의치한약수데이터!$C:$AS,12,0),"")</f>
        <v/>
      </c>
      <c r="J506" s="77" t="str">
        <f>IFERROR(VLOOKUP($D506,의치한약수데이터!$C:$AS,13,0),"")</f>
        <v/>
      </c>
      <c r="K506" s="77" t="str">
        <f>IFERROR(VLOOKUP($D506,의치한약수데이터!$C:$AS,14,0),"")</f>
        <v/>
      </c>
      <c r="L506" s="77" t="str">
        <f>IFERROR(VLOOKUP($D506,의치한약수데이터!$C:$AS,16,0),"")</f>
        <v/>
      </c>
      <c r="M506" s="80" t="str">
        <f>IFERROR(VLOOKUP($D506,의치한약수데이터!$C:$AS,17,0),"")</f>
        <v/>
      </c>
      <c r="N506" s="77" t="str">
        <f>IFERROR(VLOOKUP($D506,의치한약수데이터!$C:$AS,18,0),"")</f>
        <v/>
      </c>
      <c r="O506" s="81" t="str">
        <f>IFERROR(VLOOKUP($D506,의치한약수데이터!$C:$AS,20,0),"")</f>
        <v/>
      </c>
      <c r="P506" s="77" t="str">
        <f>IFERROR(VLOOKUP($D506,의치한약수데이터!$C:$AS,21,0),"")</f>
        <v/>
      </c>
      <c r="Q506" s="77" t="str">
        <f>IFERROR(VLOOKUP($D506,의치한약수데이터!$C:$AS,39,0),"")</f>
        <v/>
      </c>
      <c r="R506" s="82" t="str">
        <f>IFERROR(VLOOKUP($D506,의치한약수데이터!$C:$AS,41,0),"")</f>
        <v/>
      </c>
      <c r="S506" s="115" t="str">
        <f>IFERROR(VLOOKUP($D506,의치한약수데이터!$C:$AS,43,0),"")</f>
        <v/>
      </c>
    </row>
    <row r="507" spans="3:19" x14ac:dyDescent="0.3">
      <c r="C507" s="18">
        <v>475</v>
      </c>
      <c r="D507" s="77" t="str">
        <f>IFERROR(VLOOKUP($C507,의치한약수데이터!$B:$C,2,0),"")</f>
        <v/>
      </c>
      <c r="E507" s="79" t="str">
        <f>IFERROR(VLOOKUP($D507,의치한약수데이터!$C:$AS,3,0),"")</f>
        <v/>
      </c>
      <c r="F507" s="77" t="str">
        <f>IFERROR(VLOOKUP($D507,의치한약수데이터!$C:$AS,5,0),"")</f>
        <v/>
      </c>
      <c r="G507" s="77" t="str">
        <f>IFERROR(VLOOKUP($D507,의치한약수데이터!$C:$AS,6,0),"")</f>
        <v/>
      </c>
      <c r="H507" s="77" t="str">
        <f>IFERROR(VLOOKUP($D507,의치한약수데이터!$C:$AS,8,0),"")</f>
        <v/>
      </c>
      <c r="I507" s="77" t="str">
        <f>IFERROR(VLOOKUP($D507,의치한약수데이터!$C:$AS,12,0),"")</f>
        <v/>
      </c>
      <c r="J507" s="77" t="str">
        <f>IFERROR(VLOOKUP($D507,의치한약수데이터!$C:$AS,13,0),"")</f>
        <v/>
      </c>
      <c r="K507" s="77" t="str">
        <f>IFERROR(VLOOKUP($D507,의치한약수데이터!$C:$AS,14,0),"")</f>
        <v/>
      </c>
      <c r="L507" s="77" t="str">
        <f>IFERROR(VLOOKUP($D507,의치한약수데이터!$C:$AS,16,0),"")</f>
        <v/>
      </c>
      <c r="M507" s="80" t="str">
        <f>IFERROR(VLOOKUP($D507,의치한약수데이터!$C:$AS,17,0),"")</f>
        <v/>
      </c>
      <c r="N507" s="77" t="str">
        <f>IFERROR(VLOOKUP($D507,의치한약수데이터!$C:$AS,18,0),"")</f>
        <v/>
      </c>
      <c r="O507" s="81" t="str">
        <f>IFERROR(VLOOKUP($D507,의치한약수데이터!$C:$AS,20,0),"")</f>
        <v/>
      </c>
      <c r="P507" s="77" t="str">
        <f>IFERROR(VLOOKUP($D507,의치한약수데이터!$C:$AS,21,0),"")</f>
        <v/>
      </c>
      <c r="Q507" s="77" t="str">
        <f>IFERROR(VLOOKUP($D507,의치한약수데이터!$C:$AS,39,0),"")</f>
        <v/>
      </c>
      <c r="R507" s="82" t="str">
        <f>IFERROR(VLOOKUP($D507,의치한약수데이터!$C:$AS,41,0),"")</f>
        <v/>
      </c>
      <c r="S507" s="115" t="str">
        <f>IFERROR(VLOOKUP($D507,의치한약수데이터!$C:$AS,43,0),"")</f>
        <v/>
      </c>
    </row>
    <row r="508" spans="3:19" x14ac:dyDescent="0.3">
      <c r="C508" s="18">
        <v>476</v>
      </c>
      <c r="D508" s="77" t="str">
        <f>IFERROR(VLOOKUP($C508,의치한약수데이터!$B:$C,2,0),"")</f>
        <v/>
      </c>
      <c r="E508" s="79" t="str">
        <f>IFERROR(VLOOKUP($D508,의치한약수데이터!$C:$AS,3,0),"")</f>
        <v/>
      </c>
      <c r="F508" s="77" t="str">
        <f>IFERROR(VLOOKUP($D508,의치한약수데이터!$C:$AS,5,0),"")</f>
        <v/>
      </c>
      <c r="G508" s="77" t="str">
        <f>IFERROR(VLOOKUP($D508,의치한약수데이터!$C:$AS,6,0),"")</f>
        <v/>
      </c>
      <c r="H508" s="77" t="str">
        <f>IFERROR(VLOOKUP($D508,의치한약수데이터!$C:$AS,8,0),"")</f>
        <v/>
      </c>
      <c r="I508" s="77" t="str">
        <f>IFERROR(VLOOKUP($D508,의치한약수데이터!$C:$AS,12,0),"")</f>
        <v/>
      </c>
      <c r="J508" s="77" t="str">
        <f>IFERROR(VLOOKUP($D508,의치한약수데이터!$C:$AS,13,0),"")</f>
        <v/>
      </c>
      <c r="K508" s="77" t="str">
        <f>IFERROR(VLOOKUP($D508,의치한약수데이터!$C:$AS,14,0),"")</f>
        <v/>
      </c>
      <c r="L508" s="77" t="str">
        <f>IFERROR(VLOOKUP($D508,의치한약수데이터!$C:$AS,16,0),"")</f>
        <v/>
      </c>
      <c r="M508" s="80" t="str">
        <f>IFERROR(VLOOKUP($D508,의치한약수데이터!$C:$AS,17,0),"")</f>
        <v/>
      </c>
      <c r="N508" s="77" t="str">
        <f>IFERROR(VLOOKUP($D508,의치한약수데이터!$C:$AS,18,0),"")</f>
        <v/>
      </c>
      <c r="O508" s="81" t="str">
        <f>IFERROR(VLOOKUP($D508,의치한약수데이터!$C:$AS,20,0),"")</f>
        <v/>
      </c>
      <c r="P508" s="77" t="str">
        <f>IFERROR(VLOOKUP($D508,의치한약수데이터!$C:$AS,21,0),"")</f>
        <v/>
      </c>
      <c r="Q508" s="77" t="str">
        <f>IFERROR(VLOOKUP($D508,의치한약수데이터!$C:$AS,39,0),"")</f>
        <v/>
      </c>
      <c r="R508" s="82" t="str">
        <f>IFERROR(VLOOKUP($D508,의치한약수데이터!$C:$AS,41,0),"")</f>
        <v/>
      </c>
      <c r="S508" s="115" t="str">
        <f>IFERROR(VLOOKUP($D508,의치한약수데이터!$C:$AS,43,0),"")</f>
        <v/>
      </c>
    </row>
    <row r="509" spans="3:19" x14ac:dyDescent="0.3">
      <c r="C509" s="18">
        <v>477</v>
      </c>
      <c r="D509" s="77" t="str">
        <f>IFERROR(VLOOKUP($C509,의치한약수데이터!$B:$C,2,0),"")</f>
        <v/>
      </c>
      <c r="E509" s="79" t="str">
        <f>IFERROR(VLOOKUP($D509,의치한약수데이터!$C:$AS,3,0),"")</f>
        <v/>
      </c>
      <c r="F509" s="77" t="str">
        <f>IFERROR(VLOOKUP($D509,의치한약수데이터!$C:$AS,5,0),"")</f>
        <v/>
      </c>
      <c r="G509" s="77" t="str">
        <f>IFERROR(VLOOKUP($D509,의치한약수데이터!$C:$AS,6,0),"")</f>
        <v/>
      </c>
      <c r="H509" s="77" t="str">
        <f>IFERROR(VLOOKUP($D509,의치한약수데이터!$C:$AS,8,0),"")</f>
        <v/>
      </c>
      <c r="I509" s="77" t="str">
        <f>IFERROR(VLOOKUP($D509,의치한약수데이터!$C:$AS,12,0),"")</f>
        <v/>
      </c>
      <c r="J509" s="77" t="str">
        <f>IFERROR(VLOOKUP($D509,의치한약수데이터!$C:$AS,13,0),"")</f>
        <v/>
      </c>
      <c r="K509" s="77" t="str">
        <f>IFERROR(VLOOKUP($D509,의치한약수데이터!$C:$AS,14,0),"")</f>
        <v/>
      </c>
      <c r="L509" s="77" t="str">
        <f>IFERROR(VLOOKUP($D509,의치한약수데이터!$C:$AS,16,0),"")</f>
        <v/>
      </c>
      <c r="M509" s="80" t="str">
        <f>IFERROR(VLOOKUP($D509,의치한약수데이터!$C:$AS,17,0),"")</f>
        <v/>
      </c>
      <c r="N509" s="77" t="str">
        <f>IFERROR(VLOOKUP($D509,의치한약수데이터!$C:$AS,18,0),"")</f>
        <v/>
      </c>
      <c r="O509" s="81" t="str">
        <f>IFERROR(VLOOKUP($D509,의치한약수데이터!$C:$AS,20,0),"")</f>
        <v/>
      </c>
      <c r="P509" s="77" t="str">
        <f>IFERROR(VLOOKUP($D509,의치한약수데이터!$C:$AS,21,0),"")</f>
        <v/>
      </c>
      <c r="Q509" s="77" t="str">
        <f>IFERROR(VLOOKUP($D509,의치한약수데이터!$C:$AS,39,0),"")</f>
        <v/>
      </c>
      <c r="R509" s="82" t="str">
        <f>IFERROR(VLOOKUP($D509,의치한약수데이터!$C:$AS,41,0),"")</f>
        <v/>
      </c>
      <c r="S509" s="115" t="str">
        <f>IFERROR(VLOOKUP($D509,의치한약수데이터!$C:$AS,43,0),"")</f>
        <v/>
      </c>
    </row>
    <row r="510" spans="3:19" x14ac:dyDescent="0.3">
      <c r="C510" s="18">
        <v>478</v>
      </c>
      <c r="D510" s="77" t="str">
        <f>IFERROR(VLOOKUP($C510,의치한약수데이터!$B:$C,2,0),"")</f>
        <v/>
      </c>
      <c r="E510" s="79" t="str">
        <f>IFERROR(VLOOKUP($D510,의치한약수데이터!$C:$AS,3,0),"")</f>
        <v/>
      </c>
      <c r="F510" s="77" t="str">
        <f>IFERROR(VLOOKUP($D510,의치한약수데이터!$C:$AS,5,0),"")</f>
        <v/>
      </c>
      <c r="G510" s="77" t="str">
        <f>IFERROR(VLOOKUP($D510,의치한약수데이터!$C:$AS,6,0),"")</f>
        <v/>
      </c>
      <c r="H510" s="77" t="str">
        <f>IFERROR(VLOOKUP($D510,의치한약수데이터!$C:$AS,8,0),"")</f>
        <v/>
      </c>
      <c r="I510" s="77" t="str">
        <f>IFERROR(VLOOKUP($D510,의치한약수데이터!$C:$AS,12,0),"")</f>
        <v/>
      </c>
      <c r="J510" s="77" t="str">
        <f>IFERROR(VLOOKUP($D510,의치한약수데이터!$C:$AS,13,0),"")</f>
        <v/>
      </c>
      <c r="K510" s="77" t="str">
        <f>IFERROR(VLOOKUP($D510,의치한약수데이터!$C:$AS,14,0),"")</f>
        <v/>
      </c>
      <c r="L510" s="77" t="str">
        <f>IFERROR(VLOOKUP($D510,의치한약수데이터!$C:$AS,16,0),"")</f>
        <v/>
      </c>
      <c r="M510" s="80" t="str">
        <f>IFERROR(VLOOKUP($D510,의치한약수데이터!$C:$AS,17,0),"")</f>
        <v/>
      </c>
      <c r="N510" s="77" t="str">
        <f>IFERROR(VLOOKUP($D510,의치한약수데이터!$C:$AS,18,0),"")</f>
        <v/>
      </c>
      <c r="O510" s="81" t="str">
        <f>IFERROR(VLOOKUP($D510,의치한약수데이터!$C:$AS,20,0),"")</f>
        <v/>
      </c>
      <c r="P510" s="77" t="str">
        <f>IFERROR(VLOOKUP($D510,의치한약수데이터!$C:$AS,21,0),"")</f>
        <v/>
      </c>
      <c r="Q510" s="77" t="str">
        <f>IFERROR(VLOOKUP($D510,의치한약수데이터!$C:$AS,39,0),"")</f>
        <v/>
      </c>
      <c r="R510" s="82" t="str">
        <f>IFERROR(VLOOKUP($D510,의치한약수데이터!$C:$AS,41,0),"")</f>
        <v/>
      </c>
      <c r="S510" s="115" t="str">
        <f>IFERROR(VLOOKUP($D510,의치한약수데이터!$C:$AS,43,0),"")</f>
        <v/>
      </c>
    </row>
    <row r="511" spans="3:19" x14ac:dyDescent="0.3">
      <c r="C511" s="18">
        <v>479</v>
      </c>
      <c r="D511" s="77" t="str">
        <f>IFERROR(VLOOKUP($C511,의치한약수데이터!$B:$C,2,0),"")</f>
        <v/>
      </c>
      <c r="E511" s="79" t="str">
        <f>IFERROR(VLOOKUP($D511,의치한약수데이터!$C:$AS,3,0),"")</f>
        <v/>
      </c>
      <c r="F511" s="77" t="str">
        <f>IFERROR(VLOOKUP($D511,의치한약수데이터!$C:$AS,5,0),"")</f>
        <v/>
      </c>
      <c r="G511" s="77" t="str">
        <f>IFERROR(VLOOKUP($D511,의치한약수데이터!$C:$AS,6,0),"")</f>
        <v/>
      </c>
      <c r="H511" s="77" t="str">
        <f>IFERROR(VLOOKUP($D511,의치한약수데이터!$C:$AS,8,0),"")</f>
        <v/>
      </c>
      <c r="I511" s="77" t="str">
        <f>IFERROR(VLOOKUP($D511,의치한약수데이터!$C:$AS,12,0),"")</f>
        <v/>
      </c>
      <c r="J511" s="77" t="str">
        <f>IFERROR(VLOOKUP($D511,의치한약수데이터!$C:$AS,13,0),"")</f>
        <v/>
      </c>
      <c r="K511" s="77" t="str">
        <f>IFERROR(VLOOKUP($D511,의치한약수데이터!$C:$AS,14,0),"")</f>
        <v/>
      </c>
      <c r="L511" s="77" t="str">
        <f>IFERROR(VLOOKUP($D511,의치한약수데이터!$C:$AS,16,0),"")</f>
        <v/>
      </c>
      <c r="M511" s="80" t="str">
        <f>IFERROR(VLOOKUP($D511,의치한약수데이터!$C:$AS,17,0),"")</f>
        <v/>
      </c>
      <c r="N511" s="77" t="str">
        <f>IFERROR(VLOOKUP($D511,의치한약수데이터!$C:$AS,18,0),"")</f>
        <v/>
      </c>
      <c r="O511" s="81" t="str">
        <f>IFERROR(VLOOKUP($D511,의치한약수데이터!$C:$AS,20,0),"")</f>
        <v/>
      </c>
      <c r="P511" s="77" t="str">
        <f>IFERROR(VLOOKUP($D511,의치한약수데이터!$C:$AS,21,0),"")</f>
        <v/>
      </c>
      <c r="Q511" s="77" t="str">
        <f>IFERROR(VLOOKUP($D511,의치한약수데이터!$C:$AS,39,0),"")</f>
        <v/>
      </c>
      <c r="R511" s="82" t="str">
        <f>IFERROR(VLOOKUP($D511,의치한약수데이터!$C:$AS,41,0),"")</f>
        <v/>
      </c>
      <c r="S511" s="115" t="str">
        <f>IFERROR(VLOOKUP($D511,의치한약수데이터!$C:$AS,43,0),"")</f>
        <v/>
      </c>
    </row>
    <row r="512" spans="3:19" x14ac:dyDescent="0.3">
      <c r="C512" s="18">
        <v>480</v>
      </c>
      <c r="D512" s="77" t="str">
        <f>IFERROR(VLOOKUP($C512,의치한약수데이터!$B:$C,2,0),"")</f>
        <v/>
      </c>
      <c r="E512" s="79" t="str">
        <f>IFERROR(VLOOKUP($D512,의치한약수데이터!$C:$AS,3,0),"")</f>
        <v/>
      </c>
      <c r="F512" s="77" t="str">
        <f>IFERROR(VLOOKUP($D512,의치한약수데이터!$C:$AS,5,0),"")</f>
        <v/>
      </c>
      <c r="G512" s="77" t="str">
        <f>IFERROR(VLOOKUP($D512,의치한약수데이터!$C:$AS,6,0),"")</f>
        <v/>
      </c>
      <c r="H512" s="77" t="str">
        <f>IFERROR(VLOOKUP($D512,의치한약수데이터!$C:$AS,8,0),"")</f>
        <v/>
      </c>
      <c r="I512" s="77" t="str">
        <f>IFERROR(VLOOKUP($D512,의치한약수데이터!$C:$AS,12,0),"")</f>
        <v/>
      </c>
      <c r="J512" s="77" t="str">
        <f>IFERROR(VLOOKUP($D512,의치한약수데이터!$C:$AS,13,0),"")</f>
        <v/>
      </c>
      <c r="K512" s="77" t="str">
        <f>IFERROR(VLOOKUP($D512,의치한약수데이터!$C:$AS,14,0),"")</f>
        <v/>
      </c>
      <c r="L512" s="77" t="str">
        <f>IFERROR(VLOOKUP($D512,의치한약수데이터!$C:$AS,16,0),"")</f>
        <v/>
      </c>
      <c r="M512" s="80" t="str">
        <f>IFERROR(VLOOKUP($D512,의치한약수데이터!$C:$AS,17,0),"")</f>
        <v/>
      </c>
      <c r="N512" s="77" t="str">
        <f>IFERROR(VLOOKUP($D512,의치한약수데이터!$C:$AS,18,0),"")</f>
        <v/>
      </c>
      <c r="O512" s="81" t="str">
        <f>IFERROR(VLOOKUP($D512,의치한약수데이터!$C:$AS,20,0),"")</f>
        <v/>
      </c>
      <c r="P512" s="77" t="str">
        <f>IFERROR(VLOOKUP($D512,의치한약수데이터!$C:$AS,21,0),"")</f>
        <v/>
      </c>
      <c r="Q512" s="77" t="str">
        <f>IFERROR(VLOOKUP($D512,의치한약수데이터!$C:$AS,39,0),"")</f>
        <v/>
      </c>
      <c r="R512" s="82" t="str">
        <f>IFERROR(VLOOKUP($D512,의치한약수데이터!$C:$AS,41,0),"")</f>
        <v/>
      </c>
      <c r="S512" s="115" t="str">
        <f>IFERROR(VLOOKUP($D512,의치한약수데이터!$C:$AS,43,0),"")</f>
        <v/>
      </c>
    </row>
    <row r="513" spans="3:19" x14ac:dyDescent="0.3">
      <c r="C513" s="18">
        <v>481</v>
      </c>
      <c r="D513" s="77" t="str">
        <f>IFERROR(VLOOKUP($C513,의치한약수데이터!$B:$C,2,0),"")</f>
        <v/>
      </c>
      <c r="E513" s="79" t="str">
        <f>IFERROR(VLOOKUP($D513,의치한약수데이터!$C:$AS,3,0),"")</f>
        <v/>
      </c>
      <c r="F513" s="77" t="str">
        <f>IFERROR(VLOOKUP($D513,의치한약수데이터!$C:$AS,5,0),"")</f>
        <v/>
      </c>
      <c r="G513" s="77" t="str">
        <f>IFERROR(VLOOKUP($D513,의치한약수데이터!$C:$AS,6,0),"")</f>
        <v/>
      </c>
      <c r="H513" s="77" t="str">
        <f>IFERROR(VLOOKUP($D513,의치한약수데이터!$C:$AS,8,0),"")</f>
        <v/>
      </c>
      <c r="I513" s="77" t="str">
        <f>IFERROR(VLOOKUP($D513,의치한약수데이터!$C:$AS,12,0),"")</f>
        <v/>
      </c>
      <c r="J513" s="77" t="str">
        <f>IFERROR(VLOOKUP($D513,의치한약수데이터!$C:$AS,13,0),"")</f>
        <v/>
      </c>
      <c r="K513" s="77" t="str">
        <f>IFERROR(VLOOKUP($D513,의치한약수데이터!$C:$AS,14,0),"")</f>
        <v/>
      </c>
      <c r="L513" s="77" t="str">
        <f>IFERROR(VLOOKUP($D513,의치한약수데이터!$C:$AS,16,0),"")</f>
        <v/>
      </c>
      <c r="M513" s="80" t="str">
        <f>IFERROR(VLOOKUP($D513,의치한약수데이터!$C:$AS,17,0),"")</f>
        <v/>
      </c>
      <c r="N513" s="77" t="str">
        <f>IFERROR(VLOOKUP($D513,의치한약수데이터!$C:$AS,18,0),"")</f>
        <v/>
      </c>
      <c r="O513" s="81" t="str">
        <f>IFERROR(VLOOKUP($D513,의치한약수데이터!$C:$AS,20,0),"")</f>
        <v/>
      </c>
      <c r="P513" s="77" t="str">
        <f>IFERROR(VLOOKUP($D513,의치한약수데이터!$C:$AS,21,0),"")</f>
        <v/>
      </c>
      <c r="Q513" s="77" t="str">
        <f>IFERROR(VLOOKUP($D513,의치한약수데이터!$C:$AS,39,0),"")</f>
        <v/>
      </c>
      <c r="R513" s="82" t="str">
        <f>IFERROR(VLOOKUP($D513,의치한약수데이터!$C:$AS,41,0),"")</f>
        <v/>
      </c>
      <c r="S513" s="115" t="str">
        <f>IFERROR(VLOOKUP($D513,의치한약수데이터!$C:$AS,43,0),"")</f>
        <v/>
      </c>
    </row>
    <row r="514" spans="3:19" x14ac:dyDescent="0.3">
      <c r="C514" s="18">
        <v>482</v>
      </c>
      <c r="D514" s="77" t="str">
        <f>IFERROR(VLOOKUP($C514,의치한약수데이터!$B:$C,2,0),"")</f>
        <v/>
      </c>
      <c r="E514" s="79" t="str">
        <f>IFERROR(VLOOKUP($D514,의치한약수데이터!$C:$AS,3,0),"")</f>
        <v/>
      </c>
      <c r="F514" s="77" t="str">
        <f>IFERROR(VLOOKUP($D514,의치한약수데이터!$C:$AS,5,0),"")</f>
        <v/>
      </c>
      <c r="G514" s="77" t="str">
        <f>IFERROR(VLOOKUP($D514,의치한약수데이터!$C:$AS,6,0),"")</f>
        <v/>
      </c>
      <c r="H514" s="77" t="str">
        <f>IFERROR(VLOOKUP($D514,의치한약수데이터!$C:$AS,8,0),"")</f>
        <v/>
      </c>
      <c r="I514" s="77" t="str">
        <f>IFERROR(VLOOKUP($D514,의치한약수데이터!$C:$AS,12,0),"")</f>
        <v/>
      </c>
      <c r="J514" s="77" t="str">
        <f>IFERROR(VLOOKUP($D514,의치한약수데이터!$C:$AS,13,0),"")</f>
        <v/>
      </c>
      <c r="K514" s="77" t="str">
        <f>IFERROR(VLOOKUP($D514,의치한약수데이터!$C:$AS,14,0),"")</f>
        <v/>
      </c>
      <c r="L514" s="77" t="str">
        <f>IFERROR(VLOOKUP($D514,의치한약수데이터!$C:$AS,16,0),"")</f>
        <v/>
      </c>
      <c r="M514" s="80" t="str">
        <f>IFERROR(VLOOKUP($D514,의치한약수데이터!$C:$AS,17,0),"")</f>
        <v/>
      </c>
      <c r="N514" s="77" t="str">
        <f>IFERROR(VLOOKUP($D514,의치한약수데이터!$C:$AS,18,0),"")</f>
        <v/>
      </c>
      <c r="O514" s="81" t="str">
        <f>IFERROR(VLOOKUP($D514,의치한약수데이터!$C:$AS,20,0),"")</f>
        <v/>
      </c>
      <c r="P514" s="77" t="str">
        <f>IFERROR(VLOOKUP($D514,의치한약수데이터!$C:$AS,21,0),"")</f>
        <v/>
      </c>
      <c r="Q514" s="77" t="str">
        <f>IFERROR(VLOOKUP($D514,의치한약수데이터!$C:$AS,39,0),"")</f>
        <v/>
      </c>
      <c r="R514" s="82" t="str">
        <f>IFERROR(VLOOKUP($D514,의치한약수데이터!$C:$AS,41,0),"")</f>
        <v/>
      </c>
      <c r="S514" s="115" t="str">
        <f>IFERROR(VLOOKUP($D514,의치한약수데이터!$C:$AS,43,0),"")</f>
        <v/>
      </c>
    </row>
    <row r="515" spans="3:19" x14ac:dyDescent="0.3">
      <c r="C515" s="18">
        <v>483</v>
      </c>
      <c r="D515" s="77" t="str">
        <f>IFERROR(VLOOKUP($C515,의치한약수데이터!$B:$C,2,0),"")</f>
        <v/>
      </c>
      <c r="E515" s="79" t="str">
        <f>IFERROR(VLOOKUP($D515,의치한약수데이터!$C:$AS,3,0),"")</f>
        <v/>
      </c>
      <c r="F515" s="77" t="str">
        <f>IFERROR(VLOOKUP($D515,의치한약수데이터!$C:$AS,5,0),"")</f>
        <v/>
      </c>
      <c r="G515" s="77" t="str">
        <f>IFERROR(VLOOKUP($D515,의치한약수데이터!$C:$AS,6,0),"")</f>
        <v/>
      </c>
      <c r="H515" s="77" t="str">
        <f>IFERROR(VLOOKUP($D515,의치한약수데이터!$C:$AS,8,0),"")</f>
        <v/>
      </c>
      <c r="I515" s="77" t="str">
        <f>IFERROR(VLOOKUP($D515,의치한약수데이터!$C:$AS,12,0),"")</f>
        <v/>
      </c>
      <c r="J515" s="77" t="str">
        <f>IFERROR(VLOOKUP($D515,의치한약수데이터!$C:$AS,13,0),"")</f>
        <v/>
      </c>
      <c r="K515" s="77" t="str">
        <f>IFERROR(VLOOKUP($D515,의치한약수데이터!$C:$AS,14,0),"")</f>
        <v/>
      </c>
      <c r="L515" s="77" t="str">
        <f>IFERROR(VLOOKUP($D515,의치한약수데이터!$C:$AS,16,0),"")</f>
        <v/>
      </c>
      <c r="M515" s="80" t="str">
        <f>IFERROR(VLOOKUP($D515,의치한약수데이터!$C:$AS,17,0),"")</f>
        <v/>
      </c>
      <c r="N515" s="77" t="str">
        <f>IFERROR(VLOOKUP($D515,의치한약수데이터!$C:$AS,18,0),"")</f>
        <v/>
      </c>
      <c r="O515" s="81" t="str">
        <f>IFERROR(VLOOKUP($D515,의치한약수데이터!$C:$AS,20,0),"")</f>
        <v/>
      </c>
      <c r="P515" s="77" t="str">
        <f>IFERROR(VLOOKUP($D515,의치한약수데이터!$C:$AS,21,0),"")</f>
        <v/>
      </c>
      <c r="Q515" s="77" t="str">
        <f>IFERROR(VLOOKUP($D515,의치한약수데이터!$C:$AS,39,0),"")</f>
        <v/>
      </c>
      <c r="R515" s="82" t="str">
        <f>IFERROR(VLOOKUP($D515,의치한약수데이터!$C:$AS,41,0),"")</f>
        <v/>
      </c>
      <c r="S515" s="115" t="str">
        <f>IFERROR(VLOOKUP($D515,의치한약수데이터!$C:$AS,43,0),"")</f>
        <v/>
      </c>
    </row>
    <row r="516" spans="3:19" x14ac:dyDescent="0.3">
      <c r="C516" s="18">
        <v>484</v>
      </c>
      <c r="D516" s="77" t="str">
        <f>IFERROR(VLOOKUP($C516,의치한약수데이터!$B:$C,2,0),"")</f>
        <v/>
      </c>
      <c r="E516" s="79" t="str">
        <f>IFERROR(VLOOKUP($D516,의치한약수데이터!$C:$AS,3,0),"")</f>
        <v/>
      </c>
      <c r="F516" s="77" t="str">
        <f>IFERROR(VLOOKUP($D516,의치한약수데이터!$C:$AS,5,0),"")</f>
        <v/>
      </c>
      <c r="G516" s="77" t="str">
        <f>IFERROR(VLOOKUP($D516,의치한약수데이터!$C:$AS,6,0),"")</f>
        <v/>
      </c>
      <c r="H516" s="77" t="str">
        <f>IFERROR(VLOOKUP($D516,의치한약수데이터!$C:$AS,8,0),"")</f>
        <v/>
      </c>
      <c r="I516" s="77" t="str">
        <f>IFERROR(VLOOKUP($D516,의치한약수데이터!$C:$AS,12,0),"")</f>
        <v/>
      </c>
      <c r="J516" s="77" t="str">
        <f>IFERROR(VLOOKUP($D516,의치한약수데이터!$C:$AS,13,0),"")</f>
        <v/>
      </c>
      <c r="K516" s="77" t="str">
        <f>IFERROR(VLOOKUP($D516,의치한약수데이터!$C:$AS,14,0),"")</f>
        <v/>
      </c>
      <c r="L516" s="77" t="str">
        <f>IFERROR(VLOOKUP($D516,의치한약수데이터!$C:$AS,16,0),"")</f>
        <v/>
      </c>
      <c r="M516" s="80" t="str">
        <f>IFERROR(VLOOKUP($D516,의치한약수데이터!$C:$AS,17,0),"")</f>
        <v/>
      </c>
      <c r="N516" s="77" t="str">
        <f>IFERROR(VLOOKUP($D516,의치한약수데이터!$C:$AS,18,0),"")</f>
        <v/>
      </c>
      <c r="O516" s="81" t="str">
        <f>IFERROR(VLOOKUP($D516,의치한약수데이터!$C:$AS,20,0),"")</f>
        <v/>
      </c>
      <c r="P516" s="77" t="str">
        <f>IFERROR(VLOOKUP($D516,의치한약수데이터!$C:$AS,21,0),"")</f>
        <v/>
      </c>
      <c r="Q516" s="77" t="str">
        <f>IFERROR(VLOOKUP($D516,의치한약수데이터!$C:$AS,39,0),"")</f>
        <v/>
      </c>
      <c r="R516" s="82" t="str">
        <f>IFERROR(VLOOKUP($D516,의치한약수데이터!$C:$AS,41,0),"")</f>
        <v/>
      </c>
      <c r="S516" s="115" t="str">
        <f>IFERROR(VLOOKUP($D516,의치한약수데이터!$C:$AS,43,0),"")</f>
        <v/>
      </c>
    </row>
    <row r="517" spans="3:19" x14ac:dyDescent="0.3">
      <c r="C517" s="18">
        <v>485</v>
      </c>
      <c r="D517" s="77" t="str">
        <f>IFERROR(VLOOKUP($C517,의치한약수데이터!$B:$C,2,0),"")</f>
        <v/>
      </c>
      <c r="E517" s="79" t="str">
        <f>IFERROR(VLOOKUP($D517,의치한약수데이터!$C:$AS,3,0),"")</f>
        <v/>
      </c>
      <c r="F517" s="77" t="str">
        <f>IFERROR(VLOOKUP($D517,의치한약수데이터!$C:$AS,5,0),"")</f>
        <v/>
      </c>
      <c r="G517" s="77" t="str">
        <f>IFERROR(VLOOKUP($D517,의치한약수데이터!$C:$AS,6,0),"")</f>
        <v/>
      </c>
      <c r="H517" s="77" t="str">
        <f>IFERROR(VLOOKUP($D517,의치한약수데이터!$C:$AS,8,0),"")</f>
        <v/>
      </c>
      <c r="I517" s="77" t="str">
        <f>IFERROR(VLOOKUP($D517,의치한약수데이터!$C:$AS,12,0),"")</f>
        <v/>
      </c>
      <c r="J517" s="77" t="str">
        <f>IFERROR(VLOOKUP($D517,의치한약수데이터!$C:$AS,13,0),"")</f>
        <v/>
      </c>
      <c r="K517" s="77" t="str">
        <f>IFERROR(VLOOKUP($D517,의치한약수데이터!$C:$AS,14,0),"")</f>
        <v/>
      </c>
      <c r="L517" s="77" t="str">
        <f>IFERROR(VLOOKUP($D517,의치한약수데이터!$C:$AS,16,0),"")</f>
        <v/>
      </c>
      <c r="M517" s="80" t="str">
        <f>IFERROR(VLOOKUP($D517,의치한약수데이터!$C:$AS,17,0),"")</f>
        <v/>
      </c>
      <c r="N517" s="77" t="str">
        <f>IFERROR(VLOOKUP($D517,의치한약수데이터!$C:$AS,18,0),"")</f>
        <v/>
      </c>
      <c r="O517" s="81" t="str">
        <f>IFERROR(VLOOKUP($D517,의치한약수데이터!$C:$AS,20,0),"")</f>
        <v/>
      </c>
      <c r="P517" s="77" t="str">
        <f>IFERROR(VLOOKUP($D517,의치한약수데이터!$C:$AS,21,0),"")</f>
        <v/>
      </c>
      <c r="Q517" s="77" t="str">
        <f>IFERROR(VLOOKUP($D517,의치한약수데이터!$C:$AS,39,0),"")</f>
        <v/>
      </c>
      <c r="R517" s="82" t="str">
        <f>IFERROR(VLOOKUP($D517,의치한약수데이터!$C:$AS,41,0),"")</f>
        <v/>
      </c>
      <c r="S517" s="115" t="str">
        <f>IFERROR(VLOOKUP($D517,의치한약수데이터!$C:$AS,43,0),"")</f>
        <v/>
      </c>
    </row>
    <row r="518" spans="3:19" x14ac:dyDescent="0.3">
      <c r="C518" s="18">
        <v>486</v>
      </c>
      <c r="D518" s="77" t="str">
        <f>IFERROR(VLOOKUP($C518,의치한약수데이터!$B:$C,2,0),"")</f>
        <v/>
      </c>
      <c r="E518" s="79" t="str">
        <f>IFERROR(VLOOKUP($D518,의치한약수데이터!$C:$AS,3,0),"")</f>
        <v/>
      </c>
      <c r="F518" s="77" t="str">
        <f>IFERROR(VLOOKUP($D518,의치한약수데이터!$C:$AS,5,0),"")</f>
        <v/>
      </c>
      <c r="G518" s="77" t="str">
        <f>IFERROR(VLOOKUP($D518,의치한약수데이터!$C:$AS,6,0),"")</f>
        <v/>
      </c>
      <c r="H518" s="77" t="str">
        <f>IFERROR(VLOOKUP($D518,의치한약수데이터!$C:$AS,8,0),"")</f>
        <v/>
      </c>
      <c r="I518" s="77" t="str">
        <f>IFERROR(VLOOKUP($D518,의치한약수데이터!$C:$AS,12,0),"")</f>
        <v/>
      </c>
      <c r="J518" s="77" t="str">
        <f>IFERROR(VLOOKUP($D518,의치한약수데이터!$C:$AS,13,0),"")</f>
        <v/>
      </c>
      <c r="K518" s="77" t="str">
        <f>IFERROR(VLOOKUP($D518,의치한약수데이터!$C:$AS,14,0),"")</f>
        <v/>
      </c>
      <c r="L518" s="77" t="str">
        <f>IFERROR(VLOOKUP($D518,의치한약수데이터!$C:$AS,16,0),"")</f>
        <v/>
      </c>
      <c r="M518" s="80" t="str">
        <f>IFERROR(VLOOKUP($D518,의치한약수데이터!$C:$AS,17,0),"")</f>
        <v/>
      </c>
      <c r="N518" s="77" t="str">
        <f>IFERROR(VLOOKUP($D518,의치한약수데이터!$C:$AS,18,0),"")</f>
        <v/>
      </c>
      <c r="O518" s="81" t="str">
        <f>IFERROR(VLOOKUP($D518,의치한약수데이터!$C:$AS,20,0),"")</f>
        <v/>
      </c>
      <c r="P518" s="77" t="str">
        <f>IFERROR(VLOOKUP($D518,의치한약수데이터!$C:$AS,21,0),"")</f>
        <v/>
      </c>
      <c r="Q518" s="77" t="str">
        <f>IFERROR(VLOOKUP($D518,의치한약수데이터!$C:$AS,39,0),"")</f>
        <v/>
      </c>
      <c r="R518" s="82" t="str">
        <f>IFERROR(VLOOKUP($D518,의치한약수데이터!$C:$AS,41,0),"")</f>
        <v/>
      </c>
      <c r="S518" s="115" t="str">
        <f>IFERROR(VLOOKUP($D518,의치한약수데이터!$C:$AS,43,0),"")</f>
        <v/>
      </c>
    </row>
    <row r="519" spans="3:19" x14ac:dyDescent="0.3">
      <c r="C519" s="18">
        <v>487</v>
      </c>
      <c r="D519" s="77" t="str">
        <f>IFERROR(VLOOKUP($C519,의치한약수데이터!$B:$C,2,0),"")</f>
        <v/>
      </c>
      <c r="E519" s="79" t="str">
        <f>IFERROR(VLOOKUP($D519,의치한약수데이터!$C:$AS,3,0),"")</f>
        <v/>
      </c>
      <c r="F519" s="77" t="str">
        <f>IFERROR(VLOOKUP($D519,의치한약수데이터!$C:$AS,5,0),"")</f>
        <v/>
      </c>
      <c r="G519" s="77" t="str">
        <f>IFERROR(VLOOKUP($D519,의치한약수데이터!$C:$AS,6,0),"")</f>
        <v/>
      </c>
      <c r="H519" s="77" t="str">
        <f>IFERROR(VLOOKUP($D519,의치한약수데이터!$C:$AS,8,0),"")</f>
        <v/>
      </c>
      <c r="I519" s="77" t="str">
        <f>IFERROR(VLOOKUP($D519,의치한약수데이터!$C:$AS,12,0),"")</f>
        <v/>
      </c>
      <c r="J519" s="77" t="str">
        <f>IFERROR(VLOOKUP($D519,의치한약수데이터!$C:$AS,13,0),"")</f>
        <v/>
      </c>
      <c r="K519" s="77" t="str">
        <f>IFERROR(VLOOKUP($D519,의치한약수데이터!$C:$AS,14,0),"")</f>
        <v/>
      </c>
      <c r="L519" s="77" t="str">
        <f>IFERROR(VLOOKUP($D519,의치한약수데이터!$C:$AS,16,0),"")</f>
        <v/>
      </c>
      <c r="M519" s="80" t="str">
        <f>IFERROR(VLOOKUP($D519,의치한약수데이터!$C:$AS,17,0),"")</f>
        <v/>
      </c>
      <c r="N519" s="77" t="str">
        <f>IFERROR(VLOOKUP($D519,의치한약수데이터!$C:$AS,18,0),"")</f>
        <v/>
      </c>
      <c r="O519" s="81" t="str">
        <f>IFERROR(VLOOKUP($D519,의치한약수데이터!$C:$AS,20,0),"")</f>
        <v/>
      </c>
      <c r="P519" s="77" t="str">
        <f>IFERROR(VLOOKUP($D519,의치한약수데이터!$C:$AS,21,0),"")</f>
        <v/>
      </c>
      <c r="Q519" s="77" t="str">
        <f>IFERROR(VLOOKUP($D519,의치한약수데이터!$C:$AS,39,0),"")</f>
        <v/>
      </c>
      <c r="R519" s="82" t="str">
        <f>IFERROR(VLOOKUP($D519,의치한약수데이터!$C:$AS,41,0),"")</f>
        <v/>
      </c>
      <c r="S519" s="115" t="str">
        <f>IFERROR(VLOOKUP($D519,의치한약수데이터!$C:$AS,43,0),"")</f>
        <v/>
      </c>
    </row>
    <row r="520" spans="3:19" x14ac:dyDescent="0.3">
      <c r="C520" s="18">
        <v>488</v>
      </c>
      <c r="D520" s="77" t="str">
        <f>IFERROR(VLOOKUP($C520,의치한약수데이터!$B:$C,2,0),"")</f>
        <v/>
      </c>
      <c r="E520" s="79" t="str">
        <f>IFERROR(VLOOKUP($D520,의치한약수데이터!$C:$AS,3,0),"")</f>
        <v/>
      </c>
      <c r="F520" s="77" t="str">
        <f>IFERROR(VLOOKUP($D520,의치한약수데이터!$C:$AS,5,0),"")</f>
        <v/>
      </c>
      <c r="G520" s="77" t="str">
        <f>IFERROR(VLOOKUP($D520,의치한약수데이터!$C:$AS,6,0),"")</f>
        <v/>
      </c>
      <c r="H520" s="77" t="str">
        <f>IFERROR(VLOOKUP($D520,의치한약수데이터!$C:$AS,8,0),"")</f>
        <v/>
      </c>
      <c r="I520" s="77" t="str">
        <f>IFERROR(VLOOKUP($D520,의치한약수데이터!$C:$AS,12,0),"")</f>
        <v/>
      </c>
      <c r="J520" s="77" t="str">
        <f>IFERROR(VLOOKUP($D520,의치한약수데이터!$C:$AS,13,0),"")</f>
        <v/>
      </c>
      <c r="K520" s="77" t="str">
        <f>IFERROR(VLOOKUP($D520,의치한약수데이터!$C:$AS,14,0),"")</f>
        <v/>
      </c>
      <c r="L520" s="77" t="str">
        <f>IFERROR(VLOOKUP($D520,의치한약수데이터!$C:$AS,16,0),"")</f>
        <v/>
      </c>
      <c r="M520" s="80" t="str">
        <f>IFERROR(VLOOKUP($D520,의치한약수데이터!$C:$AS,17,0),"")</f>
        <v/>
      </c>
      <c r="N520" s="77" t="str">
        <f>IFERROR(VLOOKUP($D520,의치한약수데이터!$C:$AS,18,0),"")</f>
        <v/>
      </c>
      <c r="O520" s="81" t="str">
        <f>IFERROR(VLOOKUP($D520,의치한약수데이터!$C:$AS,20,0),"")</f>
        <v/>
      </c>
      <c r="P520" s="77" t="str">
        <f>IFERROR(VLOOKUP($D520,의치한약수데이터!$C:$AS,21,0),"")</f>
        <v/>
      </c>
      <c r="Q520" s="77" t="str">
        <f>IFERROR(VLOOKUP($D520,의치한약수데이터!$C:$AS,39,0),"")</f>
        <v/>
      </c>
      <c r="R520" s="82" t="str">
        <f>IFERROR(VLOOKUP($D520,의치한약수데이터!$C:$AS,41,0),"")</f>
        <v/>
      </c>
      <c r="S520" s="115" t="str">
        <f>IFERROR(VLOOKUP($D520,의치한약수데이터!$C:$AS,43,0),"")</f>
        <v/>
      </c>
    </row>
    <row r="521" spans="3:19" x14ac:dyDescent="0.3">
      <c r="C521" s="18">
        <v>489</v>
      </c>
      <c r="D521" s="77" t="str">
        <f>IFERROR(VLOOKUP($C521,의치한약수데이터!$B:$C,2,0),"")</f>
        <v/>
      </c>
      <c r="E521" s="79" t="str">
        <f>IFERROR(VLOOKUP($D521,의치한약수데이터!$C:$AS,3,0),"")</f>
        <v/>
      </c>
      <c r="F521" s="77" t="str">
        <f>IFERROR(VLOOKUP($D521,의치한약수데이터!$C:$AS,5,0),"")</f>
        <v/>
      </c>
      <c r="G521" s="77" t="str">
        <f>IFERROR(VLOOKUP($D521,의치한약수데이터!$C:$AS,6,0),"")</f>
        <v/>
      </c>
      <c r="H521" s="77" t="str">
        <f>IFERROR(VLOOKUP($D521,의치한약수데이터!$C:$AS,8,0),"")</f>
        <v/>
      </c>
      <c r="I521" s="77" t="str">
        <f>IFERROR(VLOOKUP($D521,의치한약수데이터!$C:$AS,12,0),"")</f>
        <v/>
      </c>
      <c r="J521" s="77" t="str">
        <f>IFERROR(VLOOKUP($D521,의치한약수데이터!$C:$AS,13,0),"")</f>
        <v/>
      </c>
      <c r="K521" s="77" t="str">
        <f>IFERROR(VLOOKUP($D521,의치한약수데이터!$C:$AS,14,0),"")</f>
        <v/>
      </c>
      <c r="L521" s="77" t="str">
        <f>IFERROR(VLOOKUP($D521,의치한약수데이터!$C:$AS,16,0),"")</f>
        <v/>
      </c>
      <c r="M521" s="80" t="str">
        <f>IFERROR(VLOOKUP($D521,의치한약수데이터!$C:$AS,17,0),"")</f>
        <v/>
      </c>
      <c r="N521" s="77" t="str">
        <f>IFERROR(VLOOKUP($D521,의치한약수데이터!$C:$AS,18,0),"")</f>
        <v/>
      </c>
      <c r="O521" s="81" t="str">
        <f>IFERROR(VLOOKUP($D521,의치한약수데이터!$C:$AS,20,0),"")</f>
        <v/>
      </c>
      <c r="P521" s="77" t="str">
        <f>IFERROR(VLOOKUP($D521,의치한약수데이터!$C:$AS,21,0),"")</f>
        <v/>
      </c>
      <c r="Q521" s="77" t="str">
        <f>IFERROR(VLOOKUP($D521,의치한약수데이터!$C:$AS,39,0),"")</f>
        <v/>
      </c>
      <c r="R521" s="82" t="str">
        <f>IFERROR(VLOOKUP($D521,의치한약수데이터!$C:$AS,41,0),"")</f>
        <v/>
      </c>
      <c r="S521" s="115" t="str">
        <f>IFERROR(VLOOKUP($D521,의치한약수데이터!$C:$AS,43,0),"")</f>
        <v/>
      </c>
    </row>
    <row r="522" spans="3:19" x14ac:dyDescent="0.3">
      <c r="C522" s="18">
        <v>490</v>
      </c>
      <c r="D522" s="77" t="str">
        <f>IFERROR(VLOOKUP($C522,의치한약수데이터!$B:$C,2,0),"")</f>
        <v/>
      </c>
      <c r="E522" s="79" t="str">
        <f>IFERROR(VLOOKUP($D522,의치한약수데이터!$C:$AS,3,0),"")</f>
        <v/>
      </c>
      <c r="F522" s="77" t="str">
        <f>IFERROR(VLOOKUP($D522,의치한약수데이터!$C:$AS,5,0),"")</f>
        <v/>
      </c>
      <c r="G522" s="77" t="str">
        <f>IFERROR(VLOOKUP($D522,의치한약수데이터!$C:$AS,6,0),"")</f>
        <v/>
      </c>
      <c r="H522" s="77" t="str">
        <f>IFERROR(VLOOKUP($D522,의치한약수데이터!$C:$AS,8,0),"")</f>
        <v/>
      </c>
      <c r="I522" s="77" t="str">
        <f>IFERROR(VLOOKUP($D522,의치한약수데이터!$C:$AS,12,0),"")</f>
        <v/>
      </c>
      <c r="J522" s="77" t="str">
        <f>IFERROR(VLOOKUP($D522,의치한약수데이터!$C:$AS,13,0),"")</f>
        <v/>
      </c>
      <c r="K522" s="77" t="str">
        <f>IFERROR(VLOOKUP($D522,의치한약수데이터!$C:$AS,14,0),"")</f>
        <v/>
      </c>
      <c r="L522" s="77" t="str">
        <f>IFERROR(VLOOKUP($D522,의치한약수데이터!$C:$AS,16,0),"")</f>
        <v/>
      </c>
      <c r="M522" s="80" t="str">
        <f>IFERROR(VLOOKUP($D522,의치한약수데이터!$C:$AS,17,0),"")</f>
        <v/>
      </c>
      <c r="N522" s="77" t="str">
        <f>IFERROR(VLOOKUP($D522,의치한약수데이터!$C:$AS,18,0),"")</f>
        <v/>
      </c>
      <c r="O522" s="81" t="str">
        <f>IFERROR(VLOOKUP($D522,의치한약수데이터!$C:$AS,20,0),"")</f>
        <v/>
      </c>
      <c r="P522" s="77" t="str">
        <f>IFERROR(VLOOKUP($D522,의치한약수데이터!$C:$AS,21,0),"")</f>
        <v/>
      </c>
      <c r="Q522" s="77" t="str">
        <f>IFERROR(VLOOKUP($D522,의치한약수데이터!$C:$AS,39,0),"")</f>
        <v/>
      </c>
      <c r="R522" s="82" t="str">
        <f>IFERROR(VLOOKUP($D522,의치한약수데이터!$C:$AS,41,0),"")</f>
        <v/>
      </c>
      <c r="S522" s="115" t="str">
        <f>IFERROR(VLOOKUP($D522,의치한약수데이터!$C:$AS,43,0),"")</f>
        <v/>
      </c>
    </row>
    <row r="523" spans="3:19" x14ac:dyDescent="0.3">
      <c r="C523" s="18">
        <v>491</v>
      </c>
      <c r="D523" s="77" t="str">
        <f>IFERROR(VLOOKUP($C523,의치한약수데이터!$B:$C,2,0),"")</f>
        <v/>
      </c>
      <c r="E523" s="79" t="str">
        <f>IFERROR(VLOOKUP($D523,의치한약수데이터!$C:$AS,3,0),"")</f>
        <v/>
      </c>
      <c r="F523" s="77" t="str">
        <f>IFERROR(VLOOKUP($D523,의치한약수데이터!$C:$AS,5,0),"")</f>
        <v/>
      </c>
      <c r="G523" s="77" t="str">
        <f>IFERROR(VLOOKUP($D523,의치한약수데이터!$C:$AS,6,0),"")</f>
        <v/>
      </c>
      <c r="H523" s="77" t="str">
        <f>IFERROR(VLOOKUP($D523,의치한약수데이터!$C:$AS,8,0),"")</f>
        <v/>
      </c>
      <c r="I523" s="77" t="str">
        <f>IFERROR(VLOOKUP($D523,의치한약수데이터!$C:$AS,12,0),"")</f>
        <v/>
      </c>
      <c r="J523" s="77" t="str">
        <f>IFERROR(VLOOKUP($D523,의치한약수데이터!$C:$AS,13,0),"")</f>
        <v/>
      </c>
      <c r="K523" s="77" t="str">
        <f>IFERROR(VLOOKUP($D523,의치한약수데이터!$C:$AS,14,0),"")</f>
        <v/>
      </c>
      <c r="L523" s="77" t="str">
        <f>IFERROR(VLOOKUP($D523,의치한약수데이터!$C:$AS,16,0),"")</f>
        <v/>
      </c>
      <c r="M523" s="80" t="str">
        <f>IFERROR(VLOOKUP($D523,의치한약수데이터!$C:$AS,17,0),"")</f>
        <v/>
      </c>
      <c r="N523" s="77" t="str">
        <f>IFERROR(VLOOKUP($D523,의치한약수데이터!$C:$AS,18,0),"")</f>
        <v/>
      </c>
      <c r="O523" s="81" t="str">
        <f>IFERROR(VLOOKUP($D523,의치한약수데이터!$C:$AS,20,0),"")</f>
        <v/>
      </c>
      <c r="P523" s="77" t="str">
        <f>IFERROR(VLOOKUP($D523,의치한약수데이터!$C:$AS,21,0),"")</f>
        <v/>
      </c>
      <c r="Q523" s="77" t="str">
        <f>IFERROR(VLOOKUP($D523,의치한약수데이터!$C:$AS,39,0),"")</f>
        <v/>
      </c>
      <c r="R523" s="82" t="str">
        <f>IFERROR(VLOOKUP($D523,의치한약수데이터!$C:$AS,41,0),"")</f>
        <v/>
      </c>
      <c r="S523" s="115" t="str">
        <f>IFERROR(VLOOKUP($D523,의치한약수데이터!$C:$AS,43,0),"")</f>
        <v/>
      </c>
    </row>
    <row r="524" spans="3:19" x14ac:dyDescent="0.3">
      <c r="C524" s="18">
        <v>492</v>
      </c>
      <c r="D524" s="77" t="str">
        <f>IFERROR(VLOOKUP($C524,의치한약수데이터!$B:$C,2,0),"")</f>
        <v/>
      </c>
      <c r="E524" s="79" t="str">
        <f>IFERROR(VLOOKUP($D524,의치한약수데이터!$C:$AS,3,0),"")</f>
        <v/>
      </c>
      <c r="F524" s="77" t="str">
        <f>IFERROR(VLOOKUP($D524,의치한약수데이터!$C:$AS,5,0),"")</f>
        <v/>
      </c>
      <c r="G524" s="77" t="str">
        <f>IFERROR(VLOOKUP($D524,의치한약수데이터!$C:$AS,6,0),"")</f>
        <v/>
      </c>
      <c r="H524" s="77" t="str">
        <f>IFERROR(VLOOKUP($D524,의치한약수데이터!$C:$AS,8,0),"")</f>
        <v/>
      </c>
      <c r="I524" s="77" t="str">
        <f>IFERROR(VLOOKUP($D524,의치한약수데이터!$C:$AS,12,0),"")</f>
        <v/>
      </c>
      <c r="J524" s="77" t="str">
        <f>IFERROR(VLOOKUP($D524,의치한약수데이터!$C:$AS,13,0),"")</f>
        <v/>
      </c>
      <c r="K524" s="77" t="str">
        <f>IFERROR(VLOOKUP($D524,의치한약수데이터!$C:$AS,14,0),"")</f>
        <v/>
      </c>
      <c r="L524" s="77" t="str">
        <f>IFERROR(VLOOKUP($D524,의치한약수데이터!$C:$AS,16,0),"")</f>
        <v/>
      </c>
      <c r="M524" s="80" t="str">
        <f>IFERROR(VLOOKUP($D524,의치한약수데이터!$C:$AS,17,0),"")</f>
        <v/>
      </c>
      <c r="N524" s="77" t="str">
        <f>IFERROR(VLOOKUP($D524,의치한약수데이터!$C:$AS,18,0),"")</f>
        <v/>
      </c>
      <c r="O524" s="81" t="str">
        <f>IFERROR(VLOOKUP($D524,의치한약수데이터!$C:$AS,20,0),"")</f>
        <v/>
      </c>
      <c r="P524" s="77" t="str">
        <f>IFERROR(VLOOKUP($D524,의치한약수데이터!$C:$AS,21,0),"")</f>
        <v/>
      </c>
      <c r="Q524" s="77" t="str">
        <f>IFERROR(VLOOKUP($D524,의치한약수데이터!$C:$AS,39,0),"")</f>
        <v/>
      </c>
      <c r="R524" s="82" t="str">
        <f>IFERROR(VLOOKUP($D524,의치한약수데이터!$C:$AS,41,0),"")</f>
        <v/>
      </c>
      <c r="S524" s="115" t="str">
        <f>IFERROR(VLOOKUP($D524,의치한약수데이터!$C:$AS,43,0),"")</f>
        <v/>
      </c>
    </row>
    <row r="525" spans="3:19" x14ac:dyDescent="0.3">
      <c r="C525" s="18">
        <v>493</v>
      </c>
      <c r="D525" s="77" t="str">
        <f>IFERROR(VLOOKUP($C525,의치한약수데이터!$B:$C,2,0),"")</f>
        <v/>
      </c>
      <c r="E525" s="79" t="str">
        <f>IFERROR(VLOOKUP($D525,의치한약수데이터!$C:$AS,3,0),"")</f>
        <v/>
      </c>
      <c r="F525" s="77" t="str">
        <f>IFERROR(VLOOKUP($D525,의치한약수데이터!$C:$AS,5,0),"")</f>
        <v/>
      </c>
      <c r="G525" s="77" t="str">
        <f>IFERROR(VLOOKUP($D525,의치한약수데이터!$C:$AS,6,0),"")</f>
        <v/>
      </c>
      <c r="H525" s="77" t="str">
        <f>IFERROR(VLOOKUP($D525,의치한약수데이터!$C:$AS,8,0),"")</f>
        <v/>
      </c>
      <c r="I525" s="77" t="str">
        <f>IFERROR(VLOOKUP($D525,의치한약수데이터!$C:$AS,12,0),"")</f>
        <v/>
      </c>
      <c r="J525" s="77" t="str">
        <f>IFERROR(VLOOKUP($D525,의치한약수데이터!$C:$AS,13,0),"")</f>
        <v/>
      </c>
      <c r="K525" s="77" t="str">
        <f>IFERROR(VLOOKUP($D525,의치한약수데이터!$C:$AS,14,0),"")</f>
        <v/>
      </c>
      <c r="L525" s="77" t="str">
        <f>IFERROR(VLOOKUP($D525,의치한약수데이터!$C:$AS,16,0),"")</f>
        <v/>
      </c>
      <c r="M525" s="80" t="str">
        <f>IFERROR(VLOOKUP($D525,의치한약수데이터!$C:$AS,17,0),"")</f>
        <v/>
      </c>
      <c r="N525" s="77" t="str">
        <f>IFERROR(VLOOKUP($D525,의치한약수데이터!$C:$AS,18,0),"")</f>
        <v/>
      </c>
      <c r="O525" s="81" t="str">
        <f>IFERROR(VLOOKUP($D525,의치한약수데이터!$C:$AS,20,0),"")</f>
        <v/>
      </c>
      <c r="P525" s="77" t="str">
        <f>IFERROR(VLOOKUP($D525,의치한약수데이터!$C:$AS,21,0),"")</f>
        <v/>
      </c>
      <c r="Q525" s="77" t="str">
        <f>IFERROR(VLOOKUP($D525,의치한약수데이터!$C:$AS,39,0),"")</f>
        <v/>
      </c>
      <c r="R525" s="82" t="str">
        <f>IFERROR(VLOOKUP($D525,의치한약수데이터!$C:$AS,41,0),"")</f>
        <v/>
      </c>
      <c r="S525" s="115" t="str">
        <f>IFERROR(VLOOKUP($D525,의치한약수데이터!$C:$AS,43,0),"")</f>
        <v/>
      </c>
    </row>
    <row r="526" spans="3:19" x14ac:dyDescent="0.3">
      <c r="C526" s="18">
        <v>494</v>
      </c>
      <c r="D526" s="77" t="str">
        <f>IFERROR(VLOOKUP($C526,의치한약수데이터!$B:$C,2,0),"")</f>
        <v/>
      </c>
      <c r="E526" s="79" t="str">
        <f>IFERROR(VLOOKUP($D526,의치한약수데이터!$C:$AS,3,0),"")</f>
        <v/>
      </c>
      <c r="F526" s="77" t="str">
        <f>IFERROR(VLOOKUP($D526,의치한약수데이터!$C:$AS,5,0),"")</f>
        <v/>
      </c>
      <c r="G526" s="77" t="str">
        <f>IFERROR(VLOOKUP($D526,의치한약수데이터!$C:$AS,6,0),"")</f>
        <v/>
      </c>
      <c r="H526" s="77" t="str">
        <f>IFERROR(VLOOKUP($D526,의치한약수데이터!$C:$AS,8,0),"")</f>
        <v/>
      </c>
      <c r="I526" s="77" t="str">
        <f>IFERROR(VLOOKUP($D526,의치한약수데이터!$C:$AS,12,0),"")</f>
        <v/>
      </c>
      <c r="J526" s="77" t="str">
        <f>IFERROR(VLOOKUP($D526,의치한약수데이터!$C:$AS,13,0),"")</f>
        <v/>
      </c>
      <c r="K526" s="77" t="str">
        <f>IFERROR(VLOOKUP($D526,의치한약수데이터!$C:$AS,14,0),"")</f>
        <v/>
      </c>
      <c r="L526" s="77" t="str">
        <f>IFERROR(VLOOKUP($D526,의치한약수데이터!$C:$AS,16,0),"")</f>
        <v/>
      </c>
      <c r="M526" s="80" t="str">
        <f>IFERROR(VLOOKUP($D526,의치한약수데이터!$C:$AS,17,0),"")</f>
        <v/>
      </c>
      <c r="N526" s="77" t="str">
        <f>IFERROR(VLOOKUP($D526,의치한약수데이터!$C:$AS,18,0),"")</f>
        <v/>
      </c>
      <c r="O526" s="81" t="str">
        <f>IFERROR(VLOOKUP($D526,의치한약수데이터!$C:$AS,20,0),"")</f>
        <v/>
      </c>
      <c r="P526" s="77" t="str">
        <f>IFERROR(VLOOKUP($D526,의치한약수데이터!$C:$AS,21,0),"")</f>
        <v/>
      </c>
      <c r="Q526" s="77" t="str">
        <f>IFERROR(VLOOKUP($D526,의치한약수데이터!$C:$AS,39,0),"")</f>
        <v/>
      </c>
      <c r="R526" s="82" t="str">
        <f>IFERROR(VLOOKUP($D526,의치한약수데이터!$C:$AS,41,0),"")</f>
        <v/>
      </c>
      <c r="S526" s="115" t="str">
        <f>IFERROR(VLOOKUP($D526,의치한약수데이터!$C:$AS,43,0),"")</f>
        <v/>
      </c>
    </row>
    <row r="527" spans="3:19" x14ac:dyDescent="0.3">
      <c r="C527" s="18">
        <v>495</v>
      </c>
      <c r="D527" s="77" t="str">
        <f>IFERROR(VLOOKUP($C527,의치한약수데이터!$B:$C,2,0),"")</f>
        <v/>
      </c>
      <c r="E527" s="79" t="str">
        <f>IFERROR(VLOOKUP($D527,의치한약수데이터!$C:$AS,3,0),"")</f>
        <v/>
      </c>
      <c r="F527" s="77" t="str">
        <f>IFERROR(VLOOKUP($D527,의치한약수데이터!$C:$AS,5,0),"")</f>
        <v/>
      </c>
      <c r="G527" s="77" t="str">
        <f>IFERROR(VLOOKUP($D527,의치한약수데이터!$C:$AS,6,0),"")</f>
        <v/>
      </c>
      <c r="H527" s="77" t="str">
        <f>IFERROR(VLOOKUP($D527,의치한약수데이터!$C:$AS,8,0),"")</f>
        <v/>
      </c>
      <c r="I527" s="77" t="str">
        <f>IFERROR(VLOOKUP($D527,의치한약수데이터!$C:$AS,12,0),"")</f>
        <v/>
      </c>
      <c r="J527" s="77" t="str">
        <f>IFERROR(VLOOKUP($D527,의치한약수데이터!$C:$AS,13,0),"")</f>
        <v/>
      </c>
      <c r="K527" s="77" t="str">
        <f>IFERROR(VLOOKUP($D527,의치한약수데이터!$C:$AS,14,0),"")</f>
        <v/>
      </c>
      <c r="L527" s="77" t="str">
        <f>IFERROR(VLOOKUP($D527,의치한약수데이터!$C:$AS,16,0),"")</f>
        <v/>
      </c>
      <c r="M527" s="80" t="str">
        <f>IFERROR(VLOOKUP($D527,의치한약수데이터!$C:$AS,17,0),"")</f>
        <v/>
      </c>
      <c r="N527" s="77" t="str">
        <f>IFERROR(VLOOKUP($D527,의치한약수데이터!$C:$AS,18,0),"")</f>
        <v/>
      </c>
      <c r="O527" s="81" t="str">
        <f>IFERROR(VLOOKUP($D527,의치한약수데이터!$C:$AS,20,0),"")</f>
        <v/>
      </c>
      <c r="P527" s="77" t="str">
        <f>IFERROR(VLOOKUP($D527,의치한약수데이터!$C:$AS,21,0),"")</f>
        <v/>
      </c>
      <c r="Q527" s="77" t="str">
        <f>IFERROR(VLOOKUP($D527,의치한약수데이터!$C:$AS,39,0),"")</f>
        <v/>
      </c>
      <c r="R527" s="82" t="str">
        <f>IFERROR(VLOOKUP($D527,의치한약수데이터!$C:$AS,41,0),"")</f>
        <v/>
      </c>
      <c r="S527" s="115" t="str">
        <f>IFERROR(VLOOKUP($D527,의치한약수데이터!$C:$AS,43,0),"")</f>
        <v/>
      </c>
    </row>
    <row r="528" spans="3:19" x14ac:dyDescent="0.3">
      <c r="C528" s="18">
        <v>496</v>
      </c>
      <c r="D528" s="77" t="str">
        <f>IFERROR(VLOOKUP($C528,의치한약수데이터!$B:$C,2,0),"")</f>
        <v/>
      </c>
      <c r="E528" s="79" t="str">
        <f>IFERROR(VLOOKUP($D528,의치한약수데이터!$C:$AS,3,0),"")</f>
        <v/>
      </c>
      <c r="F528" s="77" t="str">
        <f>IFERROR(VLOOKUP($D528,의치한약수데이터!$C:$AS,5,0),"")</f>
        <v/>
      </c>
      <c r="G528" s="77" t="str">
        <f>IFERROR(VLOOKUP($D528,의치한약수데이터!$C:$AS,6,0),"")</f>
        <v/>
      </c>
      <c r="H528" s="77" t="str">
        <f>IFERROR(VLOOKUP($D528,의치한약수데이터!$C:$AS,8,0),"")</f>
        <v/>
      </c>
      <c r="I528" s="77" t="str">
        <f>IFERROR(VLOOKUP($D528,의치한약수데이터!$C:$AS,12,0),"")</f>
        <v/>
      </c>
      <c r="J528" s="77" t="str">
        <f>IFERROR(VLOOKUP($D528,의치한약수데이터!$C:$AS,13,0),"")</f>
        <v/>
      </c>
      <c r="K528" s="77" t="str">
        <f>IFERROR(VLOOKUP($D528,의치한약수데이터!$C:$AS,14,0),"")</f>
        <v/>
      </c>
      <c r="L528" s="77" t="str">
        <f>IFERROR(VLOOKUP($D528,의치한약수데이터!$C:$AS,16,0),"")</f>
        <v/>
      </c>
      <c r="M528" s="80" t="str">
        <f>IFERROR(VLOOKUP($D528,의치한약수데이터!$C:$AS,17,0),"")</f>
        <v/>
      </c>
      <c r="N528" s="77" t="str">
        <f>IFERROR(VLOOKUP($D528,의치한약수데이터!$C:$AS,18,0),"")</f>
        <v/>
      </c>
      <c r="O528" s="81" t="str">
        <f>IFERROR(VLOOKUP($D528,의치한약수데이터!$C:$AS,20,0),"")</f>
        <v/>
      </c>
      <c r="P528" s="77" t="str">
        <f>IFERROR(VLOOKUP($D528,의치한약수데이터!$C:$AS,21,0),"")</f>
        <v/>
      </c>
      <c r="Q528" s="77" t="str">
        <f>IFERROR(VLOOKUP($D528,의치한약수데이터!$C:$AS,39,0),"")</f>
        <v/>
      </c>
      <c r="R528" s="82" t="str">
        <f>IFERROR(VLOOKUP($D528,의치한약수데이터!$C:$AS,41,0),"")</f>
        <v/>
      </c>
      <c r="S528" s="115" t="str">
        <f>IFERROR(VLOOKUP($D528,의치한약수데이터!$C:$AS,43,0),"")</f>
        <v/>
      </c>
    </row>
    <row r="529" spans="3:19" x14ac:dyDescent="0.3">
      <c r="C529" s="18">
        <v>497</v>
      </c>
      <c r="D529" s="77" t="str">
        <f>IFERROR(VLOOKUP($C529,의치한약수데이터!$B:$C,2,0),"")</f>
        <v/>
      </c>
      <c r="E529" s="79" t="str">
        <f>IFERROR(VLOOKUP($D529,의치한약수데이터!$C:$AS,3,0),"")</f>
        <v/>
      </c>
      <c r="F529" s="77" t="str">
        <f>IFERROR(VLOOKUP($D529,의치한약수데이터!$C:$AS,5,0),"")</f>
        <v/>
      </c>
      <c r="G529" s="77" t="str">
        <f>IFERROR(VLOOKUP($D529,의치한약수데이터!$C:$AS,6,0),"")</f>
        <v/>
      </c>
      <c r="H529" s="77" t="str">
        <f>IFERROR(VLOOKUP($D529,의치한약수데이터!$C:$AS,8,0),"")</f>
        <v/>
      </c>
      <c r="I529" s="77" t="str">
        <f>IFERROR(VLOOKUP($D529,의치한약수데이터!$C:$AS,12,0),"")</f>
        <v/>
      </c>
      <c r="J529" s="77" t="str">
        <f>IFERROR(VLOOKUP($D529,의치한약수데이터!$C:$AS,13,0),"")</f>
        <v/>
      </c>
      <c r="K529" s="77" t="str">
        <f>IFERROR(VLOOKUP($D529,의치한약수데이터!$C:$AS,14,0),"")</f>
        <v/>
      </c>
      <c r="L529" s="77" t="str">
        <f>IFERROR(VLOOKUP($D529,의치한약수데이터!$C:$AS,16,0),"")</f>
        <v/>
      </c>
      <c r="M529" s="80" t="str">
        <f>IFERROR(VLOOKUP($D529,의치한약수데이터!$C:$AS,17,0),"")</f>
        <v/>
      </c>
      <c r="N529" s="77" t="str">
        <f>IFERROR(VLOOKUP($D529,의치한약수데이터!$C:$AS,18,0),"")</f>
        <v/>
      </c>
      <c r="O529" s="81" t="str">
        <f>IFERROR(VLOOKUP($D529,의치한약수데이터!$C:$AS,20,0),"")</f>
        <v/>
      </c>
      <c r="P529" s="77" t="str">
        <f>IFERROR(VLOOKUP($D529,의치한약수데이터!$C:$AS,21,0),"")</f>
        <v/>
      </c>
      <c r="Q529" s="77" t="str">
        <f>IFERROR(VLOOKUP($D529,의치한약수데이터!$C:$AS,39,0),"")</f>
        <v/>
      </c>
      <c r="R529" s="82" t="str">
        <f>IFERROR(VLOOKUP($D529,의치한약수데이터!$C:$AS,41,0),"")</f>
        <v/>
      </c>
      <c r="S529" s="115" t="str">
        <f>IFERROR(VLOOKUP($D529,의치한약수데이터!$C:$AS,43,0),"")</f>
        <v/>
      </c>
    </row>
    <row r="530" spans="3:19" x14ac:dyDescent="0.3">
      <c r="C530" s="18">
        <v>498</v>
      </c>
      <c r="D530" s="77" t="str">
        <f>IFERROR(VLOOKUP($C530,의치한약수데이터!$B:$C,2,0),"")</f>
        <v/>
      </c>
      <c r="E530" s="79" t="str">
        <f>IFERROR(VLOOKUP($D530,의치한약수데이터!$C:$AS,3,0),"")</f>
        <v/>
      </c>
      <c r="F530" s="77" t="str">
        <f>IFERROR(VLOOKUP($D530,의치한약수데이터!$C:$AS,5,0),"")</f>
        <v/>
      </c>
      <c r="G530" s="77" t="str">
        <f>IFERROR(VLOOKUP($D530,의치한약수데이터!$C:$AS,6,0),"")</f>
        <v/>
      </c>
      <c r="H530" s="77" t="str">
        <f>IFERROR(VLOOKUP($D530,의치한약수데이터!$C:$AS,8,0),"")</f>
        <v/>
      </c>
      <c r="I530" s="77" t="str">
        <f>IFERROR(VLOOKUP($D530,의치한약수데이터!$C:$AS,12,0),"")</f>
        <v/>
      </c>
      <c r="J530" s="77" t="str">
        <f>IFERROR(VLOOKUP($D530,의치한약수데이터!$C:$AS,13,0),"")</f>
        <v/>
      </c>
      <c r="K530" s="77" t="str">
        <f>IFERROR(VLOOKUP($D530,의치한약수데이터!$C:$AS,14,0),"")</f>
        <v/>
      </c>
      <c r="L530" s="77" t="str">
        <f>IFERROR(VLOOKUP($D530,의치한약수데이터!$C:$AS,16,0),"")</f>
        <v/>
      </c>
      <c r="M530" s="80" t="str">
        <f>IFERROR(VLOOKUP($D530,의치한약수데이터!$C:$AS,17,0),"")</f>
        <v/>
      </c>
      <c r="N530" s="77" t="str">
        <f>IFERROR(VLOOKUP($D530,의치한약수데이터!$C:$AS,18,0),"")</f>
        <v/>
      </c>
      <c r="O530" s="81" t="str">
        <f>IFERROR(VLOOKUP($D530,의치한약수데이터!$C:$AS,20,0),"")</f>
        <v/>
      </c>
      <c r="P530" s="77" t="str">
        <f>IFERROR(VLOOKUP($D530,의치한약수데이터!$C:$AS,21,0),"")</f>
        <v/>
      </c>
      <c r="Q530" s="77" t="str">
        <f>IFERROR(VLOOKUP($D530,의치한약수데이터!$C:$AS,39,0),"")</f>
        <v/>
      </c>
      <c r="R530" s="82" t="str">
        <f>IFERROR(VLOOKUP($D530,의치한약수데이터!$C:$AS,41,0),"")</f>
        <v/>
      </c>
      <c r="S530" s="115" t="str">
        <f>IFERROR(VLOOKUP($D530,의치한약수데이터!$C:$AS,43,0),"")</f>
        <v/>
      </c>
    </row>
    <row r="531" spans="3:19" x14ac:dyDescent="0.3">
      <c r="C531" s="18">
        <v>499</v>
      </c>
      <c r="D531" s="77" t="str">
        <f>IFERROR(VLOOKUP($C531,의치한약수데이터!$B:$C,2,0),"")</f>
        <v/>
      </c>
      <c r="E531" s="79" t="str">
        <f>IFERROR(VLOOKUP($D531,의치한약수데이터!$C:$AS,3,0),"")</f>
        <v/>
      </c>
      <c r="F531" s="77" t="str">
        <f>IFERROR(VLOOKUP($D531,의치한약수데이터!$C:$AS,5,0),"")</f>
        <v/>
      </c>
      <c r="G531" s="77" t="str">
        <f>IFERROR(VLOOKUP($D531,의치한약수데이터!$C:$AS,6,0),"")</f>
        <v/>
      </c>
      <c r="H531" s="77" t="str">
        <f>IFERROR(VLOOKUP($D531,의치한약수데이터!$C:$AS,8,0),"")</f>
        <v/>
      </c>
      <c r="I531" s="77" t="str">
        <f>IFERROR(VLOOKUP($D531,의치한약수데이터!$C:$AS,12,0),"")</f>
        <v/>
      </c>
      <c r="J531" s="77" t="str">
        <f>IFERROR(VLOOKUP($D531,의치한약수데이터!$C:$AS,13,0),"")</f>
        <v/>
      </c>
      <c r="K531" s="77" t="str">
        <f>IFERROR(VLOOKUP($D531,의치한약수데이터!$C:$AS,14,0),"")</f>
        <v/>
      </c>
      <c r="L531" s="77" t="str">
        <f>IFERROR(VLOOKUP($D531,의치한약수데이터!$C:$AS,16,0),"")</f>
        <v/>
      </c>
      <c r="M531" s="80" t="str">
        <f>IFERROR(VLOOKUP($D531,의치한약수데이터!$C:$AS,17,0),"")</f>
        <v/>
      </c>
      <c r="N531" s="77" t="str">
        <f>IFERROR(VLOOKUP($D531,의치한약수데이터!$C:$AS,18,0),"")</f>
        <v/>
      </c>
      <c r="O531" s="81" t="str">
        <f>IFERROR(VLOOKUP($D531,의치한약수데이터!$C:$AS,20,0),"")</f>
        <v/>
      </c>
      <c r="P531" s="77" t="str">
        <f>IFERROR(VLOOKUP($D531,의치한약수데이터!$C:$AS,21,0),"")</f>
        <v/>
      </c>
      <c r="Q531" s="77" t="str">
        <f>IFERROR(VLOOKUP($D531,의치한약수데이터!$C:$AS,39,0),"")</f>
        <v/>
      </c>
      <c r="R531" s="82" t="str">
        <f>IFERROR(VLOOKUP($D531,의치한약수데이터!$C:$AS,41,0),"")</f>
        <v/>
      </c>
      <c r="S531" s="115" t="str">
        <f>IFERROR(VLOOKUP($D531,의치한약수데이터!$C:$AS,43,0),"")</f>
        <v/>
      </c>
    </row>
    <row r="532" spans="3:19" x14ac:dyDescent="0.3">
      <c r="C532" s="18">
        <v>500</v>
      </c>
      <c r="D532" s="77" t="str">
        <f>IFERROR(VLOOKUP($C532,의치한약수데이터!$B:$C,2,0),"")</f>
        <v/>
      </c>
      <c r="E532" s="79" t="str">
        <f>IFERROR(VLOOKUP($D532,의치한약수데이터!$C:$AS,3,0),"")</f>
        <v/>
      </c>
      <c r="F532" s="77" t="str">
        <f>IFERROR(VLOOKUP($D532,의치한약수데이터!$C:$AS,5,0),"")</f>
        <v/>
      </c>
      <c r="G532" s="77" t="str">
        <f>IFERROR(VLOOKUP($D532,의치한약수데이터!$C:$AS,6,0),"")</f>
        <v/>
      </c>
      <c r="H532" s="77" t="str">
        <f>IFERROR(VLOOKUP($D532,의치한약수데이터!$C:$AS,8,0),"")</f>
        <v/>
      </c>
      <c r="I532" s="77" t="str">
        <f>IFERROR(VLOOKUP($D532,의치한약수데이터!$C:$AS,12,0),"")</f>
        <v/>
      </c>
      <c r="J532" s="77" t="str">
        <f>IFERROR(VLOOKUP($D532,의치한약수데이터!$C:$AS,13,0),"")</f>
        <v/>
      </c>
      <c r="K532" s="77" t="str">
        <f>IFERROR(VLOOKUP($D532,의치한약수데이터!$C:$AS,14,0),"")</f>
        <v/>
      </c>
      <c r="L532" s="77" t="str">
        <f>IFERROR(VLOOKUP($D532,의치한약수데이터!$C:$AS,16,0),"")</f>
        <v/>
      </c>
      <c r="M532" s="80" t="str">
        <f>IFERROR(VLOOKUP($D532,의치한약수데이터!$C:$AS,17,0),"")</f>
        <v/>
      </c>
      <c r="N532" s="77" t="str">
        <f>IFERROR(VLOOKUP($D532,의치한약수데이터!$C:$AS,18,0),"")</f>
        <v/>
      </c>
      <c r="O532" s="81" t="str">
        <f>IFERROR(VLOOKUP($D532,의치한약수데이터!$C:$AS,20,0),"")</f>
        <v/>
      </c>
      <c r="P532" s="77" t="str">
        <f>IFERROR(VLOOKUP($D532,의치한약수데이터!$C:$AS,21,0),"")</f>
        <v/>
      </c>
      <c r="Q532" s="77" t="str">
        <f>IFERROR(VLOOKUP($D532,의치한약수데이터!$C:$AS,39,0),"")</f>
        <v/>
      </c>
      <c r="R532" s="82" t="str">
        <f>IFERROR(VLOOKUP($D532,의치한약수데이터!$C:$AS,41,0),"")</f>
        <v/>
      </c>
      <c r="S532" s="115" t="str">
        <f>IFERROR(VLOOKUP($D532,의치한약수데이터!$C:$AS,43,0),"")</f>
        <v/>
      </c>
    </row>
    <row r="533" spans="3:19" x14ac:dyDescent="0.3">
      <c r="C533" s="18">
        <v>501</v>
      </c>
      <c r="D533" s="77" t="str">
        <f>IFERROR(VLOOKUP($C533,의치한약수데이터!$B:$C,2,0),"")</f>
        <v/>
      </c>
      <c r="E533" s="79" t="str">
        <f>IFERROR(VLOOKUP($D533,의치한약수데이터!$C:$AS,3,0),"")</f>
        <v/>
      </c>
      <c r="F533" s="77" t="str">
        <f>IFERROR(VLOOKUP($D533,의치한약수데이터!$C:$AS,5,0),"")</f>
        <v/>
      </c>
      <c r="G533" s="77" t="str">
        <f>IFERROR(VLOOKUP($D533,의치한약수데이터!$C:$AS,6,0),"")</f>
        <v/>
      </c>
      <c r="H533" s="77" t="str">
        <f>IFERROR(VLOOKUP($D533,의치한약수데이터!$C:$AS,8,0),"")</f>
        <v/>
      </c>
      <c r="I533" s="77" t="str">
        <f>IFERROR(VLOOKUP($D533,의치한약수데이터!$C:$AS,12,0),"")</f>
        <v/>
      </c>
      <c r="J533" s="77" t="str">
        <f>IFERROR(VLOOKUP($D533,의치한약수데이터!$C:$AS,13,0),"")</f>
        <v/>
      </c>
      <c r="K533" s="77" t="str">
        <f>IFERROR(VLOOKUP($D533,의치한약수데이터!$C:$AS,14,0),"")</f>
        <v/>
      </c>
      <c r="L533" s="77" t="str">
        <f>IFERROR(VLOOKUP($D533,의치한약수데이터!$C:$AS,16,0),"")</f>
        <v/>
      </c>
      <c r="M533" s="80" t="str">
        <f>IFERROR(VLOOKUP($D533,의치한약수데이터!$C:$AS,17,0),"")</f>
        <v/>
      </c>
      <c r="N533" s="77" t="str">
        <f>IFERROR(VLOOKUP($D533,의치한약수데이터!$C:$AS,18,0),"")</f>
        <v/>
      </c>
      <c r="O533" s="81" t="str">
        <f>IFERROR(VLOOKUP($D533,의치한약수데이터!$C:$AS,20,0),"")</f>
        <v/>
      </c>
      <c r="P533" s="77" t="str">
        <f>IFERROR(VLOOKUP($D533,의치한약수데이터!$C:$AS,21,0),"")</f>
        <v/>
      </c>
      <c r="Q533" s="77" t="str">
        <f>IFERROR(VLOOKUP($D533,의치한약수데이터!$C:$AS,39,0),"")</f>
        <v/>
      </c>
      <c r="R533" s="82" t="str">
        <f>IFERROR(VLOOKUP($D533,의치한약수데이터!$C:$AS,41,0),"")</f>
        <v/>
      </c>
      <c r="S533" s="115" t="str">
        <f>IFERROR(VLOOKUP($D533,의치한약수데이터!$C:$AS,43,0),"")</f>
        <v/>
      </c>
    </row>
    <row r="534" spans="3:19" x14ac:dyDescent="0.3">
      <c r="C534" s="18">
        <v>502</v>
      </c>
      <c r="D534" s="77" t="str">
        <f>IFERROR(VLOOKUP($C534,의치한약수데이터!$B:$C,2,0),"")</f>
        <v/>
      </c>
      <c r="E534" s="79" t="str">
        <f>IFERROR(VLOOKUP($D534,의치한약수데이터!$C:$AS,3,0),"")</f>
        <v/>
      </c>
      <c r="F534" s="77" t="str">
        <f>IFERROR(VLOOKUP($D534,의치한약수데이터!$C:$AS,5,0),"")</f>
        <v/>
      </c>
      <c r="G534" s="77" t="str">
        <f>IFERROR(VLOOKUP($D534,의치한약수데이터!$C:$AS,6,0),"")</f>
        <v/>
      </c>
      <c r="H534" s="77" t="str">
        <f>IFERROR(VLOOKUP($D534,의치한약수데이터!$C:$AS,8,0),"")</f>
        <v/>
      </c>
      <c r="I534" s="77" t="str">
        <f>IFERROR(VLOOKUP($D534,의치한약수데이터!$C:$AS,12,0),"")</f>
        <v/>
      </c>
      <c r="J534" s="77" t="str">
        <f>IFERROR(VLOOKUP($D534,의치한약수데이터!$C:$AS,13,0),"")</f>
        <v/>
      </c>
      <c r="K534" s="77" t="str">
        <f>IFERROR(VLOOKUP($D534,의치한약수데이터!$C:$AS,14,0),"")</f>
        <v/>
      </c>
      <c r="L534" s="77" t="str">
        <f>IFERROR(VLOOKUP($D534,의치한약수데이터!$C:$AS,16,0),"")</f>
        <v/>
      </c>
      <c r="M534" s="80" t="str">
        <f>IFERROR(VLOOKUP($D534,의치한약수데이터!$C:$AS,17,0),"")</f>
        <v/>
      </c>
      <c r="N534" s="77" t="str">
        <f>IFERROR(VLOOKUP($D534,의치한약수데이터!$C:$AS,18,0),"")</f>
        <v/>
      </c>
      <c r="O534" s="81" t="str">
        <f>IFERROR(VLOOKUP($D534,의치한약수데이터!$C:$AS,20,0),"")</f>
        <v/>
      </c>
      <c r="P534" s="77" t="str">
        <f>IFERROR(VLOOKUP($D534,의치한약수데이터!$C:$AS,21,0),"")</f>
        <v/>
      </c>
      <c r="Q534" s="77" t="str">
        <f>IFERROR(VLOOKUP($D534,의치한약수데이터!$C:$AS,39,0),"")</f>
        <v/>
      </c>
      <c r="R534" s="82" t="str">
        <f>IFERROR(VLOOKUP($D534,의치한약수데이터!$C:$AS,41,0),"")</f>
        <v/>
      </c>
      <c r="S534" s="115" t="str">
        <f>IFERROR(VLOOKUP($D534,의치한약수데이터!$C:$AS,43,0),"")</f>
        <v/>
      </c>
    </row>
    <row r="535" spans="3:19" x14ac:dyDescent="0.3">
      <c r="C535" s="18">
        <v>503</v>
      </c>
      <c r="D535" s="77" t="str">
        <f>IFERROR(VLOOKUP($C535,의치한약수데이터!$B:$C,2,0),"")</f>
        <v/>
      </c>
      <c r="E535" s="79" t="str">
        <f>IFERROR(VLOOKUP($D535,의치한약수데이터!$C:$AS,3,0),"")</f>
        <v/>
      </c>
      <c r="F535" s="77" t="str">
        <f>IFERROR(VLOOKUP($D535,의치한약수데이터!$C:$AS,5,0),"")</f>
        <v/>
      </c>
      <c r="G535" s="77" t="str">
        <f>IFERROR(VLOOKUP($D535,의치한약수데이터!$C:$AS,6,0),"")</f>
        <v/>
      </c>
      <c r="H535" s="77" t="str">
        <f>IFERROR(VLOOKUP($D535,의치한약수데이터!$C:$AS,8,0),"")</f>
        <v/>
      </c>
      <c r="I535" s="77" t="str">
        <f>IFERROR(VLOOKUP($D535,의치한약수데이터!$C:$AS,12,0),"")</f>
        <v/>
      </c>
      <c r="J535" s="77" t="str">
        <f>IFERROR(VLOOKUP($D535,의치한약수데이터!$C:$AS,13,0),"")</f>
        <v/>
      </c>
      <c r="K535" s="77" t="str">
        <f>IFERROR(VLOOKUP($D535,의치한약수데이터!$C:$AS,14,0),"")</f>
        <v/>
      </c>
      <c r="L535" s="77" t="str">
        <f>IFERROR(VLOOKUP($D535,의치한약수데이터!$C:$AS,16,0),"")</f>
        <v/>
      </c>
      <c r="M535" s="80" t="str">
        <f>IFERROR(VLOOKUP($D535,의치한약수데이터!$C:$AS,17,0),"")</f>
        <v/>
      </c>
      <c r="N535" s="77" t="str">
        <f>IFERROR(VLOOKUP($D535,의치한약수데이터!$C:$AS,18,0),"")</f>
        <v/>
      </c>
      <c r="O535" s="81" t="str">
        <f>IFERROR(VLOOKUP($D535,의치한약수데이터!$C:$AS,20,0),"")</f>
        <v/>
      </c>
      <c r="P535" s="77" t="str">
        <f>IFERROR(VLOOKUP($D535,의치한약수데이터!$C:$AS,21,0),"")</f>
        <v/>
      </c>
      <c r="Q535" s="77" t="str">
        <f>IFERROR(VLOOKUP($D535,의치한약수데이터!$C:$AS,39,0),"")</f>
        <v/>
      </c>
      <c r="R535" s="82" t="str">
        <f>IFERROR(VLOOKUP($D535,의치한약수데이터!$C:$AS,41,0),"")</f>
        <v/>
      </c>
      <c r="S535" s="115" t="str">
        <f>IFERROR(VLOOKUP($D535,의치한약수데이터!$C:$AS,43,0),"")</f>
        <v/>
      </c>
    </row>
    <row r="536" spans="3:19" x14ac:dyDescent="0.3">
      <c r="C536" s="18">
        <v>504</v>
      </c>
      <c r="D536" s="77" t="str">
        <f>IFERROR(VLOOKUP($C536,의치한약수데이터!$B:$C,2,0),"")</f>
        <v/>
      </c>
      <c r="E536" s="79" t="str">
        <f>IFERROR(VLOOKUP($D536,의치한약수데이터!$C:$AS,3,0),"")</f>
        <v/>
      </c>
      <c r="F536" s="77" t="str">
        <f>IFERROR(VLOOKUP($D536,의치한약수데이터!$C:$AS,5,0),"")</f>
        <v/>
      </c>
      <c r="G536" s="77" t="str">
        <f>IFERROR(VLOOKUP($D536,의치한약수데이터!$C:$AS,6,0),"")</f>
        <v/>
      </c>
      <c r="H536" s="77" t="str">
        <f>IFERROR(VLOOKUP($D536,의치한약수데이터!$C:$AS,8,0),"")</f>
        <v/>
      </c>
      <c r="I536" s="77" t="str">
        <f>IFERROR(VLOOKUP($D536,의치한약수데이터!$C:$AS,12,0),"")</f>
        <v/>
      </c>
      <c r="J536" s="77" t="str">
        <f>IFERROR(VLOOKUP($D536,의치한약수데이터!$C:$AS,13,0),"")</f>
        <v/>
      </c>
      <c r="K536" s="77" t="str">
        <f>IFERROR(VLOOKUP($D536,의치한약수데이터!$C:$AS,14,0),"")</f>
        <v/>
      </c>
      <c r="L536" s="77" t="str">
        <f>IFERROR(VLOOKUP($D536,의치한약수데이터!$C:$AS,16,0),"")</f>
        <v/>
      </c>
      <c r="M536" s="80" t="str">
        <f>IFERROR(VLOOKUP($D536,의치한약수데이터!$C:$AS,17,0),"")</f>
        <v/>
      </c>
      <c r="N536" s="77" t="str">
        <f>IFERROR(VLOOKUP($D536,의치한약수데이터!$C:$AS,18,0),"")</f>
        <v/>
      </c>
      <c r="O536" s="81" t="str">
        <f>IFERROR(VLOOKUP($D536,의치한약수데이터!$C:$AS,20,0),"")</f>
        <v/>
      </c>
      <c r="P536" s="77" t="str">
        <f>IFERROR(VLOOKUP($D536,의치한약수데이터!$C:$AS,21,0),"")</f>
        <v/>
      </c>
      <c r="Q536" s="77" t="str">
        <f>IFERROR(VLOOKUP($D536,의치한약수데이터!$C:$AS,39,0),"")</f>
        <v/>
      </c>
      <c r="R536" s="82" t="str">
        <f>IFERROR(VLOOKUP($D536,의치한약수데이터!$C:$AS,41,0),"")</f>
        <v/>
      </c>
      <c r="S536" s="115" t="str">
        <f>IFERROR(VLOOKUP($D536,의치한약수데이터!$C:$AS,43,0),"")</f>
        <v/>
      </c>
    </row>
    <row r="537" spans="3:19" x14ac:dyDescent="0.3">
      <c r="C537" s="18">
        <v>505</v>
      </c>
      <c r="D537" s="77" t="str">
        <f>IFERROR(VLOOKUP($C537,의치한약수데이터!$B:$C,2,0),"")</f>
        <v/>
      </c>
      <c r="E537" s="79" t="str">
        <f>IFERROR(VLOOKUP($D537,의치한약수데이터!$C:$AS,3,0),"")</f>
        <v/>
      </c>
      <c r="F537" s="77" t="str">
        <f>IFERROR(VLOOKUP($D537,의치한약수데이터!$C:$AS,5,0),"")</f>
        <v/>
      </c>
      <c r="G537" s="77" t="str">
        <f>IFERROR(VLOOKUP($D537,의치한약수데이터!$C:$AS,6,0),"")</f>
        <v/>
      </c>
      <c r="H537" s="77" t="str">
        <f>IFERROR(VLOOKUP($D537,의치한약수데이터!$C:$AS,8,0),"")</f>
        <v/>
      </c>
      <c r="I537" s="77" t="str">
        <f>IFERROR(VLOOKUP($D537,의치한약수데이터!$C:$AS,12,0),"")</f>
        <v/>
      </c>
      <c r="J537" s="77" t="str">
        <f>IFERROR(VLOOKUP($D537,의치한약수데이터!$C:$AS,13,0),"")</f>
        <v/>
      </c>
      <c r="K537" s="77" t="str">
        <f>IFERROR(VLOOKUP($D537,의치한약수데이터!$C:$AS,14,0),"")</f>
        <v/>
      </c>
      <c r="L537" s="77" t="str">
        <f>IFERROR(VLOOKUP($D537,의치한약수데이터!$C:$AS,16,0),"")</f>
        <v/>
      </c>
      <c r="M537" s="80" t="str">
        <f>IFERROR(VLOOKUP($D537,의치한약수데이터!$C:$AS,17,0),"")</f>
        <v/>
      </c>
      <c r="N537" s="77" t="str">
        <f>IFERROR(VLOOKUP($D537,의치한약수데이터!$C:$AS,18,0),"")</f>
        <v/>
      </c>
      <c r="O537" s="81" t="str">
        <f>IFERROR(VLOOKUP($D537,의치한약수데이터!$C:$AS,20,0),"")</f>
        <v/>
      </c>
      <c r="P537" s="77" t="str">
        <f>IFERROR(VLOOKUP($D537,의치한약수데이터!$C:$AS,21,0),"")</f>
        <v/>
      </c>
      <c r="Q537" s="77" t="str">
        <f>IFERROR(VLOOKUP($D537,의치한약수데이터!$C:$AS,39,0),"")</f>
        <v/>
      </c>
      <c r="R537" s="82" t="str">
        <f>IFERROR(VLOOKUP($D537,의치한약수데이터!$C:$AS,41,0),"")</f>
        <v/>
      </c>
      <c r="S537" s="115" t="str">
        <f>IFERROR(VLOOKUP($D537,의치한약수데이터!$C:$AS,43,0),"")</f>
        <v/>
      </c>
    </row>
    <row r="538" spans="3:19" x14ac:dyDescent="0.3">
      <c r="C538" s="18">
        <v>506</v>
      </c>
      <c r="D538" s="77" t="str">
        <f>IFERROR(VLOOKUP($C538,의치한약수데이터!$B:$C,2,0),"")</f>
        <v/>
      </c>
      <c r="E538" s="79" t="str">
        <f>IFERROR(VLOOKUP($D538,의치한약수데이터!$C:$AS,3,0),"")</f>
        <v/>
      </c>
      <c r="F538" s="77" t="str">
        <f>IFERROR(VLOOKUP($D538,의치한약수데이터!$C:$AS,5,0),"")</f>
        <v/>
      </c>
      <c r="G538" s="77" t="str">
        <f>IFERROR(VLOOKUP($D538,의치한약수데이터!$C:$AS,6,0),"")</f>
        <v/>
      </c>
      <c r="H538" s="77" t="str">
        <f>IFERROR(VLOOKUP($D538,의치한약수데이터!$C:$AS,8,0),"")</f>
        <v/>
      </c>
      <c r="I538" s="77" t="str">
        <f>IFERROR(VLOOKUP($D538,의치한약수데이터!$C:$AS,12,0),"")</f>
        <v/>
      </c>
      <c r="J538" s="77" t="str">
        <f>IFERROR(VLOOKUP($D538,의치한약수데이터!$C:$AS,13,0),"")</f>
        <v/>
      </c>
      <c r="K538" s="77" t="str">
        <f>IFERROR(VLOOKUP($D538,의치한약수데이터!$C:$AS,14,0),"")</f>
        <v/>
      </c>
      <c r="L538" s="77" t="str">
        <f>IFERROR(VLOOKUP($D538,의치한약수데이터!$C:$AS,16,0),"")</f>
        <v/>
      </c>
      <c r="M538" s="80" t="str">
        <f>IFERROR(VLOOKUP($D538,의치한약수데이터!$C:$AS,17,0),"")</f>
        <v/>
      </c>
      <c r="N538" s="77" t="str">
        <f>IFERROR(VLOOKUP($D538,의치한약수데이터!$C:$AS,18,0),"")</f>
        <v/>
      </c>
      <c r="O538" s="81" t="str">
        <f>IFERROR(VLOOKUP($D538,의치한약수데이터!$C:$AS,20,0),"")</f>
        <v/>
      </c>
      <c r="P538" s="77" t="str">
        <f>IFERROR(VLOOKUP($D538,의치한약수데이터!$C:$AS,21,0),"")</f>
        <v/>
      </c>
      <c r="Q538" s="77" t="str">
        <f>IFERROR(VLOOKUP($D538,의치한약수데이터!$C:$AS,39,0),"")</f>
        <v/>
      </c>
      <c r="R538" s="82" t="str">
        <f>IFERROR(VLOOKUP($D538,의치한약수데이터!$C:$AS,41,0),"")</f>
        <v/>
      </c>
      <c r="S538" s="115" t="str">
        <f>IFERROR(VLOOKUP($D538,의치한약수데이터!$C:$AS,43,0),"")</f>
        <v/>
      </c>
    </row>
    <row r="539" spans="3:19" x14ac:dyDescent="0.3">
      <c r="C539" s="18">
        <v>507</v>
      </c>
      <c r="D539" s="77" t="str">
        <f>IFERROR(VLOOKUP($C539,의치한약수데이터!$B:$C,2,0),"")</f>
        <v/>
      </c>
      <c r="E539" s="79" t="str">
        <f>IFERROR(VLOOKUP($D539,의치한약수데이터!$C:$AS,3,0),"")</f>
        <v/>
      </c>
      <c r="F539" s="77" t="str">
        <f>IFERROR(VLOOKUP($D539,의치한약수데이터!$C:$AS,5,0),"")</f>
        <v/>
      </c>
      <c r="G539" s="77" t="str">
        <f>IFERROR(VLOOKUP($D539,의치한약수데이터!$C:$AS,6,0),"")</f>
        <v/>
      </c>
      <c r="H539" s="77" t="str">
        <f>IFERROR(VLOOKUP($D539,의치한약수데이터!$C:$AS,8,0),"")</f>
        <v/>
      </c>
      <c r="I539" s="77" t="str">
        <f>IFERROR(VLOOKUP($D539,의치한약수데이터!$C:$AS,12,0),"")</f>
        <v/>
      </c>
      <c r="J539" s="77" t="str">
        <f>IFERROR(VLOOKUP($D539,의치한약수데이터!$C:$AS,13,0),"")</f>
        <v/>
      </c>
      <c r="K539" s="77" t="str">
        <f>IFERROR(VLOOKUP($D539,의치한약수데이터!$C:$AS,14,0),"")</f>
        <v/>
      </c>
      <c r="L539" s="77" t="str">
        <f>IFERROR(VLOOKUP($D539,의치한약수데이터!$C:$AS,16,0),"")</f>
        <v/>
      </c>
      <c r="M539" s="80" t="str">
        <f>IFERROR(VLOOKUP($D539,의치한약수데이터!$C:$AS,17,0),"")</f>
        <v/>
      </c>
      <c r="N539" s="77" t="str">
        <f>IFERROR(VLOOKUP($D539,의치한약수데이터!$C:$AS,18,0),"")</f>
        <v/>
      </c>
      <c r="O539" s="81" t="str">
        <f>IFERROR(VLOOKUP($D539,의치한약수데이터!$C:$AS,20,0),"")</f>
        <v/>
      </c>
      <c r="P539" s="77" t="str">
        <f>IFERROR(VLOOKUP($D539,의치한약수데이터!$C:$AS,21,0),"")</f>
        <v/>
      </c>
      <c r="Q539" s="77" t="str">
        <f>IFERROR(VLOOKUP($D539,의치한약수데이터!$C:$AS,39,0),"")</f>
        <v/>
      </c>
      <c r="R539" s="82" t="str">
        <f>IFERROR(VLOOKUP($D539,의치한약수데이터!$C:$AS,41,0),"")</f>
        <v/>
      </c>
      <c r="S539" s="115" t="str">
        <f>IFERROR(VLOOKUP($D539,의치한약수데이터!$C:$AS,43,0),"")</f>
        <v/>
      </c>
    </row>
    <row r="540" spans="3:19" x14ac:dyDescent="0.3">
      <c r="C540" s="18">
        <v>508</v>
      </c>
      <c r="D540" s="77" t="str">
        <f>IFERROR(VLOOKUP($C540,의치한약수데이터!$B:$C,2,0),"")</f>
        <v/>
      </c>
      <c r="E540" s="79" t="str">
        <f>IFERROR(VLOOKUP($D540,의치한약수데이터!$C:$AS,3,0),"")</f>
        <v/>
      </c>
      <c r="F540" s="77" t="str">
        <f>IFERROR(VLOOKUP($D540,의치한약수데이터!$C:$AS,5,0),"")</f>
        <v/>
      </c>
      <c r="G540" s="77" t="str">
        <f>IFERROR(VLOOKUP($D540,의치한약수데이터!$C:$AS,6,0),"")</f>
        <v/>
      </c>
      <c r="H540" s="77" t="str">
        <f>IFERROR(VLOOKUP($D540,의치한약수데이터!$C:$AS,8,0),"")</f>
        <v/>
      </c>
      <c r="I540" s="77" t="str">
        <f>IFERROR(VLOOKUP($D540,의치한약수데이터!$C:$AS,12,0),"")</f>
        <v/>
      </c>
      <c r="J540" s="77" t="str">
        <f>IFERROR(VLOOKUP($D540,의치한약수데이터!$C:$AS,13,0),"")</f>
        <v/>
      </c>
      <c r="K540" s="77" t="str">
        <f>IFERROR(VLOOKUP($D540,의치한약수데이터!$C:$AS,14,0),"")</f>
        <v/>
      </c>
      <c r="L540" s="77" t="str">
        <f>IFERROR(VLOOKUP($D540,의치한약수데이터!$C:$AS,16,0),"")</f>
        <v/>
      </c>
      <c r="M540" s="80" t="str">
        <f>IFERROR(VLOOKUP($D540,의치한약수데이터!$C:$AS,17,0),"")</f>
        <v/>
      </c>
      <c r="N540" s="77" t="str">
        <f>IFERROR(VLOOKUP($D540,의치한약수데이터!$C:$AS,18,0),"")</f>
        <v/>
      </c>
      <c r="O540" s="81" t="str">
        <f>IFERROR(VLOOKUP($D540,의치한약수데이터!$C:$AS,20,0),"")</f>
        <v/>
      </c>
      <c r="P540" s="77" t="str">
        <f>IFERROR(VLOOKUP($D540,의치한약수데이터!$C:$AS,21,0),"")</f>
        <v/>
      </c>
      <c r="Q540" s="77" t="str">
        <f>IFERROR(VLOOKUP($D540,의치한약수데이터!$C:$AS,39,0),"")</f>
        <v/>
      </c>
      <c r="R540" s="82" t="str">
        <f>IFERROR(VLOOKUP($D540,의치한약수데이터!$C:$AS,41,0),"")</f>
        <v/>
      </c>
      <c r="S540" s="115" t="str">
        <f>IFERROR(VLOOKUP($D540,의치한약수데이터!$C:$AS,43,0),"")</f>
        <v/>
      </c>
    </row>
    <row r="541" spans="3:19" x14ac:dyDescent="0.3">
      <c r="C541" s="18">
        <v>509</v>
      </c>
      <c r="D541" s="77" t="str">
        <f>IFERROR(VLOOKUP($C541,의치한약수데이터!$B:$C,2,0),"")</f>
        <v/>
      </c>
      <c r="E541" s="79" t="str">
        <f>IFERROR(VLOOKUP($D541,의치한약수데이터!$C:$AS,3,0),"")</f>
        <v/>
      </c>
      <c r="F541" s="77" t="str">
        <f>IFERROR(VLOOKUP($D541,의치한약수데이터!$C:$AS,5,0),"")</f>
        <v/>
      </c>
      <c r="G541" s="77" t="str">
        <f>IFERROR(VLOOKUP($D541,의치한약수데이터!$C:$AS,6,0),"")</f>
        <v/>
      </c>
      <c r="H541" s="77" t="str">
        <f>IFERROR(VLOOKUP($D541,의치한약수데이터!$C:$AS,8,0),"")</f>
        <v/>
      </c>
      <c r="I541" s="77" t="str">
        <f>IFERROR(VLOOKUP($D541,의치한약수데이터!$C:$AS,12,0),"")</f>
        <v/>
      </c>
      <c r="J541" s="77" t="str">
        <f>IFERROR(VLOOKUP($D541,의치한약수데이터!$C:$AS,13,0),"")</f>
        <v/>
      </c>
      <c r="K541" s="77" t="str">
        <f>IFERROR(VLOOKUP($D541,의치한약수데이터!$C:$AS,14,0),"")</f>
        <v/>
      </c>
      <c r="L541" s="77" t="str">
        <f>IFERROR(VLOOKUP($D541,의치한약수데이터!$C:$AS,16,0),"")</f>
        <v/>
      </c>
      <c r="M541" s="80" t="str">
        <f>IFERROR(VLOOKUP($D541,의치한약수데이터!$C:$AS,17,0),"")</f>
        <v/>
      </c>
      <c r="N541" s="77" t="str">
        <f>IFERROR(VLOOKUP($D541,의치한약수데이터!$C:$AS,18,0),"")</f>
        <v/>
      </c>
      <c r="O541" s="81" t="str">
        <f>IFERROR(VLOOKUP($D541,의치한약수데이터!$C:$AS,20,0),"")</f>
        <v/>
      </c>
      <c r="P541" s="77" t="str">
        <f>IFERROR(VLOOKUP($D541,의치한약수데이터!$C:$AS,21,0),"")</f>
        <v/>
      </c>
      <c r="Q541" s="77" t="str">
        <f>IFERROR(VLOOKUP($D541,의치한약수데이터!$C:$AS,39,0),"")</f>
        <v/>
      </c>
      <c r="R541" s="82" t="str">
        <f>IFERROR(VLOOKUP($D541,의치한약수데이터!$C:$AS,41,0),"")</f>
        <v/>
      </c>
      <c r="S541" s="115" t="str">
        <f>IFERROR(VLOOKUP($D541,의치한약수데이터!$C:$AS,43,0),"")</f>
        <v/>
      </c>
    </row>
    <row r="542" spans="3:19" x14ac:dyDescent="0.3">
      <c r="C542" s="18">
        <v>510</v>
      </c>
      <c r="D542" s="77" t="str">
        <f>IFERROR(VLOOKUP($C542,의치한약수데이터!$B:$C,2,0),"")</f>
        <v/>
      </c>
      <c r="E542" s="79" t="str">
        <f>IFERROR(VLOOKUP($D542,의치한약수데이터!$C:$AS,3,0),"")</f>
        <v/>
      </c>
      <c r="F542" s="77" t="str">
        <f>IFERROR(VLOOKUP($D542,의치한약수데이터!$C:$AS,5,0),"")</f>
        <v/>
      </c>
      <c r="G542" s="77" t="str">
        <f>IFERROR(VLOOKUP($D542,의치한약수데이터!$C:$AS,6,0),"")</f>
        <v/>
      </c>
      <c r="H542" s="77" t="str">
        <f>IFERROR(VLOOKUP($D542,의치한약수데이터!$C:$AS,8,0),"")</f>
        <v/>
      </c>
      <c r="I542" s="77" t="str">
        <f>IFERROR(VLOOKUP($D542,의치한약수데이터!$C:$AS,12,0),"")</f>
        <v/>
      </c>
      <c r="J542" s="77" t="str">
        <f>IFERROR(VLOOKUP($D542,의치한약수데이터!$C:$AS,13,0),"")</f>
        <v/>
      </c>
      <c r="K542" s="77" t="str">
        <f>IFERROR(VLOOKUP($D542,의치한약수데이터!$C:$AS,14,0),"")</f>
        <v/>
      </c>
      <c r="L542" s="77" t="str">
        <f>IFERROR(VLOOKUP($D542,의치한약수데이터!$C:$AS,16,0),"")</f>
        <v/>
      </c>
      <c r="M542" s="80" t="str">
        <f>IFERROR(VLOOKUP($D542,의치한약수데이터!$C:$AS,17,0),"")</f>
        <v/>
      </c>
      <c r="N542" s="77" t="str">
        <f>IFERROR(VLOOKUP($D542,의치한약수데이터!$C:$AS,18,0),"")</f>
        <v/>
      </c>
      <c r="O542" s="81" t="str">
        <f>IFERROR(VLOOKUP($D542,의치한약수데이터!$C:$AS,20,0),"")</f>
        <v/>
      </c>
      <c r="P542" s="77" t="str">
        <f>IFERROR(VLOOKUP($D542,의치한약수데이터!$C:$AS,21,0),"")</f>
        <v/>
      </c>
      <c r="Q542" s="77" t="str">
        <f>IFERROR(VLOOKUP($D542,의치한약수데이터!$C:$AS,39,0),"")</f>
        <v/>
      </c>
      <c r="R542" s="82" t="str">
        <f>IFERROR(VLOOKUP($D542,의치한약수데이터!$C:$AS,41,0),"")</f>
        <v/>
      </c>
      <c r="S542" s="115" t="str">
        <f>IFERROR(VLOOKUP($D542,의치한약수데이터!$C:$AS,43,0),"")</f>
        <v/>
      </c>
    </row>
    <row r="543" spans="3:19" x14ac:dyDescent="0.3">
      <c r="C543" s="18">
        <v>511</v>
      </c>
      <c r="D543" s="77" t="str">
        <f>IFERROR(VLOOKUP($C543,의치한약수데이터!$B:$C,2,0),"")</f>
        <v/>
      </c>
      <c r="E543" s="79" t="str">
        <f>IFERROR(VLOOKUP($D543,의치한약수데이터!$C:$AS,3,0),"")</f>
        <v/>
      </c>
      <c r="F543" s="77" t="str">
        <f>IFERROR(VLOOKUP($D543,의치한약수데이터!$C:$AS,5,0),"")</f>
        <v/>
      </c>
      <c r="G543" s="77" t="str">
        <f>IFERROR(VLOOKUP($D543,의치한약수데이터!$C:$AS,6,0),"")</f>
        <v/>
      </c>
      <c r="H543" s="77" t="str">
        <f>IFERROR(VLOOKUP($D543,의치한약수데이터!$C:$AS,8,0),"")</f>
        <v/>
      </c>
      <c r="I543" s="77" t="str">
        <f>IFERROR(VLOOKUP($D543,의치한약수데이터!$C:$AS,12,0),"")</f>
        <v/>
      </c>
      <c r="J543" s="77" t="str">
        <f>IFERROR(VLOOKUP($D543,의치한약수데이터!$C:$AS,13,0),"")</f>
        <v/>
      </c>
      <c r="K543" s="77" t="str">
        <f>IFERROR(VLOOKUP($D543,의치한약수데이터!$C:$AS,14,0),"")</f>
        <v/>
      </c>
      <c r="L543" s="77" t="str">
        <f>IFERROR(VLOOKUP($D543,의치한약수데이터!$C:$AS,16,0),"")</f>
        <v/>
      </c>
      <c r="M543" s="80" t="str">
        <f>IFERROR(VLOOKUP($D543,의치한약수데이터!$C:$AS,17,0),"")</f>
        <v/>
      </c>
      <c r="N543" s="77" t="str">
        <f>IFERROR(VLOOKUP($D543,의치한약수데이터!$C:$AS,18,0),"")</f>
        <v/>
      </c>
      <c r="O543" s="81" t="str">
        <f>IFERROR(VLOOKUP($D543,의치한약수데이터!$C:$AS,20,0),"")</f>
        <v/>
      </c>
      <c r="P543" s="77" t="str">
        <f>IFERROR(VLOOKUP($D543,의치한약수데이터!$C:$AS,21,0),"")</f>
        <v/>
      </c>
      <c r="Q543" s="77" t="str">
        <f>IFERROR(VLOOKUP($D543,의치한약수데이터!$C:$AS,39,0),"")</f>
        <v/>
      </c>
      <c r="R543" s="82" t="str">
        <f>IFERROR(VLOOKUP($D543,의치한약수데이터!$C:$AS,41,0),"")</f>
        <v/>
      </c>
      <c r="S543" s="115" t="str">
        <f>IFERROR(VLOOKUP($D543,의치한약수데이터!$C:$AS,43,0),"")</f>
        <v/>
      </c>
    </row>
    <row r="544" spans="3:19" x14ac:dyDescent="0.3">
      <c r="C544" s="18">
        <v>512</v>
      </c>
      <c r="D544" s="77" t="str">
        <f>IFERROR(VLOOKUP($C544,의치한약수데이터!$B:$C,2,0),"")</f>
        <v/>
      </c>
      <c r="E544" s="79" t="str">
        <f>IFERROR(VLOOKUP($D544,의치한약수데이터!$C:$AS,3,0),"")</f>
        <v/>
      </c>
      <c r="F544" s="77" t="str">
        <f>IFERROR(VLOOKUP($D544,의치한약수데이터!$C:$AS,5,0),"")</f>
        <v/>
      </c>
      <c r="G544" s="77" t="str">
        <f>IFERROR(VLOOKUP($D544,의치한약수데이터!$C:$AS,6,0),"")</f>
        <v/>
      </c>
      <c r="H544" s="77" t="str">
        <f>IFERROR(VLOOKUP($D544,의치한약수데이터!$C:$AS,8,0),"")</f>
        <v/>
      </c>
      <c r="I544" s="77" t="str">
        <f>IFERROR(VLOOKUP($D544,의치한약수데이터!$C:$AS,12,0),"")</f>
        <v/>
      </c>
      <c r="J544" s="77" t="str">
        <f>IFERROR(VLOOKUP($D544,의치한약수데이터!$C:$AS,13,0),"")</f>
        <v/>
      </c>
      <c r="K544" s="77" t="str">
        <f>IFERROR(VLOOKUP($D544,의치한약수데이터!$C:$AS,14,0),"")</f>
        <v/>
      </c>
      <c r="L544" s="77" t="str">
        <f>IFERROR(VLOOKUP($D544,의치한약수데이터!$C:$AS,16,0),"")</f>
        <v/>
      </c>
      <c r="M544" s="80" t="str">
        <f>IFERROR(VLOOKUP($D544,의치한약수데이터!$C:$AS,17,0),"")</f>
        <v/>
      </c>
      <c r="N544" s="77" t="str">
        <f>IFERROR(VLOOKUP($D544,의치한약수데이터!$C:$AS,18,0),"")</f>
        <v/>
      </c>
      <c r="O544" s="81" t="str">
        <f>IFERROR(VLOOKUP($D544,의치한약수데이터!$C:$AS,20,0),"")</f>
        <v/>
      </c>
      <c r="P544" s="77" t="str">
        <f>IFERROR(VLOOKUP($D544,의치한약수데이터!$C:$AS,21,0),"")</f>
        <v/>
      </c>
      <c r="Q544" s="77" t="str">
        <f>IFERROR(VLOOKUP($D544,의치한약수데이터!$C:$AS,39,0),"")</f>
        <v/>
      </c>
      <c r="R544" s="82" t="str">
        <f>IFERROR(VLOOKUP($D544,의치한약수데이터!$C:$AS,41,0),"")</f>
        <v/>
      </c>
      <c r="S544" s="115" t="str">
        <f>IFERROR(VLOOKUP($D544,의치한약수데이터!$C:$AS,43,0),"")</f>
        <v/>
      </c>
    </row>
    <row r="545" spans="3:19" x14ac:dyDescent="0.3">
      <c r="C545" s="18">
        <v>513</v>
      </c>
      <c r="D545" s="77" t="str">
        <f>IFERROR(VLOOKUP($C545,의치한약수데이터!$B:$C,2,0),"")</f>
        <v/>
      </c>
      <c r="E545" s="79" t="str">
        <f>IFERROR(VLOOKUP($D545,의치한약수데이터!$C:$AS,3,0),"")</f>
        <v/>
      </c>
      <c r="F545" s="77" t="str">
        <f>IFERROR(VLOOKUP($D545,의치한약수데이터!$C:$AS,5,0),"")</f>
        <v/>
      </c>
      <c r="G545" s="77" t="str">
        <f>IFERROR(VLOOKUP($D545,의치한약수데이터!$C:$AS,6,0),"")</f>
        <v/>
      </c>
      <c r="H545" s="77" t="str">
        <f>IFERROR(VLOOKUP($D545,의치한약수데이터!$C:$AS,8,0),"")</f>
        <v/>
      </c>
      <c r="I545" s="77" t="str">
        <f>IFERROR(VLOOKUP($D545,의치한약수데이터!$C:$AS,12,0),"")</f>
        <v/>
      </c>
      <c r="J545" s="77" t="str">
        <f>IFERROR(VLOOKUP($D545,의치한약수데이터!$C:$AS,13,0),"")</f>
        <v/>
      </c>
      <c r="K545" s="77" t="str">
        <f>IFERROR(VLOOKUP($D545,의치한약수데이터!$C:$AS,14,0),"")</f>
        <v/>
      </c>
      <c r="L545" s="77" t="str">
        <f>IFERROR(VLOOKUP($D545,의치한약수데이터!$C:$AS,16,0),"")</f>
        <v/>
      </c>
      <c r="M545" s="80" t="str">
        <f>IFERROR(VLOOKUP($D545,의치한약수데이터!$C:$AS,17,0),"")</f>
        <v/>
      </c>
      <c r="N545" s="77" t="str">
        <f>IFERROR(VLOOKUP($D545,의치한약수데이터!$C:$AS,18,0),"")</f>
        <v/>
      </c>
      <c r="O545" s="81" t="str">
        <f>IFERROR(VLOOKUP($D545,의치한약수데이터!$C:$AS,20,0),"")</f>
        <v/>
      </c>
      <c r="P545" s="77" t="str">
        <f>IFERROR(VLOOKUP($D545,의치한약수데이터!$C:$AS,21,0),"")</f>
        <v/>
      </c>
      <c r="Q545" s="77" t="str">
        <f>IFERROR(VLOOKUP($D545,의치한약수데이터!$C:$AS,39,0),"")</f>
        <v/>
      </c>
      <c r="R545" s="82" t="str">
        <f>IFERROR(VLOOKUP($D545,의치한약수데이터!$C:$AS,41,0),"")</f>
        <v/>
      </c>
      <c r="S545" s="115" t="str">
        <f>IFERROR(VLOOKUP($D545,의치한약수데이터!$C:$AS,43,0),"")</f>
        <v/>
      </c>
    </row>
    <row r="546" spans="3:19" x14ac:dyDescent="0.3">
      <c r="C546" s="18">
        <v>514</v>
      </c>
      <c r="D546" s="77" t="str">
        <f>IFERROR(VLOOKUP($C546,의치한약수데이터!$B:$C,2,0),"")</f>
        <v/>
      </c>
      <c r="E546" s="79" t="str">
        <f>IFERROR(VLOOKUP($D546,의치한약수데이터!$C:$AS,3,0),"")</f>
        <v/>
      </c>
      <c r="F546" s="77" t="str">
        <f>IFERROR(VLOOKUP($D546,의치한약수데이터!$C:$AS,5,0),"")</f>
        <v/>
      </c>
      <c r="G546" s="77" t="str">
        <f>IFERROR(VLOOKUP($D546,의치한약수데이터!$C:$AS,6,0),"")</f>
        <v/>
      </c>
      <c r="H546" s="77" t="str">
        <f>IFERROR(VLOOKUP($D546,의치한약수데이터!$C:$AS,8,0),"")</f>
        <v/>
      </c>
      <c r="I546" s="77" t="str">
        <f>IFERROR(VLOOKUP($D546,의치한약수데이터!$C:$AS,12,0),"")</f>
        <v/>
      </c>
      <c r="J546" s="77" t="str">
        <f>IFERROR(VLOOKUP($D546,의치한약수데이터!$C:$AS,13,0),"")</f>
        <v/>
      </c>
      <c r="K546" s="77" t="str">
        <f>IFERROR(VLOOKUP($D546,의치한약수데이터!$C:$AS,14,0),"")</f>
        <v/>
      </c>
      <c r="L546" s="77" t="str">
        <f>IFERROR(VLOOKUP($D546,의치한약수데이터!$C:$AS,16,0),"")</f>
        <v/>
      </c>
      <c r="M546" s="80" t="str">
        <f>IFERROR(VLOOKUP($D546,의치한약수데이터!$C:$AS,17,0),"")</f>
        <v/>
      </c>
      <c r="N546" s="77" t="str">
        <f>IFERROR(VLOOKUP($D546,의치한약수데이터!$C:$AS,18,0),"")</f>
        <v/>
      </c>
      <c r="O546" s="81" t="str">
        <f>IFERROR(VLOOKUP($D546,의치한약수데이터!$C:$AS,20,0),"")</f>
        <v/>
      </c>
      <c r="P546" s="77" t="str">
        <f>IFERROR(VLOOKUP($D546,의치한약수데이터!$C:$AS,21,0),"")</f>
        <v/>
      </c>
      <c r="Q546" s="77" t="str">
        <f>IFERROR(VLOOKUP($D546,의치한약수데이터!$C:$AS,39,0),"")</f>
        <v/>
      </c>
      <c r="R546" s="82" t="str">
        <f>IFERROR(VLOOKUP($D546,의치한약수데이터!$C:$AS,41,0),"")</f>
        <v/>
      </c>
      <c r="S546" s="115" t="str">
        <f>IFERROR(VLOOKUP($D546,의치한약수데이터!$C:$AS,43,0),"")</f>
        <v/>
      </c>
    </row>
    <row r="547" spans="3:19" x14ac:dyDescent="0.3">
      <c r="C547" s="18">
        <v>515</v>
      </c>
      <c r="D547" s="77" t="str">
        <f>IFERROR(VLOOKUP($C547,의치한약수데이터!$B:$C,2,0),"")</f>
        <v/>
      </c>
      <c r="E547" s="79" t="str">
        <f>IFERROR(VLOOKUP($D547,의치한약수데이터!$C:$AS,3,0),"")</f>
        <v/>
      </c>
      <c r="F547" s="77" t="str">
        <f>IFERROR(VLOOKUP($D547,의치한약수데이터!$C:$AS,5,0),"")</f>
        <v/>
      </c>
      <c r="G547" s="77" t="str">
        <f>IFERROR(VLOOKUP($D547,의치한약수데이터!$C:$AS,6,0),"")</f>
        <v/>
      </c>
      <c r="H547" s="77" t="str">
        <f>IFERROR(VLOOKUP($D547,의치한약수데이터!$C:$AS,8,0),"")</f>
        <v/>
      </c>
      <c r="I547" s="77" t="str">
        <f>IFERROR(VLOOKUP($D547,의치한약수데이터!$C:$AS,12,0),"")</f>
        <v/>
      </c>
      <c r="J547" s="77" t="str">
        <f>IFERROR(VLOOKUP($D547,의치한약수데이터!$C:$AS,13,0),"")</f>
        <v/>
      </c>
      <c r="K547" s="77" t="str">
        <f>IFERROR(VLOOKUP($D547,의치한약수데이터!$C:$AS,14,0),"")</f>
        <v/>
      </c>
      <c r="L547" s="77" t="str">
        <f>IFERROR(VLOOKUP($D547,의치한약수데이터!$C:$AS,16,0),"")</f>
        <v/>
      </c>
      <c r="M547" s="80" t="str">
        <f>IFERROR(VLOOKUP($D547,의치한약수데이터!$C:$AS,17,0),"")</f>
        <v/>
      </c>
      <c r="N547" s="77" t="str">
        <f>IFERROR(VLOOKUP($D547,의치한약수데이터!$C:$AS,18,0),"")</f>
        <v/>
      </c>
      <c r="O547" s="81" t="str">
        <f>IFERROR(VLOOKUP($D547,의치한약수데이터!$C:$AS,20,0),"")</f>
        <v/>
      </c>
      <c r="P547" s="77" t="str">
        <f>IFERROR(VLOOKUP($D547,의치한약수데이터!$C:$AS,21,0),"")</f>
        <v/>
      </c>
      <c r="Q547" s="77" t="str">
        <f>IFERROR(VLOOKUP($D547,의치한약수데이터!$C:$AS,39,0),"")</f>
        <v/>
      </c>
      <c r="R547" s="82" t="str">
        <f>IFERROR(VLOOKUP($D547,의치한약수데이터!$C:$AS,41,0),"")</f>
        <v/>
      </c>
      <c r="S547" s="115" t="str">
        <f>IFERROR(VLOOKUP($D547,의치한약수데이터!$C:$AS,43,0),"")</f>
        <v/>
      </c>
    </row>
    <row r="548" spans="3:19" x14ac:dyDescent="0.3">
      <c r="C548" s="18">
        <v>516</v>
      </c>
      <c r="D548" s="77" t="str">
        <f>IFERROR(VLOOKUP($C548,의치한약수데이터!$B:$C,2,0),"")</f>
        <v/>
      </c>
      <c r="E548" s="79" t="str">
        <f>IFERROR(VLOOKUP($D548,의치한약수데이터!$C:$AS,3,0),"")</f>
        <v/>
      </c>
      <c r="F548" s="77" t="str">
        <f>IFERROR(VLOOKUP($D548,의치한약수데이터!$C:$AS,5,0),"")</f>
        <v/>
      </c>
      <c r="G548" s="77" t="str">
        <f>IFERROR(VLOOKUP($D548,의치한약수데이터!$C:$AS,6,0),"")</f>
        <v/>
      </c>
      <c r="H548" s="77" t="str">
        <f>IFERROR(VLOOKUP($D548,의치한약수데이터!$C:$AS,8,0),"")</f>
        <v/>
      </c>
      <c r="I548" s="77" t="str">
        <f>IFERROR(VLOOKUP($D548,의치한약수데이터!$C:$AS,12,0),"")</f>
        <v/>
      </c>
      <c r="J548" s="77" t="str">
        <f>IFERROR(VLOOKUP($D548,의치한약수데이터!$C:$AS,13,0),"")</f>
        <v/>
      </c>
      <c r="K548" s="77" t="str">
        <f>IFERROR(VLOOKUP($D548,의치한약수데이터!$C:$AS,14,0),"")</f>
        <v/>
      </c>
      <c r="L548" s="77" t="str">
        <f>IFERROR(VLOOKUP($D548,의치한약수데이터!$C:$AS,16,0),"")</f>
        <v/>
      </c>
      <c r="M548" s="80" t="str">
        <f>IFERROR(VLOOKUP($D548,의치한약수데이터!$C:$AS,17,0),"")</f>
        <v/>
      </c>
      <c r="N548" s="77" t="str">
        <f>IFERROR(VLOOKUP($D548,의치한약수데이터!$C:$AS,18,0),"")</f>
        <v/>
      </c>
      <c r="O548" s="81" t="str">
        <f>IFERROR(VLOOKUP($D548,의치한약수데이터!$C:$AS,20,0),"")</f>
        <v/>
      </c>
      <c r="P548" s="77" t="str">
        <f>IFERROR(VLOOKUP($D548,의치한약수데이터!$C:$AS,21,0),"")</f>
        <v/>
      </c>
      <c r="Q548" s="77" t="str">
        <f>IFERROR(VLOOKUP($D548,의치한약수데이터!$C:$AS,39,0),"")</f>
        <v/>
      </c>
      <c r="R548" s="82" t="str">
        <f>IFERROR(VLOOKUP($D548,의치한약수데이터!$C:$AS,41,0),"")</f>
        <v/>
      </c>
      <c r="S548" s="115" t="str">
        <f>IFERROR(VLOOKUP($D548,의치한약수데이터!$C:$AS,43,0),"")</f>
        <v/>
      </c>
    </row>
    <row r="549" spans="3:19" x14ac:dyDescent="0.3">
      <c r="C549" s="18">
        <v>517</v>
      </c>
      <c r="D549" s="77" t="str">
        <f>IFERROR(VLOOKUP($C549,의치한약수데이터!$B:$C,2,0),"")</f>
        <v/>
      </c>
      <c r="E549" s="79" t="str">
        <f>IFERROR(VLOOKUP($D549,의치한약수데이터!$C:$AS,3,0),"")</f>
        <v/>
      </c>
      <c r="F549" s="77" t="str">
        <f>IFERROR(VLOOKUP($D549,의치한약수데이터!$C:$AS,5,0),"")</f>
        <v/>
      </c>
      <c r="G549" s="77" t="str">
        <f>IFERROR(VLOOKUP($D549,의치한약수데이터!$C:$AS,6,0),"")</f>
        <v/>
      </c>
      <c r="H549" s="77" t="str">
        <f>IFERROR(VLOOKUP($D549,의치한약수데이터!$C:$AS,8,0),"")</f>
        <v/>
      </c>
      <c r="I549" s="77" t="str">
        <f>IFERROR(VLOOKUP($D549,의치한약수데이터!$C:$AS,12,0),"")</f>
        <v/>
      </c>
      <c r="J549" s="77" t="str">
        <f>IFERROR(VLOOKUP($D549,의치한약수데이터!$C:$AS,13,0),"")</f>
        <v/>
      </c>
      <c r="K549" s="77" t="str">
        <f>IFERROR(VLOOKUP($D549,의치한약수데이터!$C:$AS,14,0),"")</f>
        <v/>
      </c>
      <c r="L549" s="77" t="str">
        <f>IFERROR(VLOOKUP($D549,의치한약수데이터!$C:$AS,16,0),"")</f>
        <v/>
      </c>
      <c r="M549" s="80" t="str">
        <f>IFERROR(VLOOKUP($D549,의치한약수데이터!$C:$AS,17,0),"")</f>
        <v/>
      </c>
      <c r="N549" s="77" t="str">
        <f>IFERROR(VLOOKUP($D549,의치한약수데이터!$C:$AS,18,0),"")</f>
        <v/>
      </c>
      <c r="O549" s="81" t="str">
        <f>IFERROR(VLOOKUP($D549,의치한약수데이터!$C:$AS,20,0),"")</f>
        <v/>
      </c>
      <c r="P549" s="77" t="str">
        <f>IFERROR(VLOOKUP($D549,의치한약수데이터!$C:$AS,21,0),"")</f>
        <v/>
      </c>
      <c r="Q549" s="77" t="str">
        <f>IFERROR(VLOOKUP($D549,의치한약수데이터!$C:$AS,39,0),"")</f>
        <v/>
      </c>
      <c r="R549" s="82" t="str">
        <f>IFERROR(VLOOKUP($D549,의치한약수데이터!$C:$AS,41,0),"")</f>
        <v/>
      </c>
      <c r="S549" s="115" t="str">
        <f>IFERROR(VLOOKUP($D549,의치한약수데이터!$C:$AS,43,0),"")</f>
        <v/>
      </c>
    </row>
    <row r="550" spans="3:19" x14ac:dyDescent="0.3">
      <c r="C550" s="18">
        <v>518</v>
      </c>
      <c r="D550" s="77" t="str">
        <f>IFERROR(VLOOKUP($C550,의치한약수데이터!$B:$C,2,0),"")</f>
        <v/>
      </c>
      <c r="E550" s="79" t="str">
        <f>IFERROR(VLOOKUP($D550,의치한약수데이터!$C:$AS,3,0),"")</f>
        <v/>
      </c>
      <c r="F550" s="77" t="str">
        <f>IFERROR(VLOOKUP($D550,의치한약수데이터!$C:$AS,5,0),"")</f>
        <v/>
      </c>
      <c r="G550" s="77" t="str">
        <f>IFERROR(VLOOKUP($D550,의치한약수데이터!$C:$AS,6,0),"")</f>
        <v/>
      </c>
      <c r="H550" s="77" t="str">
        <f>IFERROR(VLOOKUP($D550,의치한약수데이터!$C:$AS,8,0),"")</f>
        <v/>
      </c>
      <c r="I550" s="77" t="str">
        <f>IFERROR(VLOOKUP($D550,의치한약수데이터!$C:$AS,12,0),"")</f>
        <v/>
      </c>
      <c r="J550" s="77" t="str">
        <f>IFERROR(VLOOKUP($D550,의치한약수데이터!$C:$AS,13,0),"")</f>
        <v/>
      </c>
      <c r="K550" s="77" t="str">
        <f>IFERROR(VLOOKUP($D550,의치한약수데이터!$C:$AS,14,0),"")</f>
        <v/>
      </c>
      <c r="L550" s="77" t="str">
        <f>IFERROR(VLOOKUP($D550,의치한약수데이터!$C:$AS,16,0),"")</f>
        <v/>
      </c>
      <c r="M550" s="80" t="str">
        <f>IFERROR(VLOOKUP($D550,의치한약수데이터!$C:$AS,17,0),"")</f>
        <v/>
      </c>
      <c r="N550" s="77" t="str">
        <f>IFERROR(VLOOKUP($D550,의치한약수데이터!$C:$AS,18,0),"")</f>
        <v/>
      </c>
      <c r="O550" s="81" t="str">
        <f>IFERROR(VLOOKUP($D550,의치한약수데이터!$C:$AS,20,0),"")</f>
        <v/>
      </c>
      <c r="P550" s="77" t="str">
        <f>IFERROR(VLOOKUP($D550,의치한약수데이터!$C:$AS,21,0),"")</f>
        <v/>
      </c>
      <c r="Q550" s="77" t="str">
        <f>IFERROR(VLOOKUP($D550,의치한약수데이터!$C:$AS,39,0),"")</f>
        <v/>
      </c>
      <c r="R550" s="82" t="str">
        <f>IFERROR(VLOOKUP($D550,의치한약수데이터!$C:$AS,41,0),"")</f>
        <v/>
      </c>
      <c r="S550" s="115" t="str">
        <f>IFERROR(VLOOKUP($D550,의치한약수데이터!$C:$AS,43,0),"")</f>
        <v/>
      </c>
    </row>
    <row r="551" spans="3:19" x14ac:dyDescent="0.3">
      <c r="C551" s="18">
        <v>519</v>
      </c>
      <c r="D551" s="77" t="str">
        <f>IFERROR(VLOOKUP($C551,의치한약수데이터!$B:$C,2,0),"")</f>
        <v/>
      </c>
      <c r="E551" s="79" t="str">
        <f>IFERROR(VLOOKUP($D551,의치한약수데이터!$C:$AS,3,0),"")</f>
        <v/>
      </c>
      <c r="F551" s="77" t="str">
        <f>IFERROR(VLOOKUP($D551,의치한약수데이터!$C:$AS,5,0),"")</f>
        <v/>
      </c>
      <c r="G551" s="77" t="str">
        <f>IFERROR(VLOOKUP($D551,의치한약수데이터!$C:$AS,6,0),"")</f>
        <v/>
      </c>
      <c r="H551" s="77" t="str">
        <f>IFERROR(VLOOKUP($D551,의치한약수데이터!$C:$AS,8,0),"")</f>
        <v/>
      </c>
      <c r="I551" s="77" t="str">
        <f>IFERROR(VLOOKUP($D551,의치한약수데이터!$C:$AS,12,0),"")</f>
        <v/>
      </c>
      <c r="J551" s="77" t="str">
        <f>IFERROR(VLOOKUP($D551,의치한약수데이터!$C:$AS,13,0),"")</f>
        <v/>
      </c>
      <c r="K551" s="77" t="str">
        <f>IFERROR(VLOOKUP($D551,의치한약수데이터!$C:$AS,14,0),"")</f>
        <v/>
      </c>
      <c r="L551" s="77" t="str">
        <f>IFERROR(VLOOKUP($D551,의치한약수데이터!$C:$AS,16,0),"")</f>
        <v/>
      </c>
      <c r="M551" s="80" t="str">
        <f>IFERROR(VLOOKUP($D551,의치한약수데이터!$C:$AS,17,0),"")</f>
        <v/>
      </c>
      <c r="N551" s="77" t="str">
        <f>IFERROR(VLOOKUP($D551,의치한약수데이터!$C:$AS,18,0),"")</f>
        <v/>
      </c>
      <c r="O551" s="81" t="str">
        <f>IFERROR(VLOOKUP($D551,의치한약수데이터!$C:$AS,20,0),"")</f>
        <v/>
      </c>
      <c r="P551" s="77" t="str">
        <f>IFERROR(VLOOKUP($D551,의치한약수데이터!$C:$AS,21,0),"")</f>
        <v/>
      </c>
      <c r="Q551" s="77" t="str">
        <f>IFERROR(VLOOKUP($D551,의치한약수데이터!$C:$AS,39,0),"")</f>
        <v/>
      </c>
      <c r="R551" s="82" t="str">
        <f>IFERROR(VLOOKUP($D551,의치한약수데이터!$C:$AS,41,0),"")</f>
        <v/>
      </c>
      <c r="S551" s="115" t="str">
        <f>IFERROR(VLOOKUP($D551,의치한약수데이터!$C:$AS,43,0),"")</f>
        <v/>
      </c>
    </row>
    <row r="552" spans="3:19" x14ac:dyDescent="0.3">
      <c r="C552" s="18">
        <v>520</v>
      </c>
      <c r="D552" s="77" t="str">
        <f>IFERROR(VLOOKUP($C552,의치한약수데이터!$B:$C,2,0),"")</f>
        <v/>
      </c>
      <c r="E552" s="79" t="str">
        <f>IFERROR(VLOOKUP($D552,의치한약수데이터!$C:$AS,3,0),"")</f>
        <v/>
      </c>
      <c r="F552" s="77" t="str">
        <f>IFERROR(VLOOKUP($D552,의치한약수데이터!$C:$AS,5,0),"")</f>
        <v/>
      </c>
      <c r="G552" s="77" t="str">
        <f>IFERROR(VLOOKUP($D552,의치한약수데이터!$C:$AS,6,0),"")</f>
        <v/>
      </c>
      <c r="H552" s="77" t="str">
        <f>IFERROR(VLOOKUP($D552,의치한약수데이터!$C:$AS,8,0),"")</f>
        <v/>
      </c>
      <c r="I552" s="77" t="str">
        <f>IFERROR(VLOOKUP($D552,의치한약수데이터!$C:$AS,12,0),"")</f>
        <v/>
      </c>
      <c r="J552" s="77" t="str">
        <f>IFERROR(VLOOKUP($D552,의치한약수데이터!$C:$AS,13,0),"")</f>
        <v/>
      </c>
      <c r="K552" s="77" t="str">
        <f>IFERROR(VLOOKUP($D552,의치한약수데이터!$C:$AS,14,0),"")</f>
        <v/>
      </c>
      <c r="L552" s="77" t="str">
        <f>IFERROR(VLOOKUP($D552,의치한약수데이터!$C:$AS,16,0),"")</f>
        <v/>
      </c>
      <c r="M552" s="80" t="str">
        <f>IFERROR(VLOOKUP($D552,의치한약수데이터!$C:$AS,17,0),"")</f>
        <v/>
      </c>
      <c r="N552" s="77" t="str">
        <f>IFERROR(VLOOKUP($D552,의치한약수데이터!$C:$AS,18,0),"")</f>
        <v/>
      </c>
      <c r="O552" s="81" t="str">
        <f>IFERROR(VLOOKUP($D552,의치한약수데이터!$C:$AS,20,0),"")</f>
        <v/>
      </c>
      <c r="P552" s="77" t="str">
        <f>IFERROR(VLOOKUP($D552,의치한약수데이터!$C:$AS,21,0),"")</f>
        <v/>
      </c>
      <c r="Q552" s="77" t="str">
        <f>IFERROR(VLOOKUP($D552,의치한약수데이터!$C:$AS,39,0),"")</f>
        <v/>
      </c>
      <c r="R552" s="82" t="str">
        <f>IFERROR(VLOOKUP($D552,의치한약수데이터!$C:$AS,41,0),"")</f>
        <v/>
      </c>
      <c r="S552" s="115" t="str">
        <f>IFERROR(VLOOKUP($D552,의치한약수데이터!$C:$AS,43,0),"")</f>
        <v/>
      </c>
    </row>
    <row r="553" spans="3:19" x14ac:dyDescent="0.3">
      <c r="C553" s="18">
        <v>521</v>
      </c>
      <c r="D553" s="77" t="str">
        <f>IFERROR(VLOOKUP($C553,의치한약수데이터!$B:$C,2,0),"")</f>
        <v/>
      </c>
      <c r="E553" s="79" t="str">
        <f>IFERROR(VLOOKUP($D553,의치한약수데이터!$C:$AS,3,0),"")</f>
        <v/>
      </c>
      <c r="F553" s="77" t="str">
        <f>IFERROR(VLOOKUP($D553,의치한약수데이터!$C:$AS,5,0),"")</f>
        <v/>
      </c>
      <c r="G553" s="77" t="str">
        <f>IFERROR(VLOOKUP($D553,의치한약수데이터!$C:$AS,6,0),"")</f>
        <v/>
      </c>
      <c r="H553" s="77" t="str">
        <f>IFERROR(VLOOKUP($D553,의치한약수데이터!$C:$AS,8,0),"")</f>
        <v/>
      </c>
      <c r="I553" s="77" t="str">
        <f>IFERROR(VLOOKUP($D553,의치한약수데이터!$C:$AS,12,0),"")</f>
        <v/>
      </c>
      <c r="J553" s="77" t="str">
        <f>IFERROR(VLOOKUP($D553,의치한약수데이터!$C:$AS,13,0),"")</f>
        <v/>
      </c>
      <c r="K553" s="77" t="str">
        <f>IFERROR(VLOOKUP($D553,의치한약수데이터!$C:$AS,14,0),"")</f>
        <v/>
      </c>
      <c r="L553" s="77" t="str">
        <f>IFERROR(VLOOKUP($D553,의치한약수데이터!$C:$AS,16,0),"")</f>
        <v/>
      </c>
      <c r="M553" s="80" t="str">
        <f>IFERROR(VLOOKUP($D553,의치한약수데이터!$C:$AS,17,0),"")</f>
        <v/>
      </c>
      <c r="N553" s="77" t="str">
        <f>IFERROR(VLOOKUP($D553,의치한약수데이터!$C:$AS,18,0),"")</f>
        <v/>
      </c>
      <c r="O553" s="81" t="str">
        <f>IFERROR(VLOOKUP($D553,의치한약수데이터!$C:$AS,20,0),"")</f>
        <v/>
      </c>
      <c r="P553" s="77" t="str">
        <f>IFERROR(VLOOKUP($D553,의치한약수데이터!$C:$AS,21,0),"")</f>
        <v/>
      </c>
      <c r="Q553" s="77" t="str">
        <f>IFERROR(VLOOKUP($D553,의치한약수데이터!$C:$AS,39,0),"")</f>
        <v/>
      </c>
      <c r="R553" s="82" t="str">
        <f>IFERROR(VLOOKUP($D553,의치한약수데이터!$C:$AS,41,0),"")</f>
        <v/>
      </c>
      <c r="S553" s="115" t="str">
        <f>IFERROR(VLOOKUP($D553,의치한약수데이터!$C:$AS,43,0),"")</f>
        <v/>
      </c>
    </row>
    <row r="554" spans="3:19" x14ac:dyDescent="0.3">
      <c r="C554" s="18">
        <v>522</v>
      </c>
      <c r="D554" s="77" t="str">
        <f>IFERROR(VLOOKUP($C554,의치한약수데이터!$B:$C,2,0),"")</f>
        <v/>
      </c>
      <c r="E554" s="79" t="str">
        <f>IFERROR(VLOOKUP($D554,의치한약수데이터!$C:$AS,3,0),"")</f>
        <v/>
      </c>
      <c r="F554" s="77" t="str">
        <f>IFERROR(VLOOKUP($D554,의치한약수데이터!$C:$AS,5,0),"")</f>
        <v/>
      </c>
      <c r="G554" s="77" t="str">
        <f>IFERROR(VLOOKUP($D554,의치한약수데이터!$C:$AS,6,0),"")</f>
        <v/>
      </c>
      <c r="H554" s="77" t="str">
        <f>IFERROR(VLOOKUP($D554,의치한약수데이터!$C:$AS,8,0),"")</f>
        <v/>
      </c>
      <c r="I554" s="77" t="str">
        <f>IFERROR(VLOOKUP($D554,의치한약수데이터!$C:$AS,12,0),"")</f>
        <v/>
      </c>
      <c r="J554" s="77" t="str">
        <f>IFERROR(VLOOKUP($D554,의치한약수데이터!$C:$AS,13,0),"")</f>
        <v/>
      </c>
      <c r="K554" s="77" t="str">
        <f>IFERROR(VLOOKUP($D554,의치한약수데이터!$C:$AS,14,0),"")</f>
        <v/>
      </c>
      <c r="L554" s="77" t="str">
        <f>IFERROR(VLOOKUP($D554,의치한약수데이터!$C:$AS,16,0),"")</f>
        <v/>
      </c>
      <c r="M554" s="80" t="str">
        <f>IFERROR(VLOOKUP($D554,의치한약수데이터!$C:$AS,17,0),"")</f>
        <v/>
      </c>
      <c r="N554" s="77" t="str">
        <f>IFERROR(VLOOKUP($D554,의치한약수데이터!$C:$AS,18,0),"")</f>
        <v/>
      </c>
      <c r="O554" s="81" t="str">
        <f>IFERROR(VLOOKUP($D554,의치한약수데이터!$C:$AS,20,0),"")</f>
        <v/>
      </c>
      <c r="P554" s="77" t="str">
        <f>IFERROR(VLOOKUP($D554,의치한약수데이터!$C:$AS,21,0),"")</f>
        <v/>
      </c>
      <c r="Q554" s="77" t="str">
        <f>IFERROR(VLOOKUP($D554,의치한약수데이터!$C:$AS,39,0),"")</f>
        <v/>
      </c>
      <c r="R554" s="82" t="str">
        <f>IFERROR(VLOOKUP($D554,의치한약수데이터!$C:$AS,41,0),"")</f>
        <v/>
      </c>
      <c r="S554" s="115" t="str">
        <f>IFERROR(VLOOKUP($D554,의치한약수데이터!$C:$AS,43,0),"")</f>
        <v/>
      </c>
    </row>
    <row r="555" spans="3:19" x14ac:dyDescent="0.3">
      <c r="C555" s="18">
        <v>523</v>
      </c>
      <c r="D555" s="77" t="str">
        <f>IFERROR(VLOOKUP($C555,의치한약수데이터!$B:$C,2,0),"")</f>
        <v/>
      </c>
      <c r="E555" s="79" t="str">
        <f>IFERROR(VLOOKUP($D555,의치한약수데이터!$C:$AS,3,0),"")</f>
        <v/>
      </c>
      <c r="F555" s="77" t="str">
        <f>IFERROR(VLOOKUP($D555,의치한약수데이터!$C:$AS,5,0),"")</f>
        <v/>
      </c>
      <c r="G555" s="77" t="str">
        <f>IFERROR(VLOOKUP($D555,의치한약수데이터!$C:$AS,6,0),"")</f>
        <v/>
      </c>
      <c r="H555" s="77" t="str">
        <f>IFERROR(VLOOKUP($D555,의치한약수데이터!$C:$AS,8,0),"")</f>
        <v/>
      </c>
      <c r="I555" s="77" t="str">
        <f>IFERROR(VLOOKUP($D555,의치한약수데이터!$C:$AS,12,0),"")</f>
        <v/>
      </c>
      <c r="J555" s="77" t="str">
        <f>IFERROR(VLOOKUP($D555,의치한약수데이터!$C:$AS,13,0),"")</f>
        <v/>
      </c>
      <c r="K555" s="77" t="str">
        <f>IFERROR(VLOOKUP($D555,의치한약수데이터!$C:$AS,14,0),"")</f>
        <v/>
      </c>
      <c r="L555" s="77" t="str">
        <f>IFERROR(VLOOKUP($D555,의치한약수데이터!$C:$AS,16,0),"")</f>
        <v/>
      </c>
      <c r="M555" s="80" t="str">
        <f>IFERROR(VLOOKUP($D555,의치한약수데이터!$C:$AS,17,0),"")</f>
        <v/>
      </c>
      <c r="N555" s="77" t="str">
        <f>IFERROR(VLOOKUP($D555,의치한약수데이터!$C:$AS,18,0),"")</f>
        <v/>
      </c>
      <c r="O555" s="81" t="str">
        <f>IFERROR(VLOOKUP($D555,의치한약수데이터!$C:$AS,20,0),"")</f>
        <v/>
      </c>
      <c r="P555" s="77" t="str">
        <f>IFERROR(VLOOKUP($D555,의치한약수데이터!$C:$AS,21,0),"")</f>
        <v/>
      </c>
      <c r="Q555" s="77" t="str">
        <f>IFERROR(VLOOKUP($D555,의치한약수데이터!$C:$AS,39,0),"")</f>
        <v/>
      </c>
      <c r="R555" s="82" t="str">
        <f>IFERROR(VLOOKUP($D555,의치한약수데이터!$C:$AS,41,0),"")</f>
        <v/>
      </c>
      <c r="S555" s="115" t="str">
        <f>IFERROR(VLOOKUP($D555,의치한약수데이터!$C:$AS,43,0),"")</f>
        <v/>
      </c>
    </row>
    <row r="556" spans="3:19" x14ac:dyDescent="0.3">
      <c r="C556" s="18">
        <v>524</v>
      </c>
      <c r="D556" s="77" t="str">
        <f>IFERROR(VLOOKUP($C556,의치한약수데이터!$B:$C,2,0),"")</f>
        <v/>
      </c>
      <c r="E556" s="79" t="str">
        <f>IFERROR(VLOOKUP($D556,의치한약수데이터!$C:$AS,3,0),"")</f>
        <v/>
      </c>
      <c r="F556" s="77" t="str">
        <f>IFERROR(VLOOKUP($D556,의치한약수데이터!$C:$AS,5,0),"")</f>
        <v/>
      </c>
      <c r="G556" s="77" t="str">
        <f>IFERROR(VLOOKUP($D556,의치한약수데이터!$C:$AS,6,0),"")</f>
        <v/>
      </c>
      <c r="H556" s="77" t="str">
        <f>IFERROR(VLOOKUP($D556,의치한약수데이터!$C:$AS,8,0),"")</f>
        <v/>
      </c>
      <c r="I556" s="77" t="str">
        <f>IFERROR(VLOOKUP($D556,의치한약수데이터!$C:$AS,12,0),"")</f>
        <v/>
      </c>
      <c r="J556" s="77" t="str">
        <f>IFERROR(VLOOKUP($D556,의치한약수데이터!$C:$AS,13,0),"")</f>
        <v/>
      </c>
      <c r="K556" s="77" t="str">
        <f>IFERROR(VLOOKUP($D556,의치한약수데이터!$C:$AS,14,0),"")</f>
        <v/>
      </c>
      <c r="L556" s="77" t="str">
        <f>IFERROR(VLOOKUP($D556,의치한약수데이터!$C:$AS,16,0),"")</f>
        <v/>
      </c>
      <c r="M556" s="80" t="str">
        <f>IFERROR(VLOOKUP($D556,의치한약수데이터!$C:$AS,17,0),"")</f>
        <v/>
      </c>
      <c r="N556" s="77" t="str">
        <f>IFERROR(VLOOKUP($D556,의치한약수데이터!$C:$AS,18,0),"")</f>
        <v/>
      </c>
      <c r="O556" s="81" t="str">
        <f>IFERROR(VLOOKUP($D556,의치한약수데이터!$C:$AS,20,0),"")</f>
        <v/>
      </c>
      <c r="P556" s="77" t="str">
        <f>IFERROR(VLOOKUP($D556,의치한약수데이터!$C:$AS,21,0),"")</f>
        <v/>
      </c>
      <c r="Q556" s="77" t="str">
        <f>IFERROR(VLOOKUP($D556,의치한약수데이터!$C:$AS,39,0),"")</f>
        <v/>
      </c>
      <c r="R556" s="82" t="str">
        <f>IFERROR(VLOOKUP($D556,의치한약수데이터!$C:$AS,41,0),"")</f>
        <v/>
      </c>
      <c r="S556" s="115" t="str">
        <f>IFERROR(VLOOKUP($D556,의치한약수데이터!$C:$AS,43,0),"")</f>
        <v/>
      </c>
    </row>
    <row r="557" spans="3:19" x14ac:dyDescent="0.3">
      <c r="C557" s="18">
        <v>525</v>
      </c>
      <c r="D557" s="77" t="str">
        <f>IFERROR(VLOOKUP($C557,의치한약수데이터!$B:$C,2,0),"")</f>
        <v/>
      </c>
      <c r="E557" s="79" t="str">
        <f>IFERROR(VLOOKUP($D557,의치한약수데이터!$C:$AS,3,0),"")</f>
        <v/>
      </c>
      <c r="F557" s="77" t="str">
        <f>IFERROR(VLOOKUP($D557,의치한약수데이터!$C:$AS,5,0),"")</f>
        <v/>
      </c>
      <c r="G557" s="77" t="str">
        <f>IFERROR(VLOOKUP($D557,의치한약수데이터!$C:$AS,6,0),"")</f>
        <v/>
      </c>
      <c r="H557" s="77" t="str">
        <f>IFERROR(VLOOKUP($D557,의치한약수데이터!$C:$AS,8,0),"")</f>
        <v/>
      </c>
      <c r="I557" s="77" t="str">
        <f>IFERROR(VLOOKUP($D557,의치한약수데이터!$C:$AS,12,0),"")</f>
        <v/>
      </c>
      <c r="J557" s="77" t="str">
        <f>IFERROR(VLOOKUP($D557,의치한약수데이터!$C:$AS,13,0),"")</f>
        <v/>
      </c>
      <c r="K557" s="77" t="str">
        <f>IFERROR(VLOOKUP($D557,의치한약수데이터!$C:$AS,14,0),"")</f>
        <v/>
      </c>
      <c r="L557" s="77" t="str">
        <f>IFERROR(VLOOKUP($D557,의치한약수데이터!$C:$AS,16,0),"")</f>
        <v/>
      </c>
      <c r="M557" s="80" t="str">
        <f>IFERROR(VLOOKUP($D557,의치한약수데이터!$C:$AS,17,0),"")</f>
        <v/>
      </c>
      <c r="N557" s="77" t="str">
        <f>IFERROR(VLOOKUP($D557,의치한약수데이터!$C:$AS,18,0),"")</f>
        <v/>
      </c>
      <c r="O557" s="81" t="str">
        <f>IFERROR(VLOOKUP($D557,의치한약수데이터!$C:$AS,20,0),"")</f>
        <v/>
      </c>
      <c r="P557" s="77" t="str">
        <f>IFERROR(VLOOKUP($D557,의치한약수데이터!$C:$AS,21,0),"")</f>
        <v/>
      </c>
      <c r="Q557" s="77" t="str">
        <f>IFERROR(VLOOKUP($D557,의치한약수데이터!$C:$AS,39,0),"")</f>
        <v/>
      </c>
      <c r="R557" s="82" t="str">
        <f>IFERROR(VLOOKUP($D557,의치한약수데이터!$C:$AS,41,0),"")</f>
        <v/>
      </c>
      <c r="S557" s="115" t="str">
        <f>IFERROR(VLOOKUP($D557,의치한약수데이터!$C:$AS,43,0),"")</f>
        <v/>
      </c>
    </row>
    <row r="558" spans="3:19" x14ac:dyDescent="0.3">
      <c r="C558" s="18">
        <v>526</v>
      </c>
      <c r="D558" s="77" t="str">
        <f>IFERROR(VLOOKUP($C558,의치한약수데이터!$B:$C,2,0),"")</f>
        <v/>
      </c>
      <c r="E558" s="79" t="str">
        <f>IFERROR(VLOOKUP($D558,의치한약수데이터!$C:$AS,3,0),"")</f>
        <v/>
      </c>
      <c r="F558" s="77" t="str">
        <f>IFERROR(VLOOKUP($D558,의치한약수데이터!$C:$AS,5,0),"")</f>
        <v/>
      </c>
      <c r="G558" s="77" t="str">
        <f>IFERROR(VLOOKUP($D558,의치한약수데이터!$C:$AS,6,0),"")</f>
        <v/>
      </c>
      <c r="H558" s="77" t="str">
        <f>IFERROR(VLOOKUP($D558,의치한약수데이터!$C:$AS,8,0),"")</f>
        <v/>
      </c>
      <c r="I558" s="77" t="str">
        <f>IFERROR(VLOOKUP($D558,의치한약수데이터!$C:$AS,12,0),"")</f>
        <v/>
      </c>
      <c r="J558" s="77" t="str">
        <f>IFERROR(VLOOKUP($D558,의치한약수데이터!$C:$AS,13,0),"")</f>
        <v/>
      </c>
      <c r="K558" s="77" t="str">
        <f>IFERROR(VLOOKUP($D558,의치한약수데이터!$C:$AS,14,0),"")</f>
        <v/>
      </c>
      <c r="L558" s="77" t="str">
        <f>IFERROR(VLOOKUP($D558,의치한약수데이터!$C:$AS,16,0),"")</f>
        <v/>
      </c>
      <c r="M558" s="80" t="str">
        <f>IFERROR(VLOOKUP($D558,의치한약수데이터!$C:$AS,17,0),"")</f>
        <v/>
      </c>
      <c r="N558" s="77" t="str">
        <f>IFERROR(VLOOKUP($D558,의치한약수데이터!$C:$AS,18,0),"")</f>
        <v/>
      </c>
      <c r="O558" s="81" t="str">
        <f>IFERROR(VLOOKUP($D558,의치한약수데이터!$C:$AS,20,0),"")</f>
        <v/>
      </c>
      <c r="P558" s="77" t="str">
        <f>IFERROR(VLOOKUP($D558,의치한약수데이터!$C:$AS,21,0),"")</f>
        <v/>
      </c>
      <c r="Q558" s="77" t="str">
        <f>IFERROR(VLOOKUP($D558,의치한약수데이터!$C:$AS,39,0),"")</f>
        <v/>
      </c>
      <c r="R558" s="82" t="str">
        <f>IFERROR(VLOOKUP($D558,의치한약수데이터!$C:$AS,41,0),"")</f>
        <v/>
      </c>
      <c r="S558" s="115" t="str">
        <f>IFERROR(VLOOKUP($D558,의치한약수데이터!$C:$AS,43,0),"")</f>
        <v/>
      </c>
    </row>
    <row r="559" spans="3:19" x14ac:dyDescent="0.3">
      <c r="C559" s="18">
        <v>527</v>
      </c>
      <c r="D559" s="77" t="str">
        <f>IFERROR(VLOOKUP($C559,의치한약수데이터!$B:$C,2,0),"")</f>
        <v/>
      </c>
      <c r="E559" s="79" t="str">
        <f>IFERROR(VLOOKUP($D559,의치한약수데이터!$C:$AS,3,0),"")</f>
        <v/>
      </c>
      <c r="F559" s="77" t="str">
        <f>IFERROR(VLOOKUP($D559,의치한약수데이터!$C:$AS,5,0),"")</f>
        <v/>
      </c>
      <c r="G559" s="77" t="str">
        <f>IFERROR(VLOOKUP($D559,의치한약수데이터!$C:$AS,6,0),"")</f>
        <v/>
      </c>
      <c r="H559" s="77" t="str">
        <f>IFERROR(VLOOKUP($D559,의치한약수데이터!$C:$AS,8,0),"")</f>
        <v/>
      </c>
      <c r="I559" s="77" t="str">
        <f>IFERROR(VLOOKUP($D559,의치한약수데이터!$C:$AS,12,0),"")</f>
        <v/>
      </c>
      <c r="J559" s="77" t="str">
        <f>IFERROR(VLOOKUP($D559,의치한약수데이터!$C:$AS,13,0),"")</f>
        <v/>
      </c>
      <c r="K559" s="77" t="str">
        <f>IFERROR(VLOOKUP($D559,의치한약수데이터!$C:$AS,14,0),"")</f>
        <v/>
      </c>
      <c r="L559" s="77" t="str">
        <f>IFERROR(VLOOKUP($D559,의치한약수데이터!$C:$AS,16,0),"")</f>
        <v/>
      </c>
      <c r="M559" s="80" t="str">
        <f>IFERROR(VLOOKUP($D559,의치한약수데이터!$C:$AS,17,0),"")</f>
        <v/>
      </c>
      <c r="N559" s="77" t="str">
        <f>IFERROR(VLOOKUP($D559,의치한약수데이터!$C:$AS,18,0),"")</f>
        <v/>
      </c>
      <c r="O559" s="81" t="str">
        <f>IFERROR(VLOOKUP($D559,의치한약수데이터!$C:$AS,20,0),"")</f>
        <v/>
      </c>
      <c r="P559" s="77" t="str">
        <f>IFERROR(VLOOKUP($D559,의치한약수데이터!$C:$AS,21,0),"")</f>
        <v/>
      </c>
      <c r="Q559" s="77" t="str">
        <f>IFERROR(VLOOKUP($D559,의치한약수데이터!$C:$AS,39,0),"")</f>
        <v/>
      </c>
      <c r="R559" s="82" t="str">
        <f>IFERROR(VLOOKUP($D559,의치한약수데이터!$C:$AS,41,0),"")</f>
        <v/>
      </c>
      <c r="S559" s="115" t="str">
        <f>IFERROR(VLOOKUP($D559,의치한약수데이터!$C:$AS,43,0),"")</f>
        <v/>
      </c>
    </row>
    <row r="560" spans="3:19" x14ac:dyDescent="0.3">
      <c r="C560" s="18">
        <v>528</v>
      </c>
      <c r="D560" s="77" t="str">
        <f>IFERROR(VLOOKUP($C560,의치한약수데이터!$B:$C,2,0),"")</f>
        <v/>
      </c>
      <c r="E560" s="79" t="str">
        <f>IFERROR(VLOOKUP($D560,의치한약수데이터!$C:$AS,3,0),"")</f>
        <v/>
      </c>
      <c r="F560" s="77" t="str">
        <f>IFERROR(VLOOKUP($D560,의치한약수데이터!$C:$AS,5,0),"")</f>
        <v/>
      </c>
      <c r="G560" s="77" t="str">
        <f>IFERROR(VLOOKUP($D560,의치한약수데이터!$C:$AS,6,0),"")</f>
        <v/>
      </c>
      <c r="H560" s="77" t="str">
        <f>IFERROR(VLOOKUP($D560,의치한약수데이터!$C:$AS,8,0),"")</f>
        <v/>
      </c>
      <c r="I560" s="77" t="str">
        <f>IFERROR(VLOOKUP($D560,의치한약수데이터!$C:$AS,12,0),"")</f>
        <v/>
      </c>
      <c r="J560" s="77" t="str">
        <f>IFERROR(VLOOKUP($D560,의치한약수데이터!$C:$AS,13,0),"")</f>
        <v/>
      </c>
      <c r="K560" s="77" t="str">
        <f>IFERROR(VLOOKUP($D560,의치한약수데이터!$C:$AS,14,0),"")</f>
        <v/>
      </c>
      <c r="L560" s="77" t="str">
        <f>IFERROR(VLOOKUP($D560,의치한약수데이터!$C:$AS,16,0),"")</f>
        <v/>
      </c>
      <c r="M560" s="80" t="str">
        <f>IFERROR(VLOOKUP($D560,의치한약수데이터!$C:$AS,17,0),"")</f>
        <v/>
      </c>
      <c r="N560" s="77" t="str">
        <f>IFERROR(VLOOKUP($D560,의치한약수데이터!$C:$AS,18,0),"")</f>
        <v/>
      </c>
      <c r="O560" s="81" t="str">
        <f>IFERROR(VLOOKUP($D560,의치한약수데이터!$C:$AS,20,0),"")</f>
        <v/>
      </c>
      <c r="P560" s="77" t="str">
        <f>IFERROR(VLOOKUP($D560,의치한약수데이터!$C:$AS,21,0),"")</f>
        <v/>
      </c>
      <c r="Q560" s="77" t="str">
        <f>IFERROR(VLOOKUP($D560,의치한약수데이터!$C:$AS,39,0),"")</f>
        <v/>
      </c>
      <c r="R560" s="82" t="str">
        <f>IFERROR(VLOOKUP($D560,의치한약수데이터!$C:$AS,41,0),"")</f>
        <v/>
      </c>
      <c r="S560" s="115" t="str">
        <f>IFERROR(VLOOKUP($D560,의치한약수데이터!$C:$AS,43,0),"")</f>
        <v/>
      </c>
    </row>
    <row r="561" spans="3:19" x14ac:dyDescent="0.3">
      <c r="C561" s="18">
        <v>529</v>
      </c>
      <c r="D561" s="77" t="str">
        <f>IFERROR(VLOOKUP($C561,의치한약수데이터!$B:$C,2,0),"")</f>
        <v/>
      </c>
      <c r="E561" s="79" t="str">
        <f>IFERROR(VLOOKUP($D561,의치한약수데이터!$C:$AS,3,0),"")</f>
        <v/>
      </c>
      <c r="F561" s="77" t="str">
        <f>IFERROR(VLOOKUP($D561,의치한약수데이터!$C:$AS,5,0),"")</f>
        <v/>
      </c>
      <c r="G561" s="77" t="str">
        <f>IFERROR(VLOOKUP($D561,의치한약수데이터!$C:$AS,6,0),"")</f>
        <v/>
      </c>
      <c r="H561" s="77" t="str">
        <f>IFERROR(VLOOKUP($D561,의치한약수데이터!$C:$AS,8,0),"")</f>
        <v/>
      </c>
      <c r="I561" s="77" t="str">
        <f>IFERROR(VLOOKUP($D561,의치한약수데이터!$C:$AS,12,0),"")</f>
        <v/>
      </c>
      <c r="J561" s="77" t="str">
        <f>IFERROR(VLOOKUP($D561,의치한약수데이터!$C:$AS,13,0),"")</f>
        <v/>
      </c>
      <c r="K561" s="77" t="str">
        <f>IFERROR(VLOOKUP($D561,의치한약수데이터!$C:$AS,14,0),"")</f>
        <v/>
      </c>
      <c r="L561" s="77" t="str">
        <f>IFERROR(VLOOKUP($D561,의치한약수데이터!$C:$AS,16,0),"")</f>
        <v/>
      </c>
      <c r="M561" s="80" t="str">
        <f>IFERROR(VLOOKUP($D561,의치한약수데이터!$C:$AS,17,0),"")</f>
        <v/>
      </c>
      <c r="N561" s="77" t="str">
        <f>IFERROR(VLOOKUP($D561,의치한약수데이터!$C:$AS,18,0),"")</f>
        <v/>
      </c>
      <c r="O561" s="81" t="str">
        <f>IFERROR(VLOOKUP($D561,의치한약수데이터!$C:$AS,20,0),"")</f>
        <v/>
      </c>
      <c r="P561" s="77" t="str">
        <f>IFERROR(VLOOKUP($D561,의치한약수데이터!$C:$AS,21,0),"")</f>
        <v/>
      </c>
      <c r="Q561" s="77" t="str">
        <f>IFERROR(VLOOKUP($D561,의치한약수데이터!$C:$AS,39,0),"")</f>
        <v/>
      </c>
      <c r="R561" s="82" t="str">
        <f>IFERROR(VLOOKUP($D561,의치한약수데이터!$C:$AS,41,0),"")</f>
        <v/>
      </c>
      <c r="S561" s="115" t="str">
        <f>IFERROR(VLOOKUP($D561,의치한약수데이터!$C:$AS,43,0),"")</f>
        <v/>
      </c>
    </row>
    <row r="562" spans="3:19" x14ac:dyDescent="0.3">
      <c r="C562" s="18">
        <v>530</v>
      </c>
      <c r="D562" s="77" t="str">
        <f>IFERROR(VLOOKUP($C562,의치한약수데이터!$B:$C,2,0),"")</f>
        <v/>
      </c>
      <c r="E562" s="79" t="str">
        <f>IFERROR(VLOOKUP($D562,의치한약수데이터!$C:$AS,3,0),"")</f>
        <v/>
      </c>
      <c r="F562" s="77" t="str">
        <f>IFERROR(VLOOKUP($D562,의치한약수데이터!$C:$AS,5,0),"")</f>
        <v/>
      </c>
      <c r="G562" s="77" t="str">
        <f>IFERROR(VLOOKUP($D562,의치한약수데이터!$C:$AS,6,0),"")</f>
        <v/>
      </c>
      <c r="H562" s="77" t="str">
        <f>IFERROR(VLOOKUP($D562,의치한약수데이터!$C:$AS,8,0),"")</f>
        <v/>
      </c>
      <c r="I562" s="77" t="str">
        <f>IFERROR(VLOOKUP($D562,의치한약수데이터!$C:$AS,12,0),"")</f>
        <v/>
      </c>
      <c r="J562" s="77" t="str">
        <f>IFERROR(VLOOKUP($D562,의치한약수데이터!$C:$AS,13,0),"")</f>
        <v/>
      </c>
      <c r="K562" s="77" t="str">
        <f>IFERROR(VLOOKUP($D562,의치한약수데이터!$C:$AS,14,0),"")</f>
        <v/>
      </c>
      <c r="L562" s="77" t="str">
        <f>IFERROR(VLOOKUP($D562,의치한약수데이터!$C:$AS,16,0),"")</f>
        <v/>
      </c>
      <c r="M562" s="80" t="str">
        <f>IFERROR(VLOOKUP($D562,의치한약수데이터!$C:$AS,17,0),"")</f>
        <v/>
      </c>
      <c r="N562" s="77" t="str">
        <f>IFERROR(VLOOKUP($D562,의치한약수데이터!$C:$AS,18,0),"")</f>
        <v/>
      </c>
      <c r="O562" s="81" t="str">
        <f>IFERROR(VLOOKUP($D562,의치한약수데이터!$C:$AS,20,0),"")</f>
        <v/>
      </c>
      <c r="P562" s="77" t="str">
        <f>IFERROR(VLOOKUP($D562,의치한약수데이터!$C:$AS,21,0),"")</f>
        <v/>
      </c>
      <c r="Q562" s="77" t="str">
        <f>IFERROR(VLOOKUP($D562,의치한약수데이터!$C:$AS,39,0),"")</f>
        <v/>
      </c>
      <c r="R562" s="82" t="str">
        <f>IFERROR(VLOOKUP($D562,의치한약수데이터!$C:$AS,41,0),"")</f>
        <v/>
      </c>
      <c r="S562" s="115" t="str">
        <f>IFERROR(VLOOKUP($D562,의치한약수데이터!$C:$AS,43,0),"")</f>
        <v/>
      </c>
    </row>
    <row r="563" spans="3:19" x14ac:dyDescent="0.3">
      <c r="C563" s="18">
        <v>531</v>
      </c>
      <c r="D563" s="77" t="str">
        <f>IFERROR(VLOOKUP($C563,의치한약수데이터!$B:$C,2,0),"")</f>
        <v/>
      </c>
      <c r="E563" s="79" t="str">
        <f>IFERROR(VLOOKUP($D563,의치한약수데이터!$C:$AS,3,0),"")</f>
        <v/>
      </c>
      <c r="F563" s="77" t="str">
        <f>IFERROR(VLOOKUP($D563,의치한약수데이터!$C:$AS,5,0),"")</f>
        <v/>
      </c>
      <c r="G563" s="77" t="str">
        <f>IFERROR(VLOOKUP($D563,의치한약수데이터!$C:$AS,6,0),"")</f>
        <v/>
      </c>
      <c r="H563" s="77" t="str">
        <f>IFERROR(VLOOKUP($D563,의치한약수데이터!$C:$AS,8,0),"")</f>
        <v/>
      </c>
      <c r="I563" s="77" t="str">
        <f>IFERROR(VLOOKUP($D563,의치한약수데이터!$C:$AS,12,0),"")</f>
        <v/>
      </c>
      <c r="J563" s="77" t="str">
        <f>IFERROR(VLOOKUP($D563,의치한약수데이터!$C:$AS,13,0),"")</f>
        <v/>
      </c>
      <c r="K563" s="77" t="str">
        <f>IFERROR(VLOOKUP($D563,의치한약수데이터!$C:$AS,14,0),"")</f>
        <v/>
      </c>
      <c r="L563" s="77" t="str">
        <f>IFERROR(VLOOKUP($D563,의치한약수데이터!$C:$AS,16,0),"")</f>
        <v/>
      </c>
      <c r="M563" s="80" t="str">
        <f>IFERROR(VLOOKUP($D563,의치한약수데이터!$C:$AS,17,0),"")</f>
        <v/>
      </c>
      <c r="N563" s="77" t="str">
        <f>IFERROR(VLOOKUP($D563,의치한약수데이터!$C:$AS,18,0),"")</f>
        <v/>
      </c>
      <c r="O563" s="81" t="str">
        <f>IFERROR(VLOOKUP($D563,의치한약수데이터!$C:$AS,20,0),"")</f>
        <v/>
      </c>
      <c r="P563" s="77" t="str">
        <f>IFERROR(VLOOKUP($D563,의치한약수데이터!$C:$AS,21,0),"")</f>
        <v/>
      </c>
      <c r="Q563" s="77" t="str">
        <f>IFERROR(VLOOKUP($D563,의치한약수데이터!$C:$AS,39,0),"")</f>
        <v/>
      </c>
      <c r="R563" s="82" t="str">
        <f>IFERROR(VLOOKUP($D563,의치한약수데이터!$C:$AS,41,0),"")</f>
        <v/>
      </c>
      <c r="S563" s="115" t="str">
        <f>IFERROR(VLOOKUP($D563,의치한약수데이터!$C:$AS,43,0),"")</f>
        <v/>
      </c>
    </row>
    <row r="564" spans="3:19" x14ac:dyDescent="0.3">
      <c r="C564" s="18">
        <v>532</v>
      </c>
      <c r="D564" s="77" t="str">
        <f>IFERROR(VLOOKUP($C564,의치한약수데이터!$B:$C,2,0),"")</f>
        <v/>
      </c>
      <c r="E564" s="79" t="str">
        <f>IFERROR(VLOOKUP($D564,의치한약수데이터!$C:$AS,3,0),"")</f>
        <v/>
      </c>
      <c r="F564" s="77" t="str">
        <f>IFERROR(VLOOKUP($D564,의치한약수데이터!$C:$AS,5,0),"")</f>
        <v/>
      </c>
      <c r="G564" s="77" t="str">
        <f>IFERROR(VLOOKUP($D564,의치한약수데이터!$C:$AS,6,0),"")</f>
        <v/>
      </c>
      <c r="H564" s="77" t="str">
        <f>IFERROR(VLOOKUP($D564,의치한약수데이터!$C:$AS,8,0),"")</f>
        <v/>
      </c>
      <c r="I564" s="77" t="str">
        <f>IFERROR(VLOOKUP($D564,의치한약수데이터!$C:$AS,12,0),"")</f>
        <v/>
      </c>
      <c r="J564" s="77" t="str">
        <f>IFERROR(VLOOKUP($D564,의치한약수데이터!$C:$AS,13,0),"")</f>
        <v/>
      </c>
      <c r="K564" s="77" t="str">
        <f>IFERROR(VLOOKUP($D564,의치한약수데이터!$C:$AS,14,0),"")</f>
        <v/>
      </c>
      <c r="L564" s="77" t="str">
        <f>IFERROR(VLOOKUP($D564,의치한약수데이터!$C:$AS,16,0),"")</f>
        <v/>
      </c>
      <c r="M564" s="80" t="str">
        <f>IFERROR(VLOOKUP($D564,의치한약수데이터!$C:$AS,17,0),"")</f>
        <v/>
      </c>
      <c r="N564" s="77" t="str">
        <f>IFERROR(VLOOKUP($D564,의치한약수데이터!$C:$AS,18,0),"")</f>
        <v/>
      </c>
      <c r="O564" s="81" t="str">
        <f>IFERROR(VLOOKUP($D564,의치한약수데이터!$C:$AS,20,0),"")</f>
        <v/>
      </c>
      <c r="P564" s="77" t="str">
        <f>IFERROR(VLOOKUP($D564,의치한약수데이터!$C:$AS,21,0),"")</f>
        <v/>
      </c>
      <c r="Q564" s="77" t="str">
        <f>IFERROR(VLOOKUP($D564,의치한약수데이터!$C:$AS,39,0),"")</f>
        <v/>
      </c>
      <c r="R564" s="82" t="str">
        <f>IFERROR(VLOOKUP($D564,의치한약수데이터!$C:$AS,41,0),"")</f>
        <v/>
      </c>
      <c r="S564" s="115" t="str">
        <f>IFERROR(VLOOKUP($D564,의치한약수데이터!$C:$AS,43,0),"")</f>
        <v/>
      </c>
    </row>
    <row r="565" spans="3:19" x14ac:dyDescent="0.3">
      <c r="C565" s="18">
        <v>533</v>
      </c>
      <c r="D565" s="77" t="str">
        <f>IFERROR(VLOOKUP($C565,의치한약수데이터!$B:$C,2,0),"")</f>
        <v/>
      </c>
      <c r="E565" s="79" t="str">
        <f>IFERROR(VLOOKUP($D565,의치한약수데이터!$C:$AS,3,0),"")</f>
        <v/>
      </c>
      <c r="F565" s="77" t="str">
        <f>IFERROR(VLOOKUP($D565,의치한약수데이터!$C:$AS,5,0),"")</f>
        <v/>
      </c>
      <c r="G565" s="77" t="str">
        <f>IFERROR(VLOOKUP($D565,의치한약수데이터!$C:$AS,6,0),"")</f>
        <v/>
      </c>
      <c r="H565" s="77" t="str">
        <f>IFERROR(VLOOKUP($D565,의치한약수데이터!$C:$AS,8,0),"")</f>
        <v/>
      </c>
      <c r="I565" s="77" t="str">
        <f>IFERROR(VLOOKUP($D565,의치한약수데이터!$C:$AS,12,0),"")</f>
        <v/>
      </c>
      <c r="J565" s="77" t="str">
        <f>IFERROR(VLOOKUP($D565,의치한약수데이터!$C:$AS,13,0),"")</f>
        <v/>
      </c>
      <c r="K565" s="77" t="str">
        <f>IFERROR(VLOOKUP($D565,의치한약수데이터!$C:$AS,14,0),"")</f>
        <v/>
      </c>
      <c r="L565" s="77" t="str">
        <f>IFERROR(VLOOKUP($D565,의치한약수데이터!$C:$AS,16,0),"")</f>
        <v/>
      </c>
      <c r="M565" s="80" t="str">
        <f>IFERROR(VLOOKUP($D565,의치한약수데이터!$C:$AS,17,0),"")</f>
        <v/>
      </c>
      <c r="N565" s="77" t="str">
        <f>IFERROR(VLOOKUP($D565,의치한약수데이터!$C:$AS,18,0),"")</f>
        <v/>
      </c>
      <c r="O565" s="81" t="str">
        <f>IFERROR(VLOOKUP($D565,의치한약수데이터!$C:$AS,20,0),"")</f>
        <v/>
      </c>
      <c r="P565" s="77" t="str">
        <f>IFERROR(VLOOKUP($D565,의치한약수데이터!$C:$AS,21,0),"")</f>
        <v/>
      </c>
      <c r="Q565" s="77" t="str">
        <f>IFERROR(VLOOKUP($D565,의치한약수데이터!$C:$AS,39,0),"")</f>
        <v/>
      </c>
      <c r="R565" s="82" t="str">
        <f>IFERROR(VLOOKUP($D565,의치한약수데이터!$C:$AS,41,0),"")</f>
        <v/>
      </c>
      <c r="S565" s="115" t="str">
        <f>IFERROR(VLOOKUP($D565,의치한약수데이터!$C:$AS,43,0),"")</f>
        <v/>
      </c>
    </row>
    <row r="566" spans="3:19" x14ac:dyDescent="0.3">
      <c r="C566" s="18">
        <v>534</v>
      </c>
      <c r="D566" s="77" t="str">
        <f>IFERROR(VLOOKUP($C566,의치한약수데이터!$B:$C,2,0),"")</f>
        <v/>
      </c>
      <c r="E566" s="79" t="str">
        <f>IFERROR(VLOOKUP($D566,의치한약수데이터!$C:$AS,3,0),"")</f>
        <v/>
      </c>
      <c r="F566" s="77" t="str">
        <f>IFERROR(VLOOKUP($D566,의치한약수데이터!$C:$AS,5,0),"")</f>
        <v/>
      </c>
      <c r="G566" s="77" t="str">
        <f>IFERROR(VLOOKUP($D566,의치한약수데이터!$C:$AS,6,0),"")</f>
        <v/>
      </c>
      <c r="H566" s="77" t="str">
        <f>IFERROR(VLOOKUP($D566,의치한약수데이터!$C:$AS,8,0),"")</f>
        <v/>
      </c>
      <c r="I566" s="77" t="str">
        <f>IFERROR(VLOOKUP($D566,의치한약수데이터!$C:$AS,12,0),"")</f>
        <v/>
      </c>
      <c r="J566" s="77" t="str">
        <f>IFERROR(VLOOKUP($D566,의치한약수데이터!$C:$AS,13,0),"")</f>
        <v/>
      </c>
      <c r="K566" s="77" t="str">
        <f>IFERROR(VLOOKUP($D566,의치한약수데이터!$C:$AS,14,0),"")</f>
        <v/>
      </c>
      <c r="L566" s="77" t="str">
        <f>IFERROR(VLOOKUP($D566,의치한약수데이터!$C:$AS,16,0),"")</f>
        <v/>
      </c>
      <c r="M566" s="80" t="str">
        <f>IFERROR(VLOOKUP($D566,의치한약수데이터!$C:$AS,17,0),"")</f>
        <v/>
      </c>
      <c r="N566" s="77" t="str">
        <f>IFERROR(VLOOKUP($D566,의치한약수데이터!$C:$AS,18,0),"")</f>
        <v/>
      </c>
      <c r="O566" s="81" t="str">
        <f>IFERROR(VLOOKUP($D566,의치한약수데이터!$C:$AS,20,0),"")</f>
        <v/>
      </c>
      <c r="P566" s="77" t="str">
        <f>IFERROR(VLOOKUP($D566,의치한약수데이터!$C:$AS,21,0),"")</f>
        <v/>
      </c>
      <c r="Q566" s="77" t="str">
        <f>IFERROR(VLOOKUP($D566,의치한약수데이터!$C:$AS,39,0),"")</f>
        <v/>
      </c>
      <c r="R566" s="82" t="str">
        <f>IFERROR(VLOOKUP($D566,의치한약수데이터!$C:$AS,41,0),"")</f>
        <v/>
      </c>
      <c r="S566" s="115" t="str">
        <f>IFERROR(VLOOKUP($D566,의치한약수데이터!$C:$AS,43,0),"")</f>
        <v/>
      </c>
    </row>
    <row r="567" spans="3:19" x14ac:dyDescent="0.3">
      <c r="C567" s="18">
        <v>535</v>
      </c>
      <c r="D567" s="77" t="str">
        <f>IFERROR(VLOOKUP($C567,의치한약수데이터!$B:$C,2,0),"")</f>
        <v/>
      </c>
      <c r="E567" s="79" t="str">
        <f>IFERROR(VLOOKUP($D567,의치한약수데이터!$C:$AS,3,0),"")</f>
        <v/>
      </c>
      <c r="F567" s="77" t="str">
        <f>IFERROR(VLOOKUP($D567,의치한약수데이터!$C:$AS,5,0),"")</f>
        <v/>
      </c>
      <c r="G567" s="77" t="str">
        <f>IFERROR(VLOOKUP($D567,의치한약수데이터!$C:$AS,6,0),"")</f>
        <v/>
      </c>
      <c r="H567" s="77" t="str">
        <f>IFERROR(VLOOKUP($D567,의치한약수데이터!$C:$AS,8,0),"")</f>
        <v/>
      </c>
      <c r="I567" s="77" t="str">
        <f>IFERROR(VLOOKUP($D567,의치한약수데이터!$C:$AS,12,0),"")</f>
        <v/>
      </c>
      <c r="J567" s="77" t="str">
        <f>IFERROR(VLOOKUP($D567,의치한약수데이터!$C:$AS,13,0),"")</f>
        <v/>
      </c>
      <c r="K567" s="77" t="str">
        <f>IFERROR(VLOOKUP($D567,의치한약수데이터!$C:$AS,14,0),"")</f>
        <v/>
      </c>
      <c r="L567" s="77" t="str">
        <f>IFERROR(VLOOKUP($D567,의치한약수데이터!$C:$AS,16,0),"")</f>
        <v/>
      </c>
      <c r="M567" s="80" t="str">
        <f>IFERROR(VLOOKUP($D567,의치한약수데이터!$C:$AS,17,0),"")</f>
        <v/>
      </c>
      <c r="N567" s="77" t="str">
        <f>IFERROR(VLOOKUP($D567,의치한약수데이터!$C:$AS,18,0),"")</f>
        <v/>
      </c>
      <c r="O567" s="81" t="str">
        <f>IFERROR(VLOOKUP($D567,의치한약수데이터!$C:$AS,20,0),"")</f>
        <v/>
      </c>
      <c r="P567" s="77" t="str">
        <f>IFERROR(VLOOKUP($D567,의치한약수데이터!$C:$AS,21,0),"")</f>
        <v/>
      </c>
      <c r="Q567" s="77" t="str">
        <f>IFERROR(VLOOKUP($D567,의치한약수데이터!$C:$AS,39,0),"")</f>
        <v/>
      </c>
      <c r="R567" s="82" t="str">
        <f>IFERROR(VLOOKUP($D567,의치한약수데이터!$C:$AS,41,0),"")</f>
        <v/>
      </c>
      <c r="S567" s="115" t="str">
        <f>IFERROR(VLOOKUP($D567,의치한약수데이터!$C:$AS,43,0),"")</f>
        <v/>
      </c>
    </row>
    <row r="568" spans="3:19" x14ac:dyDescent="0.3">
      <c r="C568" s="18">
        <v>536</v>
      </c>
      <c r="D568" s="77" t="str">
        <f>IFERROR(VLOOKUP($C568,의치한약수데이터!$B:$C,2,0),"")</f>
        <v/>
      </c>
      <c r="E568" s="79" t="str">
        <f>IFERROR(VLOOKUP($D568,의치한약수데이터!$C:$AS,3,0),"")</f>
        <v/>
      </c>
      <c r="F568" s="77" t="str">
        <f>IFERROR(VLOOKUP($D568,의치한약수데이터!$C:$AS,5,0),"")</f>
        <v/>
      </c>
      <c r="G568" s="77" t="str">
        <f>IFERROR(VLOOKUP($D568,의치한약수데이터!$C:$AS,6,0),"")</f>
        <v/>
      </c>
      <c r="H568" s="77" t="str">
        <f>IFERROR(VLOOKUP($D568,의치한약수데이터!$C:$AS,8,0),"")</f>
        <v/>
      </c>
      <c r="I568" s="77" t="str">
        <f>IFERROR(VLOOKUP($D568,의치한약수데이터!$C:$AS,12,0),"")</f>
        <v/>
      </c>
      <c r="J568" s="77" t="str">
        <f>IFERROR(VLOOKUP($D568,의치한약수데이터!$C:$AS,13,0),"")</f>
        <v/>
      </c>
      <c r="K568" s="77" t="str">
        <f>IFERROR(VLOOKUP($D568,의치한약수데이터!$C:$AS,14,0),"")</f>
        <v/>
      </c>
      <c r="L568" s="77" t="str">
        <f>IFERROR(VLOOKUP($D568,의치한약수데이터!$C:$AS,16,0),"")</f>
        <v/>
      </c>
      <c r="M568" s="80" t="str">
        <f>IFERROR(VLOOKUP($D568,의치한약수데이터!$C:$AS,17,0),"")</f>
        <v/>
      </c>
      <c r="N568" s="77" t="str">
        <f>IFERROR(VLOOKUP($D568,의치한약수데이터!$C:$AS,18,0),"")</f>
        <v/>
      </c>
      <c r="O568" s="81" t="str">
        <f>IFERROR(VLOOKUP($D568,의치한약수데이터!$C:$AS,20,0),"")</f>
        <v/>
      </c>
      <c r="P568" s="77" t="str">
        <f>IFERROR(VLOOKUP($D568,의치한약수데이터!$C:$AS,21,0),"")</f>
        <v/>
      </c>
      <c r="Q568" s="77" t="str">
        <f>IFERROR(VLOOKUP($D568,의치한약수데이터!$C:$AS,39,0),"")</f>
        <v/>
      </c>
      <c r="R568" s="82" t="str">
        <f>IFERROR(VLOOKUP($D568,의치한약수데이터!$C:$AS,41,0),"")</f>
        <v/>
      </c>
      <c r="S568" s="115" t="str">
        <f>IFERROR(VLOOKUP($D568,의치한약수데이터!$C:$AS,43,0),"")</f>
        <v/>
      </c>
    </row>
    <row r="569" spans="3:19" x14ac:dyDescent="0.3">
      <c r="C569" s="18">
        <v>537</v>
      </c>
      <c r="D569" s="77" t="str">
        <f>IFERROR(VLOOKUP($C569,의치한약수데이터!$B:$C,2,0),"")</f>
        <v/>
      </c>
      <c r="E569" s="79" t="str">
        <f>IFERROR(VLOOKUP($D569,의치한약수데이터!$C:$AS,3,0),"")</f>
        <v/>
      </c>
      <c r="F569" s="77" t="str">
        <f>IFERROR(VLOOKUP($D569,의치한약수데이터!$C:$AS,5,0),"")</f>
        <v/>
      </c>
      <c r="G569" s="77" t="str">
        <f>IFERROR(VLOOKUP($D569,의치한약수데이터!$C:$AS,6,0),"")</f>
        <v/>
      </c>
      <c r="H569" s="77" t="str">
        <f>IFERROR(VLOOKUP($D569,의치한약수데이터!$C:$AS,8,0),"")</f>
        <v/>
      </c>
      <c r="I569" s="77" t="str">
        <f>IFERROR(VLOOKUP($D569,의치한약수데이터!$C:$AS,12,0),"")</f>
        <v/>
      </c>
      <c r="J569" s="77" t="str">
        <f>IFERROR(VLOOKUP($D569,의치한약수데이터!$C:$AS,13,0),"")</f>
        <v/>
      </c>
      <c r="K569" s="77" t="str">
        <f>IFERROR(VLOOKUP($D569,의치한약수데이터!$C:$AS,14,0),"")</f>
        <v/>
      </c>
      <c r="L569" s="77" t="str">
        <f>IFERROR(VLOOKUP($D569,의치한약수데이터!$C:$AS,16,0),"")</f>
        <v/>
      </c>
      <c r="M569" s="80" t="str">
        <f>IFERROR(VLOOKUP($D569,의치한약수데이터!$C:$AS,17,0),"")</f>
        <v/>
      </c>
      <c r="N569" s="77" t="str">
        <f>IFERROR(VLOOKUP($D569,의치한약수데이터!$C:$AS,18,0),"")</f>
        <v/>
      </c>
      <c r="O569" s="81" t="str">
        <f>IFERROR(VLOOKUP($D569,의치한약수데이터!$C:$AS,20,0),"")</f>
        <v/>
      </c>
      <c r="P569" s="77" t="str">
        <f>IFERROR(VLOOKUP($D569,의치한약수데이터!$C:$AS,21,0),"")</f>
        <v/>
      </c>
      <c r="Q569" s="77" t="str">
        <f>IFERROR(VLOOKUP($D569,의치한약수데이터!$C:$AS,39,0),"")</f>
        <v/>
      </c>
      <c r="R569" s="82" t="str">
        <f>IFERROR(VLOOKUP($D569,의치한약수데이터!$C:$AS,41,0),"")</f>
        <v/>
      </c>
      <c r="S569" s="115" t="str">
        <f>IFERROR(VLOOKUP($D569,의치한약수데이터!$C:$AS,43,0),"")</f>
        <v/>
      </c>
    </row>
    <row r="570" spans="3:19" x14ac:dyDescent="0.3">
      <c r="C570" s="18">
        <v>538</v>
      </c>
      <c r="D570" s="77" t="str">
        <f>IFERROR(VLOOKUP($C570,의치한약수데이터!$B:$C,2,0),"")</f>
        <v/>
      </c>
      <c r="E570" s="79" t="str">
        <f>IFERROR(VLOOKUP($D570,의치한약수데이터!$C:$AS,3,0),"")</f>
        <v/>
      </c>
      <c r="F570" s="77" t="str">
        <f>IFERROR(VLOOKUP($D570,의치한약수데이터!$C:$AS,5,0),"")</f>
        <v/>
      </c>
      <c r="G570" s="77" t="str">
        <f>IFERROR(VLOOKUP($D570,의치한약수데이터!$C:$AS,6,0),"")</f>
        <v/>
      </c>
      <c r="H570" s="77" t="str">
        <f>IFERROR(VLOOKUP($D570,의치한약수데이터!$C:$AS,8,0),"")</f>
        <v/>
      </c>
      <c r="I570" s="77" t="str">
        <f>IFERROR(VLOOKUP($D570,의치한약수데이터!$C:$AS,12,0),"")</f>
        <v/>
      </c>
      <c r="J570" s="77" t="str">
        <f>IFERROR(VLOOKUP($D570,의치한약수데이터!$C:$AS,13,0),"")</f>
        <v/>
      </c>
      <c r="K570" s="77" t="str">
        <f>IFERROR(VLOOKUP($D570,의치한약수데이터!$C:$AS,14,0),"")</f>
        <v/>
      </c>
      <c r="L570" s="77" t="str">
        <f>IFERROR(VLOOKUP($D570,의치한약수데이터!$C:$AS,16,0),"")</f>
        <v/>
      </c>
      <c r="M570" s="80" t="str">
        <f>IFERROR(VLOOKUP($D570,의치한약수데이터!$C:$AS,17,0),"")</f>
        <v/>
      </c>
      <c r="N570" s="77" t="str">
        <f>IFERROR(VLOOKUP($D570,의치한약수데이터!$C:$AS,18,0),"")</f>
        <v/>
      </c>
      <c r="O570" s="81" t="str">
        <f>IFERROR(VLOOKUP($D570,의치한약수데이터!$C:$AS,20,0),"")</f>
        <v/>
      </c>
      <c r="P570" s="77" t="str">
        <f>IFERROR(VLOOKUP($D570,의치한약수데이터!$C:$AS,21,0),"")</f>
        <v/>
      </c>
      <c r="Q570" s="77" t="str">
        <f>IFERROR(VLOOKUP($D570,의치한약수데이터!$C:$AS,39,0),"")</f>
        <v/>
      </c>
      <c r="R570" s="82" t="str">
        <f>IFERROR(VLOOKUP($D570,의치한약수데이터!$C:$AS,41,0),"")</f>
        <v/>
      </c>
      <c r="S570" s="115" t="str">
        <f>IFERROR(VLOOKUP($D570,의치한약수데이터!$C:$AS,43,0),"")</f>
        <v/>
      </c>
    </row>
    <row r="571" spans="3:19" x14ac:dyDescent="0.3">
      <c r="C571" s="18">
        <v>539</v>
      </c>
      <c r="D571" s="77" t="str">
        <f>IFERROR(VLOOKUP($C571,의치한약수데이터!$B:$C,2,0),"")</f>
        <v/>
      </c>
      <c r="E571" s="79" t="str">
        <f>IFERROR(VLOOKUP($D571,의치한약수데이터!$C:$AS,3,0),"")</f>
        <v/>
      </c>
      <c r="F571" s="77" t="str">
        <f>IFERROR(VLOOKUP($D571,의치한약수데이터!$C:$AS,5,0),"")</f>
        <v/>
      </c>
      <c r="G571" s="77" t="str">
        <f>IFERROR(VLOOKUP($D571,의치한약수데이터!$C:$AS,6,0),"")</f>
        <v/>
      </c>
      <c r="H571" s="77" t="str">
        <f>IFERROR(VLOOKUP($D571,의치한약수데이터!$C:$AS,8,0),"")</f>
        <v/>
      </c>
      <c r="I571" s="77" t="str">
        <f>IFERROR(VLOOKUP($D571,의치한약수데이터!$C:$AS,12,0),"")</f>
        <v/>
      </c>
      <c r="J571" s="77" t="str">
        <f>IFERROR(VLOOKUP($D571,의치한약수데이터!$C:$AS,13,0),"")</f>
        <v/>
      </c>
      <c r="K571" s="77" t="str">
        <f>IFERROR(VLOOKUP($D571,의치한약수데이터!$C:$AS,14,0),"")</f>
        <v/>
      </c>
      <c r="L571" s="77" t="str">
        <f>IFERROR(VLOOKUP($D571,의치한약수데이터!$C:$AS,16,0),"")</f>
        <v/>
      </c>
      <c r="M571" s="80" t="str">
        <f>IFERROR(VLOOKUP($D571,의치한약수데이터!$C:$AS,17,0),"")</f>
        <v/>
      </c>
      <c r="N571" s="77" t="str">
        <f>IFERROR(VLOOKUP($D571,의치한약수데이터!$C:$AS,18,0),"")</f>
        <v/>
      </c>
      <c r="O571" s="81" t="str">
        <f>IFERROR(VLOOKUP($D571,의치한약수데이터!$C:$AS,20,0),"")</f>
        <v/>
      </c>
      <c r="P571" s="77" t="str">
        <f>IFERROR(VLOOKUP($D571,의치한약수데이터!$C:$AS,21,0),"")</f>
        <v/>
      </c>
      <c r="Q571" s="77" t="str">
        <f>IFERROR(VLOOKUP($D571,의치한약수데이터!$C:$AS,39,0),"")</f>
        <v/>
      </c>
      <c r="R571" s="82" t="str">
        <f>IFERROR(VLOOKUP($D571,의치한약수데이터!$C:$AS,41,0),"")</f>
        <v/>
      </c>
      <c r="S571" s="115" t="str">
        <f>IFERROR(VLOOKUP($D571,의치한약수데이터!$C:$AS,43,0),"")</f>
        <v/>
      </c>
    </row>
    <row r="572" spans="3:19" x14ac:dyDescent="0.3">
      <c r="C572" s="18">
        <v>540</v>
      </c>
      <c r="D572" s="77" t="str">
        <f>IFERROR(VLOOKUP($C572,의치한약수데이터!$B:$C,2,0),"")</f>
        <v/>
      </c>
      <c r="E572" s="79" t="str">
        <f>IFERROR(VLOOKUP($D572,의치한약수데이터!$C:$AS,3,0),"")</f>
        <v/>
      </c>
      <c r="F572" s="77" t="str">
        <f>IFERROR(VLOOKUP($D572,의치한약수데이터!$C:$AS,5,0),"")</f>
        <v/>
      </c>
      <c r="G572" s="77" t="str">
        <f>IFERROR(VLOOKUP($D572,의치한약수데이터!$C:$AS,6,0),"")</f>
        <v/>
      </c>
      <c r="H572" s="77" t="str">
        <f>IFERROR(VLOOKUP($D572,의치한약수데이터!$C:$AS,8,0),"")</f>
        <v/>
      </c>
      <c r="I572" s="77" t="str">
        <f>IFERROR(VLOOKUP($D572,의치한약수데이터!$C:$AS,12,0),"")</f>
        <v/>
      </c>
      <c r="J572" s="77" t="str">
        <f>IFERROR(VLOOKUP($D572,의치한약수데이터!$C:$AS,13,0),"")</f>
        <v/>
      </c>
      <c r="K572" s="77" t="str">
        <f>IFERROR(VLOOKUP($D572,의치한약수데이터!$C:$AS,14,0),"")</f>
        <v/>
      </c>
      <c r="L572" s="77" t="str">
        <f>IFERROR(VLOOKUP($D572,의치한약수데이터!$C:$AS,16,0),"")</f>
        <v/>
      </c>
      <c r="M572" s="80" t="str">
        <f>IFERROR(VLOOKUP($D572,의치한약수데이터!$C:$AS,17,0),"")</f>
        <v/>
      </c>
      <c r="N572" s="77" t="str">
        <f>IFERROR(VLOOKUP($D572,의치한약수데이터!$C:$AS,18,0),"")</f>
        <v/>
      </c>
      <c r="O572" s="81" t="str">
        <f>IFERROR(VLOOKUP($D572,의치한약수데이터!$C:$AS,20,0),"")</f>
        <v/>
      </c>
      <c r="P572" s="77" t="str">
        <f>IFERROR(VLOOKUP($D572,의치한약수데이터!$C:$AS,21,0),"")</f>
        <v/>
      </c>
      <c r="Q572" s="77" t="str">
        <f>IFERROR(VLOOKUP($D572,의치한약수데이터!$C:$AS,39,0),"")</f>
        <v/>
      </c>
      <c r="R572" s="82" t="str">
        <f>IFERROR(VLOOKUP($D572,의치한약수데이터!$C:$AS,41,0),"")</f>
        <v/>
      </c>
      <c r="S572" s="115" t="str">
        <f>IFERROR(VLOOKUP($D572,의치한약수데이터!$C:$AS,43,0),"")</f>
        <v/>
      </c>
    </row>
    <row r="573" spans="3:19" x14ac:dyDescent="0.3">
      <c r="C573" s="18">
        <v>541</v>
      </c>
      <c r="D573" s="77" t="str">
        <f>IFERROR(VLOOKUP($C573,의치한약수데이터!$B:$C,2,0),"")</f>
        <v/>
      </c>
      <c r="E573" s="79" t="str">
        <f>IFERROR(VLOOKUP($D573,의치한약수데이터!$C:$AS,3,0),"")</f>
        <v/>
      </c>
      <c r="F573" s="77" t="str">
        <f>IFERROR(VLOOKUP($D573,의치한약수데이터!$C:$AS,5,0),"")</f>
        <v/>
      </c>
      <c r="G573" s="77" t="str">
        <f>IFERROR(VLOOKUP($D573,의치한약수데이터!$C:$AS,6,0),"")</f>
        <v/>
      </c>
      <c r="H573" s="77" t="str">
        <f>IFERROR(VLOOKUP($D573,의치한약수데이터!$C:$AS,8,0),"")</f>
        <v/>
      </c>
      <c r="I573" s="77" t="str">
        <f>IFERROR(VLOOKUP($D573,의치한약수데이터!$C:$AS,12,0),"")</f>
        <v/>
      </c>
      <c r="J573" s="77" t="str">
        <f>IFERROR(VLOOKUP($D573,의치한약수데이터!$C:$AS,13,0),"")</f>
        <v/>
      </c>
      <c r="K573" s="77" t="str">
        <f>IFERROR(VLOOKUP($D573,의치한약수데이터!$C:$AS,14,0),"")</f>
        <v/>
      </c>
      <c r="L573" s="77" t="str">
        <f>IFERROR(VLOOKUP($D573,의치한약수데이터!$C:$AS,16,0),"")</f>
        <v/>
      </c>
      <c r="M573" s="80" t="str">
        <f>IFERROR(VLOOKUP($D573,의치한약수데이터!$C:$AS,17,0),"")</f>
        <v/>
      </c>
      <c r="N573" s="77" t="str">
        <f>IFERROR(VLOOKUP($D573,의치한약수데이터!$C:$AS,18,0),"")</f>
        <v/>
      </c>
      <c r="O573" s="81" t="str">
        <f>IFERROR(VLOOKUP($D573,의치한약수데이터!$C:$AS,20,0),"")</f>
        <v/>
      </c>
      <c r="P573" s="77" t="str">
        <f>IFERROR(VLOOKUP($D573,의치한약수데이터!$C:$AS,21,0),"")</f>
        <v/>
      </c>
      <c r="Q573" s="77" t="str">
        <f>IFERROR(VLOOKUP($D573,의치한약수데이터!$C:$AS,39,0),"")</f>
        <v/>
      </c>
      <c r="R573" s="82" t="str">
        <f>IFERROR(VLOOKUP($D573,의치한약수데이터!$C:$AS,41,0),"")</f>
        <v/>
      </c>
      <c r="S573" s="115" t="str">
        <f>IFERROR(VLOOKUP($D573,의치한약수데이터!$C:$AS,43,0),"")</f>
        <v/>
      </c>
    </row>
    <row r="574" spans="3:19" x14ac:dyDescent="0.3">
      <c r="C574" s="18">
        <v>542</v>
      </c>
      <c r="D574" s="77" t="str">
        <f>IFERROR(VLOOKUP($C574,의치한약수데이터!$B:$C,2,0),"")</f>
        <v/>
      </c>
      <c r="E574" s="79" t="str">
        <f>IFERROR(VLOOKUP($D574,의치한약수데이터!$C:$AS,3,0),"")</f>
        <v/>
      </c>
      <c r="F574" s="77" t="str">
        <f>IFERROR(VLOOKUP($D574,의치한약수데이터!$C:$AS,5,0),"")</f>
        <v/>
      </c>
      <c r="G574" s="77" t="str">
        <f>IFERROR(VLOOKUP($D574,의치한약수데이터!$C:$AS,6,0),"")</f>
        <v/>
      </c>
      <c r="H574" s="77" t="str">
        <f>IFERROR(VLOOKUP($D574,의치한약수데이터!$C:$AS,8,0),"")</f>
        <v/>
      </c>
      <c r="I574" s="77" t="str">
        <f>IFERROR(VLOOKUP($D574,의치한약수데이터!$C:$AS,12,0),"")</f>
        <v/>
      </c>
      <c r="J574" s="77" t="str">
        <f>IFERROR(VLOOKUP($D574,의치한약수데이터!$C:$AS,13,0),"")</f>
        <v/>
      </c>
      <c r="K574" s="77" t="str">
        <f>IFERROR(VLOOKUP($D574,의치한약수데이터!$C:$AS,14,0),"")</f>
        <v/>
      </c>
      <c r="L574" s="77" t="str">
        <f>IFERROR(VLOOKUP($D574,의치한약수데이터!$C:$AS,16,0),"")</f>
        <v/>
      </c>
      <c r="M574" s="80" t="str">
        <f>IFERROR(VLOOKUP($D574,의치한약수데이터!$C:$AS,17,0),"")</f>
        <v/>
      </c>
      <c r="N574" s="77" t="str">
        <f>IFERROR(VLOOKUP($D574,의치한약수데이터!$C:$AS,18,0),"")</f>
        <v/>
      </c>
      <c r="O574" s="81" t="str">
        <f>IFERROR(VLOOKUP($D574,의치한약수데이터!$C:$AS,20,0),"")</f>
        <v/>
      </c>
      <c r="P574" s="77" t="str">
        <f>IFERROR(VLOOKUP($D574,의치한약수데이터!$C:$AS,21,0),"")</f>
        <v/>
      </c>
      <c r="Q574" s="77" t="str">
        <f>IFERROR(VLOOKUP($D574,의치한약수데이터!$C:$AS,39,0),"")</f>
        <v/>
      </c>
      <c r="R574" s="82" t="str">
        <f>IFERROR(VLOOKUP($D574,의치한약수데이터!$C:$AS,41,0),"")</f>
        <v/>
      </c>
      <c r="S574" s="115" t="str">
        <f>IFERROR(VLOOKUP($D574,의치한약수데이터!$C:$AS,43,0),"")</f>
        <v/>
      </c>
    </row>
    <row r="575" spans="3:19" x14ac:dyDescent="0.3">
      <c r="C575" s="18">
        <v>543</v>
      </c>
      <c r="D575" s="77" t="str">
        <f>IFERROR(VLOOKUP($C575,의치한약수데이터!$B:$C,2,0),"")</f>
        <v/>
      </c>
      <c r="E575" s="79" t="str">
        <f>IFERROR(VLOOKUP($D575,의치한약수데이터!$C:$AS,3,0),"")</f>
        <v/>
      </c>
      <c r="F575" s="77" t="str">
        <f>IFERROR(VLOOKUP($D575,의치한약수데이터!$C:$AS,5,0),"")</f>
        <v/>
      </c>
      <c r="G575" s="77" t="str">
        <f>IFERROR(VLOOKUP($D575,의치한약수데이터!$C:$AS,6,0),"")</f>
        <v/>
      </c>
      <c r="H575" s="77" t="str">
        <f>IFERROR(VLOOKUP($D575,의치한약수데이터!$C:$AS,8,0),"")</f>
        <v/>
      </c>
      <c r="I575" s="77" t="str">
        <f>IFERROR(VLOOKUP($D575,의치한약수데이터!$C:$AS,12,0),"")</f>
        <v/>
      </c>
      <c r="J575" s="77" t="str">
        <f>IFERROR(VLOOKUP($D575,의치한약수데이터!$C:$AS,13,0),"")</f>
        <v/>
      </c>
      <c r="K575" s="77" t="str">
        <f>IFERROR(VLOOKUP($D575,의치한약수데이터!$C:$AS,14,0),"")</f>
        <v/>
      </c>
      <c r="L575" s="77" t="str">
        <f>IFERROR(VLOOKUP($D575,의치한약수데이터!$C:$AS,16,0),"")</f>
        <v/>
      </c>
      <c r="M575" s="80" t="str">
        <f>IFERROR(VLOOKUP($D575,의치한약수데이터!$C:$AS,17,0),"")</f>
        <v/>
      </c>
      <c r="N575" s="77" t="str">
        <f>IFERROR(VLOOKUP($D575,의치한약수데이터!$C:$AS,18,0),"")</f>
        <v/>
      </c>
      <c r="O575" s="81" t="str">
        <f>IFERROR(VLOOKUP($D575,의치한약수데이터!$C:$AS,20,0),"")</f>
        <v/>
      </c>
      <c r="P575" s="77" t="str">
        <f>IFERROR(VLOOKUP($D575,의치한약수데이터!$C:$AS,21,0),"")</f>
        <v/>
      </c>
      <c r="Q575" s="77" t="str">
        <f>IFERROR(VLOOKUP($D575,의치한약수데이터!$C:$AS,39,0),"")</f>
        <v/>
      </c>
      <c r="R575" s="82" t="str">
        <f>IFERROR(VLOOKUP($D575,의치한약수데이터!$C:$AS,41,0),"")</f>
        <v/>
      </c>
      <c r="S575" s="115" t="str">
        <f>IFERROR(VLOOKUP($D575,의치한약수데이터!$C:$AS,43,0),"")</f>
        <v/>
      </c>
    </row>
    <row r="576" spans="3:19" x14ac:dyDescent="0.3">
      <c r="C576" s="18">
        <v>544</v>
      </c>
      <c r="D576" s="77" t="str">
        <f>IFERROR(VLOOKUP($C576,의치한약수데이터!$B:$C,2,0),"")</f>
        <v/>
      </c>
      <c r="E576" s="79" t="str">
        <f>IFERROR(VLOOKUP($D576,의치한약수데이터!$C:$AS,3,0),"")</f>
        <v/>
      </c>
      <c r="F576" s="77" t="str">
        <f>IFERROR(VLOOKUP($D576,의치한약수데이터!$C:$AS,5,0),"")</f>
        <v/>
      </c>
      <c r="G576" s="77" t="str">
        <f>IFERROR(VLOOKUP($D576,의치한약수데이터!$C:$AS,6,0),"")</f>
        <v/>
      </c>
      <c r="H576" s="77" t="str">
        <f>IFERROR(VLOOKUP($D576,의치한약수데이터!$C:$AS,8,0),"")</f>
        <v/>
      </c>
      <c r="I576" s="77" t="str">
        <f>IFERROR(VLOOKUP($D576,의치한약수데이터!$C:$AS,12,0),"")</f>
        <v/>
      </c>
      <c r="J576" s="77" t="str">
        <f>IFERROR(VLOOKUP($D576,의치한약수데이터!$C:$AS,13,0),"")</f>
        <v/>
      </c>
      <c r="K576" s="77" t="str">
        <f>IFERROR(VLOOKUP($D576,의치한약수데이터!$C:$AS,14,0),"")</f>
        <v/>
      </c>
      <c r="L576" s="77" t="str">
        <f>IFERROR(VLOOKUP($D576,의치한약수데이터!$C:$AS,16,0),"")</f>
        <v/>
      </c>
      <c r="M576" s="80" t="str">
        <f>IFERROR(VLOOKUP($D576,의치한약수데이터!$C:$AS,17,0),"")</f>
        <v/>
      </c>
      <c r="N576" s="77" t="str">
        <f>IFERROR(VLOOKUP($D576,의치한약수데이터!$C:$AS,18,0),"")</f>
        <v/>
      </c>
      <c r="O576" s="81" t="str">
        <f>IFERROR(VLOOKUP($D576,의치한약수데이터!$C:$AS,20,0),"")</f>
        <v/>
      </c>
      <c r="P576" s="77" t="str">
        <f>IFERROR(VLOOKUP($D576,의치한약수데이터!$C:$AS,21,0),"")</f>
        <v/>
      </c>
      <c r="Q576" s="77" t="str">
        <f>IFERROR(VLOOKUP($D576,의치한약수데이터!$C:$AS,39,0),"")</f>
        <v/>
      </c>
      <c r="R576" s="82" t="str">
        <f>IFERROR(VLOOKUP($D576,의치한약수데이터!$C:$AS,41,0),"")</f>
        <v/>
      </c>
      <c r="S576" s="115" t="str">
        <f>IFERROR(VLOOKUP($D576,의치한약수데이터!$C:$AS,43,0),"")</f>
        <v/>
      </c>
    </row>
    <row r="577" spans="3:19" x14ac:dyDescent="0.3">
      <c r="C577" s="18">
        <v>545</v>
      </c>
      <c r="D577" s="77" t="str">
        <f>IFERROR(VLOOKUP($C577,의치한약수데이터!$B:$C,2,0),"")</f>
        <v/>
      </c>
      <c r="E577" s="79" t="str">
        <f>IFERROR(VLOOKUP($D577,의치한약수데이터!$C:$AS,3,0),"")</f>
        <v/>
      </c>
      <c r="F577" s="77" t="str">
        <f>IFERROR(VLOOKUP($D577,의치한약수데이터!$C:$AS,5,0),"")</f>
        <v/>
      </c>
      <c r="G577" s="77" t="str">
        <f>IFERROR(VLOOKUP($D577,의치한약수데이터!$C:$AS,6,0),"")</f>
        <v/>
      </c>
      <c r="H577" s="77" t="str">
        <f>IFERROR(VLOOKUP($D577,의치한약수데이터!$C:$AS,8,0),"")</f>
        <v/>
      </c>
      <c r="I577" s="77" t="str">
        <f>IFERROR(VLOOKUP($D577,의치한약수데이터!$C:$AS,12,0),"")</f>
        <v/>
      </c>
      <c r="J577" s="77" t="str">
        <f>IFERROR(VLOOKUP($D577,의치한약수데이터!$C:$AS,13,0),"")</f>
        <v/>
      </c>
      <c r="K577" s="77" t="str">
        <f>IFERROR(VLOOKUP($D577,의치한약수데이터!$C:$AS,14,0),"")</f>
        <v/>
      </c>
      <c r="L577" s="77" t="str">
        <f>IFERROR(VLOOKUP($D577,의치한약수데이터!$C:$AS,16,0),"")</f>
        <v/>
      </c>
      <c r="M577" s="80" t="str">
        <f>IFERROR(VLOOKUP($D577,의치한약수데이터!$C:$AS,17,0),"")</f>
        <v/>
      </c>
      <c r="N577" s="77" t="str">
        <f>IFERROR(VLOOKUP($D577,의치한약수데이터!$C:$AS,18,0),"")</f>
        <v/>
      </c>
      <c r="O577" s="81" t="str">
        <f>IFERROR(VLOOKUP($D577,의치한약수데이터!$C:$AS,20,0),"")</f>
        <v/>
      </c>
      <c r="P577" s="77" t="str">
        <f>IFERROR(VLOOKUP($D577,의치한약수데이터!$C:$AS,21,0),"")</f>
        <v/>
      </c>
      <c r="Q577" s="77" t="str">
        <f>IFERROR(VLOOKUP($D577,의치한약수데이터!$C:$AS,39,0),"")</f>
        <v/>
      </c>
      <c r="R577" s="82" t="str">
        <f>IFERROR(VLOOKUP($D577,의치한약수데이터!$C:$AS,41,0),"")</f>
        <v/>
      </c>
      <c r="S577" s="115" t="str">
        <f>IFERROR(VLOOKUP($D577,의치한약수데이터!$C:$AS,43,0),"")</f>
        <v/>
      </c>
    </row>
    <row r="578" spans="3:19" x14ac:dyDescent="0.3">
      <c r="C578" s="18">
        <v>546</v>
      </c>
      <c r="D578" s="77" t="str">
        <f>IFERROR(VLOOKUP($C578,의치한약수데이터!$B:$C,2,0),"")</f>
        <v/>
      </c>
      <c r="E578" s="79" t="str">
        <f>IFERROR(VLOOKUP($D578,의치한약수데이터!$C:$AS,3,0),"")</f>
        <v/>
      </c>
      <c r="F578" s="77" t="str">
        <f>IFERROR(VLOOKUP($D578,의치한약수데이터!$C:$AS,5,0),"")</f>
        <v/>
      </c>
      <c r="G578" s="77" t="str">
        <f>IFERROR(VLOOKUP($D578,의치한약수데이터!$C:$AS,6,0),"")</f>
        <v/>
      </c>
      <c r="H578" s="77" t="str">
        <f>IFERROR(VLOOKUP($D578,의치한약수데이터!$C:$AS,8,0),"")</f>
        <v/>
      </c>
      <c r="I578" s="77" t="str">
        <f>IFERROR(VLOOKUP($D578,의치한약수데이터!$C:$AS,12,0),"")</f>
        <v/>
      </c>
      <c r="J578" s="77" t="str">
        <f>IFERROR(VLOOKUP($D578,의치한약수데이터!$C:$AS,13,0),"")</f>
        <v/>
      </c>
      <c r="K578" s="77" t="str">
        <f>IFERROR(VLOOKUP($D578,의치한약수데이터!$C:$AS,14,0),"")</f>
        <v/>
      </c>
      <c r="L578" s="77" t="str">
        <f>IFERROR(VLOOKUP($D578,의치한약수데이터!$C:$AS,16,0),"")</f>
        <v/>
      </c>
      <c r="M578" s="80" t="str">
        <f>IFERROR(VLOOKUP($D578,의치한약수데이터!$C:$AS,17,0),"")</f>
        <v/>
      </c>
      <c r="N578" s="77" t="str">
        <f>IFERROR(VLOOKUP($D578,의치한약수데이터!$C:$AS,18,0),"")</f>
        <v/>
      </c>
      <c r="O578" s="81" t="str">
        <f>IFERROR(VLOOKUP($D578,의치한약수데이터!$C:$AS,20,0),"")</f>
        <v/>
      </c>
      <c r="P578" s="77" t="str">
        <f>IFERROR(VLOOKUP($D578,의치한약수데이터!$C:$AS,21,0),"")</f>
        <v/>
      </c>
      <c r="Q578" s="77" t="str">
        <f>IFERROR(VLOOKUP($D578,의치한약수데이터!$C:$AS,39,0),"")</f>
        <v/>
      </c>
      <c r="R578" s="82" t="str">
        <f>IFERROR(VLOOKUP($D578,의치한약수데이터!$C:$AS,41,0),"")</f>
        <v/>
      </c>
      <c r="S578" s="115" t="str">
        <f>IFERROR(VLOOKUP($D578,의치한약수데이터!$C:$AS,43,0),"")</f>
        <v/>
      </c>
    </row>
    <row r="579" spans="3:19" x14ac:dyDescent="0.3">
      <c r="C579" s="18">
        <v>547</v>
      </c>
      <c r="D579" s="77" t="str">
        <f>IFERROR(VLOOKUP($C579,의치한약수데이터!$B:$C,2,0),"")</f>
        <v/>
      </c>
      <c r="E579" s="79" t="str">
        <f>IFERROR(VLOOKUP($D579,의치한약수데이터!$C:$AS,3,0),"")</f>
        <v/>
      </c>
      <c r="F579" s="77" t="str">
        <f>IFERROR(VLOOKUP($D579,의치한약수데이터!$C:$AS,5,0),"")</f>
        <v/>
      </c>
      <c r="G579" s="77" t="str">
        <f>IFERROR(VLOOKUP($D579,의치한약수데이터!$C:$AS,6,0),"")</f>
        <v/>
      </c>
      <c r="H579" s="77" t="str">
        <f>IFERROR(VLOOKUP($D579,의치한약수데이터!$C:$AS,8,0),"")</f>
        <v/>
      </c>
      <c r="I579" s="77" t="str">
        <f>IFERROR(VLOOKUP($D579,의치한약수데이터!$C:$AS,12,0),"")</f>
        <v/>
      </c>
      <c r="J579" s="77" t="str">
        <f>IFERROR(VLOOKUP($D579,의치한약수데이터!$C:$AS,13,0),"")</f>
        <v/>
      </c>
      <c r="K579" s="77" t="str">
        <f>IFERROR(VLOOKUP($D579,의치한약수데이터!$C:$AS,14,0),"")</f>
        <v/>
      </c>
      <c r="L579" s="77" t="str">
        <f>IFERROR(VLOOKUP($D579,의치한약수데이터!$C:$AS,16,0),"")</f>
        <v/>
      </c>
      <c r="M579" s="80" t="str">
        <f>IFERROR(VLOOKUP($D579,의치한약수데이터!$C:$AS,17,0),"")</f>
        <v/>
      </c>
      <c r="N579" s="77" t="str">
        <f>IFERROR(VLOOKUP($D579,의치한약수데이터!$C:$AS,18,0),"")</f>
        <v/>
      </c>
      <c r="O579" s="81" t="str">
        <f>IFERROR(VLOOKUP($D579,의치한약수데이터!$C:$AS,20,0),"")</f>
        <v/>
      </c>
      <c r="P579" s="77" t="str">
        <f>IFERROR(VLOOKUP($D579,의치한약수데이터!$C:$AS,21,0),"")</f>
        <v/>
      </c>
      <c r="Q579" s="77" t="str">
        <f>IFERROR(VLOOKUP($D579,의치한약수데이터!$C:$AS,39,0),"")</f>
        <v/>
      </c>
      <c r="R579" s="82" t="str">
        <f>IFERROR(VLOOKUP($D579,의치한약수데이터!$C:$AS,41,0),"")</f>
        <v/>
      </c>
      <c r="S579" s="115" t="str">
        <f>IFERROR(VLOOKUP($D579,의치한약수데이터!$C:$AS,43,0),"")</f>
        <v/>
      </c>
    </row>
    <row r="580" spans="3:19" x14ac:dyDescent="0.3">
      <c r="C580" s="18">
        <v>548</v>
      </c>
      <c r="D580" s="77" t="str">
        <f>IFERROR(VLOOKUP($C580,의치한약수데이터!$B:$C,2,0),"")</f>
        <v/>
      </c>
      <c r="E580" s="79" t="str">
        <f>IFERROR(VLOOKUP($D580,의치한약수데이터!$C:$AS,3,0),"")</f>
        <v/>
      </c>
      <c r="F580" s="77" t="str">
        <f>IFERROR(VLOOKUP($D580,의치한약수데이터!$C:$AS,5,0),"")</f>
        <v/>
      </c>
      <c r="G580" s="77" t="str">
        <f>IFERROR(VLOOKUP($D580,의치한약수데이터!$C:$AS,6,0),"")</f>
        <v/>
      </c>
      <c r="H580" s="77" t="str">
        <f>IFERROR(VLOOKUP($D580,의치한약수데이터!$C:$AS,8,0),"")</f>
        <v/>
      </c>
      <c r="I580" s="77" t="str">
        <f>IFERROR(VLOOKUP($D580,의치한약수데이터!$C:$AS,12,0),"")</f>
        <v/>
      </c>
      <c r="J580" s="77" t="str">
        <f>IFERROR(VLOOKUP($D580,의치한약수데이터!$C:$AS,13,0),"")</f>
        <v/>
      </c>
      <c r="K580" s="77" t="str">
        <f>IFERROR(VLOOKUP($D580,의치한약수데이터!$C:$AS,14,0),"")</f>
        <v/>
      </c>
      <c r="L580" s="77" t="str">
        <f>IFERROR(VLOOKUP($D580,의치한약수데이터!$C:$AS,16,0),"")</f>
        <v/>
      </c>
      <c r="M580" s="80" t="str">
        <f>IFERROR(VLOOKUP($D580,의치한약수데이터!$C:$AS,17,0),"")</f>
        <v/>
      </c>
      <c r="N580" s="77" t="str">
        <f>IFERROR(VLOOKUP($D580,의치한약수데이터!$C:$AS,18,0),"")</f>
        <v/>
      </c>
      <c r="O580" s="81" t="str">
        <f>IFERROR(VLOOKUP($D580,의치한약수데이터!$C:$AS,20,0),"")</f>
        <v/>
      </c>
      <c r="P580" s="77" t="str">
        <f>IFERROR(VLOOKUP($D580,의치한약수데이터!$C:$AS,21,0),"")</f>
        <v/>
      </c>
      <c r="Q580" s="77" t="str">
        <f>IFERROR(VLOOKUP($D580,의치한약수데이터!$C:$AS,39,0),"")</f>
        <v/>
      </c>
      <c r="R580" s="82" t="str">
        <f>IFERROR(VLOOKUP($D580,의치한약수데이터!$C:$AS,41,0),"")</f>
        <v/>
      </c>
      <c r="S580" s="115" t="str">
        <f>IFERROR(VLOOKUP($D580,의치한약수데이터!$C:$AS,43,0),"")</f>
        <v/>
      </c>
    </row>
    <row r="581" spans="3:19" x14ac:dyDescent="0.3">
      <c r="C581" s="18">
        <v>549</v>
      </c>
      <c r="D581" s="77" t="str">
        <f>IFERROR(VLOOKUP($C581,의치한약수데이터!$B:$C,2,0),"")</f>
        <v/>
      </c>
      <c r="E581" s="79" t="str">
        <f>IFERROR(VLOOKUP($D581,의치한약수데이터!$C:$AS,3,0),"")</f>
        <v/>
      </c>
      <c r="F581" s="77" t="str">
        <f>IFERROR(VLOOKUP($D581,의치한약수데이터!$C:$AS,5,0),"")</f>
        <v/>
      </c>
      <c r="G581" s="77" t="str">
        <f>IFERROR(VLOOKUP($D581,의치한약수데이터!$C:$AS,6,0),"")</f>
        <v/>
      </c>
      <c r="H581" s="77" t="str">
        <f>IFERROR(VLOOKUP($D581,의치한약수데이터!$C:$AS,8,0),"")</f>
        <v/>
      </c>
      <c r="I581" s="77" t="str">
        <f>IFERROR(VLOOKUP($D581,의치한약수데이터!$C:$AS,12,0),"")</f>
        <v/>
      </c>
      <c r="J581" s="77" t="str">
        <f>IFERROR(VLOOKUP($D581,의치한약수데이터!$C:$AS,13,0),"")</f>
        <v/>
      </c>
      <c r="K581" s="77" t="str">
        <f>IFERROR(VLOOKUP($D581,의치한약수데이터!$C:$AS,14,0),"")</f>
        <v/>
      </c>
      <c r="L581" s="77" t="str">
        <f>IFERROR(VLOOKUP($D581,의치한약수데이터!$C:$AS,16,0),"")</f>
        <v/>
      </c>
      <c r="M581" s="80" t="str">
        <f>IFERROR(VLOOKUP($D581,의치한약수데이터!$C:$AS,17,0),"")</f>
        <v/>
      </c>
      <c r="N581" s="77" t="str">
        <f>IFERROR(VLOOKUP($D581,의치한약수데이터!$C:$AS,18,0),"")</f>
        <v/>
      </c>
      <c r="O581" s="81" t="str">
        <f>IFERROR(VLOOKUP($D581,의치한약수데이터!$C:$AS,20,0),"")</f>
        <v/>
      </c>
      <c r="P581" s="77" t="str">
        <f>IFERROR(VLOOKUP($D581,의치한약수데이터!$C:$AS,21,0),"")</f>
        <v/>
      </c>
      <c r="Q581" s="77" t="str">
        <f>IFERROR(VLOOKUP($D581,의치한약수데이터!$C:$AS,39,0),"")</f>
        <v/>
      </c>
      <c r="R581" s="82" t="str">
        <f>IFERROR(VLOOKUP($D581,의치한약수데이터!$C:$AS,41,0),"")</f>
        <v/>
      </c>
      <c r="S581" s="115" t="str">
        <f>IFERROR(VLOOKUP($D581,의치한약수데이터!$C:$AS,43,0),"")</f>
        <v/>
      </c>
    </row>
    <row r="582" spans="3:19" x14ac:dyDescent="0.3">
      <c r="C582" s="18">
        <v>550</v>
      </c>
      <c r="D582" s="77" t="str">
        <f>IFERROR(VLOOKUP($C582,의치한약수데이터!$B:$C,2,0),"")</f>
        <v/>
      </c>
      <c r="E582" s="79" t="str">
        <f>IFERROR(VLOOKUP($D582,의치한약수데이터!$C:$AS,3,0),"")</f>
        <v/>
      </c>
      <c r="F582" s="77" t="str">
        <f>IFERROR(VLOOKUP($D582,의치한약수데이터!$C:$AS,5,0),"")</f>
        <v/>
      </c>
      <c r="G582" s="77" t="str">
        <f>IFERROR(VLOOKUP($D582,의치한약수데이터!$C:$AS,6,0),"")</f>
        <v/>
      </c>
      <c r="H582" s="77" t="str">
        <f>IFERROR(VLOOKUP($D582,의치한약수데이터!$C:$AS,8,0),"")</f>
        <v/>
      </c>
      <c r="I582" s="77" t="str">
        <f>IFERROR(VLOOKUP($D582,의치한약수데이터!$C:$AS,12,0),"")</f>
        <v/>
      </c>
      <c r="J582" s="77" t="str">
        <f>IFERROR(VLOOKUP($D582,의치한약수데이터!$C:$AS,13,0),"")</f>
        <v/>
      </c>
      <c r="K582" s="77" t="str">
        <f>IFERROR(VLOOKUP($D582,의치한약수데이터!$C:$AS,14,0),"")</f>
        <v/>
      </c>
      <c r="L582" s="77" t="str">
        <f>IFERROR(VLOOKUP($D582,의치한약수데이터!$C:$AS,16,0),"")</f>
        <v/>
      </c>
      <c r="M582" s="80" t="str">
        <f>IFERROR(VLOOKUP($D582,의치한약수데이터!$C:$AS,17,0),"")</f>
        <v/>
      </c>
      <c r="N582" s="77" t="str">
        <f>IFERROR(VLOOKUP($D582,의치한약수데이터!$C:$AS,18,0),"")</f>
        <v/>
      </c>
      <c r="O582" s="81" t="str">
        <f>IFERROR(VLOOKUP($D582,의치한약수데이터!$C:$AS,20,0),"")</f>
        <v/>
      </c>
      <c r="P582" s="77" t="str">
        <f>IFERROR(VLOOKUP($D582,의치한약수데이터!$C:$AS,21,0),"")</f>
        <v/>
      </c>
      <c r="Q582" s="77" t="str">
        <f>IFERROR(VLOOKUP($D582,의치한약수데이터!$C:$AS,39,0),"")</f>
        <v/>
      </c>
      <c r="R582" s="82" t="str">
        <f>IFERROR(VLOOKUP($D582,의치한약수데이터!$C:$AS,41,0),"")</f>
        <v/>
      </c>
      <c r="S582" s="115" t="str">
        <f>IFERROR(VLOOKUP($D582,의치한약수데이터!$C:$AS,43,0),"")</f>
        <v/>
      </c>
    </row>
    <row r="583" spans="3:19" x14ac:dyDescent="0.3">
      <c r="C583" s="18">
        <v>551</v>
      </c>
      <c r="D583" s="77" t="str">
        <f>IFERROR(VLOOKUP($C583,의치한약수데이터!$B:$C,2,0),"")</f>
        <v/>
      </c>
      <c r="E583" s="79" t="str">
        <f>IFERROR(VLOOKUP($D583,의치한약수데이터!$C:$AS,3,0),"")</f>
        <v/>
      </c>
      <c r="F583" s="77" t="str">
        <f>IFERROR(VLOOKUP($D583,의치한약수데이터!$C:$AS,5,0),"")</f>
        <v/>
      </c>
      <c r="G583" s="77" t="str">
        <f>IFERROR(VLOOKUP($D583,의치한약수데이터!$C:$AS,6,0),"")</f>
        <v/>
      </c>
      <c r="H583" s="77" t="str">
        <f>IFERROR(VLOOKUP($D583,의치한약수데이터!$C:$AS,8,0),"")</f>
        <v/>
      </c>
      <c r="I583" s="77" t="str">
        <f>IFERROR(VLOOKUP($D583,의치한약수데이터!$C:$AS,12,0),"")</f>
        <v/>
      </c>
      <c r="J583" s="77" t="str">
        <f>IFERROR(VLOOKUP($D583,의치한약수데이터!$C:$AS,13,0),"")</f>
        <v/>
      </c>
      <c r="K583" s="77" t="str">
        <f>IFERROR(VLOOKUP($D583,의치한약수데이터!$C:$AS,14,0),"")</f>
        <v/>
      </c>
      <c r="L583" s="77" t="str">
        <f>IFERROR(VLOOKUP($D583,의치한약수데이터!$C:$AS,16,0),"")</f>
        <v/>
      </c>
      <c r="M583" s="80" t="str">
        <f>IFERROR(VLOOKUP($D583,의치한약수데이터!$C:$AS,17,0),"")</f>
        <v/>
      </c>
      <c r="N583" s="77" t="str">
        <f>IFERROR(VLOOKUP($D583,의치한약수데이터!$C:$AS,18,0),"")</f>
        <v/>
      </c>
      <c r="O583" s="81" t="str">
        <f>IFERROR(VLOOKUP($D583,의치한약수데이터!$C:$AS,20,0),"")</f>
        <v/>
      </c>
      <c r="P583" s="77" t="str">
        <f>IFERROR(VLOOKUP($D583,의치한약수데이터!$C:$AS,21,0),"")</f>
        <v/>
      </c>
      <c r="Q583" s="77" t="str">
        <f>IFERROR(VLOOKUP($D583,의치한약수데이터!$C:$AS,39,0),"")</f>
        <v/>
      </c>
      <c r="R583" s="82" t="str">
        <f>IFERROR(VLOOKUP($D583,의치한약수데이터!$C:$AS,41,0),"")</f>
        <v/>
      </c>
      <c r="S583" s="115" t="str">
        <f>IFERROR(VLOOKUP($D583,의치한약수데이터!$C:$AS,43,0),"")</f>
        <v/>
      </c>
    </row>
    <row r="584" spans="3:19" x14ac:dyDescent="0.3">
      <c r="C584" s="18">
        <v>552</v>
      </c>
      <c r="D584" s="77" t="str">
        <f>IFERROR(VLOOKUP($C584,의치한약수데이터!$B:$C,2,0),"")</f>
        <v/>
      </c>
      <c r="E584" s="79" t="str">
        <f>IFERROR(VLOOKUP($D584,의치한약수데이터!$C:$AS,3,0),"")</f>
        <v/>
      </c>
      <c r="F584" s="77" t="str">
        <f>IFERROR(VLOOKUP($D584,의치한약수데이터!$C:$AS,5,0),"")</f>
        <v/>
      </c>
      <c r="G584" s="77" t="str">
        <f>IFERROR(VLOOKUP($D584,의치한약수데이터!$C:$AS,6,0),"")</f>
        <v/>
      </c>
      <c r="H584" s="77" t="str">
        <f>IFERROR(VLOOKUP($D584,의치한약수데이터!$C:$AS,8,0),"")</f>
        <v/>
      </c>
      <c r="I584" s="77" t="str">
        <f>IFERROR(VLOOKUP($D584,의치한약수데이터!$C:$AS,12,0),"")</f>
        <v/>
      </c>
      <c r="J584" s="77" t="str">
        <f>IFERROR(VLOOKUP($D584,의치한약수데이터!$C:$AS,13,0),"")</f>
        <v/>
      </c>
      <c r="K584" s="77" t="str">
        <f>IFERROR(VLOOKUP($D584,의치한약수데이터!$C:$AS,14,0),"")</f>
        <v/>
      </c>
      <c r="L584" s="77" t="str">
        <f>IFERROR(VLOOKUP($D584,의치한약수데이터!$C:$AS,16,0),"")</f>
        <v/>
      </c>
      <c r="M584" s="80" t="str">
        <f>IFERROR(VLOOKUP($D584,의치한약수데이터!$C:$AS,17,0),"")</f>
        <v/>
      </c>
      <c r="N584" s="77" t="str">
        <f>IFERROR(VLOOKUP($D584,의치한약수데이터!$C:$AS,18,0),"")</f>
        <v/>
      </c>
      <c r="O584" s="81" t="str">
        <f>IFERROR(VLOOKUP($D584,의치한약수데이터!$C:$AS,20,0),"")</f>
        <v/>
      </c>
      <c r="P584" s="77" t="str">
        <f>IFERROR(VLOOKUP($D584,의치한약수데이터!$C:$AS,21,0),"")</f>
        <v/>
      </c>
      <c r="Q584" s="77" t="str">
        <f>IFERROR(VLOOKUP($D584,의치한약수데이터!$C:$AS,39,0),"")</f>
        <v/>
      </c>
      <c r="R584" s="82" t="str">
        <f>IFERROR(VLOOKUP($D584,의치한약수데이터!$C:$AS,41,0),"")</f>
        <v/>
      </c>
      <c r="S584" s="115" t="str">
        <f>IFERROR(VLOOKUP($D584,의치한약수데이터!$C:$AS,43,0),"")</f>
        <v/>
      </c>
    </row>
    <row r="585" spans="3:19" x14ac:dyDescent="0.3">
      <c r="C585" s="18">
        <v>553</v>
      </c>
      <c r="D585" s="77" t="str">
        <f>IFERROR(VLOOKUP($C585,의치한약수데이터!$B:$C,2,0),"")</f>
        <v/>
      </c>
      <c r="E585" s="79" t="str">
        <f>IFERROR(VLOOKUP($D585,의치한약수데이터!$C:$AS,3,0),"")</f>
        <v/>
      </c>
      <c r="F585" s="77" t="str">
        <f>IFERROR(VLOOKUP($D585,의치한약수데이터!$C:$AS,5,0),"")</f>
        <v/>
      </c>
      <c r="G585" s="77" t="str">
        <f>IFERROR(VLOOKUP($D585,의치한약수데이터!$C:$AS,6,0),"")</f>
        <v/>
      </c>
      <c r="H585" s="77" t="str">
        <f>IFERROR(VLOOKUP($D585,의치한약수데이터!$C:$AS,8,0),"")</f>
        <v/>
      </c>
      <c r="I585" s="77" t="str">
        <f>IFERROR(VLOOKUP($D585,의치한약수데이터!$C:$AS,12,0),"")</f>
        <v/>
      </c>
      <c r="J585" s="77" t="str">
        <f>IFERROR(VLOOKUP($D585,의치한약수데이터!$C:$AS,13,0),"")</f>
        <v/>
      </c>
      <c r="K585" s="77" t="str">
        <f>IFERROR(VLOOKUP($D585,의치한약수데이터!$C:$AS,14,0),"")</f>
        <v/>
      </c>
      <c r="L585" s="77" t="str">
        <f>IFERROR(VLOOKUP($D585,의치한약수데이터!$C:$AS,16,0),"")</f>
        <v/>
      </c>
      <c r="M585" s="80" t="str">
        <f>IFERROR(VLOOKUP($D585,의치한약수데이터!$C:$AS,17,0),"")</f>
        <v/>
      </c>
      <c r="N585" s="77" t="str">
        <f>IFERROR(VLOOKUP($D585,의치한약수데이터!$C:$AS,18,0),"")</f>
        <v/>
      </c>
      <c r="O585" s="81" t="str">
        <f>IFERROR(VLOOKUP($D585,의치한약수데이터!$C:$AS,20,0),"")</f>
        <v/>
      </c>
      <c r="P585" s="77" t="str">
        <f>IFERROR(VLOOKUP($D585,의치한약수데이터!$C:$AS,21,0),"")</f>
        <v/>
      </c>
      <c r="Q585" s="77" t="str">
        <f>IFERROR(VLOOKUP($D585,의치한약수데이터!$C:$AS,39,0),"")</f>
        <v/>
      </c>
      <c r="R585" s="82" t="str">
        <f>IFERROR(VLOOKUP($D585,의치한약수데이터!$C:$AS,41,0),"")</f>
        <v/>
      </c>
      <c r="S585" s="115" t="str">
        <f>IFERROR(VLOOKUP($D585,의치한약수데이터!$C:$AS,43,0),"")</f>
        <v/>
      </c>
    </row>
    <row r="586" spans="3:19" x14ac:dyDescent="0.3">
      <c r="C586" s="18">
        <v>554</v>
      </c>
      <c r="D586" s="77" t="str">
        <f>IFERROR(VLOOKUP($C586,의치한약수데이터!$B:$C,2,0),"")</f>
        <v/>
      </c>
      <c r="E586" s="79" t="str">
        <f>IFERROR(VLOOKUP($D586,의치한약수데이터!$C:$AS,3,0),"")</f>
        <v/>
      </c>
      <c r="F586" s="77" t="str">
        <f>IFERROR(VLOOKUP($D586,의치한약수데이터!$C:$AS,5,0),"")</f>
        <v/>
      </c>
      <c r="G586" s="77" t="str">
        <f>IFERROR(VLOOKUP($D586,의치한약수데이터!$C:$AS,6,0),"")</f>
        <v/>
      </c>
      <c r="H586" s="77" t="str">
        <f>IFERROR(VLOOKUP($D586,의치한약수데이터!$C:$AS,8,0),"")</f>
        <v/>
      </c>
      <c r="I586" s="77" t="str">
        <f>IFERROR(VLOOKUP($D586,의치한약수데이터!$C:$AS,12,0),"")</f>
        <v/>
      </c>
      <c r="J586" s="77" t="str">
        <f>IFERROR(VLOOKUP($D586,의치한약수데이터!$C:$AS,13,0),"")</f>
        <v/>
      </c>
      <c r="K586" s="77" t="str">
        <f>IFERROR(VLOOKUP($D586,의치한약수데이터!$C:$AS,14,0),"")</f>
        <v/>
      </c>
      <c r="L586" s="77" t="str">
        <f>IFERROR(VLOOKUP($D586,의치한약수데이터!$C:$AS,16,0),"")</f>
        <v/>
      </c>
      <c r="M586" s="80" t="str">
        <f>IFERROR(VLOOKUP($D586,의치한약수데이터!$C:$AS,17,0),"")</f>
        <v/>
      </c>
      <c r="N586" s="77" t="str">
        <f>IFERROR(VLOOKUP($D586,의치한약수데이터!$C:$AS,18,0),"")</f>
        <v/>
      </c>
      <c r="O586" s="81" t="str">
        <f>IFERROR(VLOOKUP($D586,의치한약수데이터!$C:$AS,20,0),"")</f>
        <v/>
      </c>
      <c r="P586" s="77" t="str">
        <f>IFERROR(VLOOKUP($D586,의치한약수데이터!$C:$AS,21,0),"")</f>
        <v/>
      </c>
      <c r="Q586" s="77" t="str">
        <f>IFERROR(VLOOKUP($D586,의치한약수데이터!$C:$AS,39,0),"")</f>
        <v/>
      </c>
      <c r="R586" s="82" t="str">
        <f>IFERROR(VLOOKUP($D586,의치한약수데이터!$C:$AS,41,0),"")</f>
        <v/>
      </c>
      <c r="S586" s="115" t="str">
        <f>IFERROR(VLOOKUP($D586,의치한약수데이터!$C:$AS,43,0),"")</f>
        <v/>
      </c>
    </row>
    <row r="587" spans="3:19" x14ac:dyDescent="0.3">
      <c r="C587" s="18">
        <v>555</v>
      </c>
      <c r="D587" s="77" t="str">
        <f>IFERROR(VLOOKUP($C587,의치한약수데이터!$B:$C,2,0),"")</f>
        <v/>
      </c>
      <c r="E587" s="79" t="str">
        <f>IFERROR(VLOOKUP($D587,의치한약수데이터!$C:$AS,3,0),"")</f>
        <v/>
      </c>
      <c r="F587" s="77" t="str">
        <f>IFERROR(VLOOKUP($D587,의치한약수데이터!$C:$AS,5,0),"")</f>
        <v/>
      </c>
      <c r="G587" s="77" t="str">
        <f>IFERROR(VLOOKUP($D587,의치한약수데이터!$C:$AS,6,0),"")</f>
        <v/>
      </c>
      <c r="H587" s="77" t="str">
        <f>IFERROR(VLOOKUP($D587,의치한약수데이터!$C:$AS,8,0),"")</f>
        <v/>
      </c>
      <c r="I587" s="77" t="str">
        <f>IFERROR(VLOOKUP($D587,의치한약수데이터!$C:$AS,12,0),"")</f>
        <v/>
      </c>
      <c r="J587" s="77" t="str">
        <f>IFERROR(VLOOKUP($D587,의치한약수데이터!$C:$AS,13,0),"")</f>
        <v/>
      </c>
      <c r="K587" s="77" t="str">
        <f>IFERROR(VLOOKUP($D587,의치한약수데이터!$C:$AS,14,0),"")</f>
        <v/>
      </c>
      <c r="L587" s="77" t="str">
        <f>IFERROR(VLOOKUP($D587,의치한약수데이터!$C:$AS,16,0),"")</f>
        <v/>
      </c>
      <c r="M587" s="80" t="str">
        <f>IFERROR(VLOOKUP($D587,의치한약수데이터!$C:$AS,17,0),"")</f>
        <v/>
      </c>
      <c r="N587" s="77" t="str">
        <f>IFERROR(VLOOKUP($D587,의치한약수데이터!$C:$AS,18,0),"")</f>
        <v/>
      </c>
      <c r="O587" s="81" t="str">
        <f>IFERROR(VLOOKUP($D587,의치한약수데이터!$C:$AS,20,0),"")</f>
        <v/>
      </c>
      <c r="P587" s="77" t="str">
        <f>IFERROR(VLOOKUP($D587,의치한약수데이터!$C:$AS,21,0),"")</f>
        <v/>
      </c>
      <c r="Q587" s="77" t="str">
        <f>IFERROR(VLOOKUP($D587,의치한약수데이터!$C:$AS,39,0),"")</f>
        <v/>
      </c>
      <c r="R587" s="82" t="str">
        <f>IFERROR(VLOOKUP($D587,의치한약수데이터!$C:$AS,41,0),"")</f>
        <v/>
      </c>
      <c r="S587" s="115" t="str">
        <f>IFERROR(VLOOKUP($D587,의치한약수데이터!$C:$AS,43,0),"")</f>
        <v/>
      </c>
    </row>
    <row r="588" spans="3:19" x14ac:dyDescent="0.3">
      <c r="C588" s="18">
        <v>556</v>
      </c>
      <c r="D588" s="77" t="str">
        <f>IFERROR(VLOOKUP($C588,의치한약수데이터!$B:$C,2,0),"")</f>
        <v/>
      </c>
      <c r="E588" s="79" t="str">
        <f>IFERROR(VLOOKUP($D588,의치한약수데이터!$C:$AS,3,0),"")</f>
        <v/>
      </c>
      <c r="F588" s="77" t="str">
        <f>IFERROR(VLOOKUP($D588,의치한약수데이터!$C:$AS,5,0),"")</f>
        <v/>
      </c>
      <c r="G588" s="77" t="str">
        <f>IFERROR(VLOOKUP($D588,의치한약수데이터!$C:$AS,6,0),"")</f>
        <v/>
      </c>
      <c r="H588" s="77" t="str">
        <f>IFERROR(VLOOKUP($D588,의치한약수데이터!$C:$AS,8,0),"")</f>
        <v/>
      </c>
      <c r="I588" s="77" t="str">
        <f>IFERROR(VLOOKUP($D588,의치한약수데이터!$C:$AS,12,0),"")</f>
        <v/>
      </c>
      <c r="J588" s="77" t="str">
        <f>IFERROR(VLOOKUP($D588,의치한약수데이터!$C:$AS,13,0),"")</f>
        <v/>
      </c>
      <c r="K588" s="77" t="str">
        <f>IFERROR(VLOOKUP($D588,의치한약수데이터!$C:$AS,14,0),"")</f>
        <v/>
      </c>
      <c r="L588" s="77" t="str">
        <f>IFERROR(VLOOKUP($D588,의치한약수데이터!$C:$AS,16,0),"")</f>
        <v/>
      </c>
      <c r="M588" s="80" t="str">
        <f>IFERROR(VLOOKUP($D588,의치한약수데이터!$C:$AS,17,0),"")</f>
        <v/>
      </c>
      <c r="N588" s="77" t="str">
        <f>IFERROR(VLOOKUP($D588,의치한약수데이터!$C:$AS,18,0),"")</f>
        <v/>
      </c>
      <c r="O588" s="81" t="str">
        <f>IFERROR(VLOOKUP($D588,의치한약수데이터!$C:$AS,20,0),"")</f>
        <v/>
      </c>
      <c r="P588" s="77" t="str">
        <f>IFERROR(VLOOKUP($D588,의치한약수데이터!$C:$AS,21,0),"")</f>
        <v/>
      </c>
      <c r="Q588" s="77" t="str">
        <f>IFERROR(VLOOKUP($D588,의치한약수데이터!$C:$AS,39,0),"")</f>
        <v/>
      </c>
      <c r="R588" s="82" t="str">
        <f>IFERROR(VLOOKUP($D588,의치한약수데이터!$C:$AS,41,0),"")</f>
        <v/>
      </c>
      <c r="S588" s="115" t="str">
        <f>IFERROR(VLOOKUP($D588,의치한약수데이터!$C:$AS,43,0),"")</f>
        <v/>
      </c>
    </row>
    <row r="589" spans="3:19" x14ac:dyDescent="0.3">
      <c r="C589" s="18">
        <v>557</v>
      </c>
      <c r="D589" s="77" t="str">
        <f>IFERROR(VLOOKUP($C589,의치한약수데이터!$B:$C,2,0),"")</f>
        <v/>
      </c>
      <c r="E589" s="79" t="str">
        <f>IFERROR(VLOOKUP($D589,의치한약수데이터!$C:$AS,3,0),"")</f>
        <v/>
      </c>
      <c r="F589" s="77" t="str">
        <f>IFERROR(VLOOKUP($D589,의치한약수데이터!$C:$AS,5,0),"")</f>
        <v/>
      </c>
      <c r="G589" s="77" t="str">
        <f>IFERROR(VLOOKUP($D589,의치한약수데이터!$C:$AS,6,0),"")</f>
        <v/>
      </c>
      <c r="H589" s="77" t="str">
        <f>IFERROR(VLOOKUP($D589,의치한약수데이터!$C:$AS,8,0),"")</f>
        <v/>
      </c>
      <c r="I589" s="77" t="str">
        <f>IFERROR(VLOOKUP($D589,의치한약수데이터!$C:$AS,12,0),"")</f>
        <v/>
      </c>
      <c r="J589" s="77" t="str">
        <f>IFERROR(VLOOKUP($D589,의치한약수데이터!$C:$AS,13,0),"")</f>
        <v/>
      </c>
      <c r="K589" s="77" t="str">
        <f>IFERROR(VLOOKUP($D589,의치한약수데이터!$C:$AS,14,0),"")</f>
        <v/>
      </c>
      <c r="L589" s="77" t="str">
        <f>IFERROR(VLOOKUP($D589,의치한약수데이터!$C:$AS,16,0),"")</f>
        <v/>
      </c>
      <c r="M589" s="80" t="str">
        <f>IFERROR(VLOOKUP($D589,의치한약수데이터!$C:$AS,17,0),"")</f>
        <v/>
      </c>
      <c r="N589" s="77" t="str">
        <f>IFERROR(VLOOKUP($D589,의치한약수데이터!$C:$AS,18,0),"")</f>
        <v/>
      </c>
      <c r="O589" s="81" t="str">
        <f>IFERROR(VLOOKUP($D589,의치한약수데이터!$C:$AS,20,0),"")</f>
        <v/>
      </c>
      <c r="P589" s="77" t="str">
        <f>IFERROR(VLOOKUP($D589,의치한약수데이터!$C:$AS,21,0),"")</f>
        <v/>
      </c>
      <c r="Q589" s="77" t="str">
        <f>IFERROR(VLOOKUP($D589,의치한약수데이터!$C:$AS,39,0),"")</f>
        <v/>
      </c>
      <c r="R589" s="82" t="str">
        <f>IFERROR(VLOOKUP($D589,의치한약수데이터!$C:$AS,41,0),"")</f>
        <v/>
      </c>
      <c r="S589" s="115" t="str">
        <f>IFERROR(VLOOKUP($D589,의치한약수데이터!$C:$AS,43,0),"")</f>
        <v/>
      </c>
    </row>
    <row r="590" spans="3:19" x14ac:dyDescent="0.3">
      <c r="C590" s="18">
        <v>558</v>
      </c>
      <c r="D590" s="77" t="str">
        <f>IFERROR(VLOOKUP($C590,의치한약수데이터!$B:$C,2,0),"")</f>
        <v/>
      </c>
      <c r="E590" s="79" t="str">
        <f>IFERROR(VLOOKUP($D590,의치한약수데이터!$C:$AS,3,0),"")</f>
        <v/>
      </c>
      <c r="F590" s="77" t="str">
        <f>IFERROR(VLOOKUP($D590,의치한약수데이터!$C:$AS,5,0),"")</f>
        <v/>
      </c>
      <c r="G590" s="77" t="str">
        <f>IFERROR(VLOOKUP($D590,의치한약수데이터!$C:$AS,6,0),"")</f>
        <v/>
      </c>
      <c r="H590" s="77" t="str">
        <f>IFERROR(VLOOKUP($D590,의치한약수데이터!$C:$AS,8,0),"")</f>
        <v/>
      </c>
      <c r="I590" s="77" t="str">
        <f>IFERROR(VLOOKUP($D590,의치한약수데이터!$C:$AS,12,0),"")</f>
        <v/>
      </c>
      <c r="J590" s="77" t="str">
        <f>IFERROR(VLOOKUP($D590,의치한약수데이터!$C:$AS,13,0),"")</f>
        <v/>
      </c>
      <c r="K590" s="77" t="str">
        <f>IFERROR(VLOOKUP($D590,의치한약수데이터!$C:$AS,14,0),"")</f>
        <v/>
      </c>
      <c r="L590" s="77" t="str">
        <f>IFERROR(VLOOKUP($D590,의치한약수데이터!$C:$AS,16,0),"")</f>
        <v/>
      </c>
      <c r="M590" s="80" t="str">
        <f>IFERROR(VLOOKUP($D590,의치한약수데이터!$C:$AS,17,0),"")</f>
        <v/>
      </c>
      <c r="N590" s="77" t="str">
        <f>IFERROR(VLOOKUP($D590,의치한약수데이터!$C:$AS,18,0),"")</f>
        <v/>
      </c>
      <c r="O590" s="81" t="str">
        <f>IFERROR(VLOOKUP($D590,의치한약수데이터!$C:$AS,20,0),"")</f>
        <v/>
      </c>
      <c r="P590" s="77" t="str">
        <f>IFERROR(VLOOKUP($D590,의치한약수데이터!$C:$AS,21,0),"")</f>
        <v/>
      </c>
      <c r="Q590" s="77" t="str">
        <f>IFERROR(VLOOKUP($D590,의치한약수데이터!$C:$AS,39,0),"")</f>
        <v/>
      </c>
      <c r="R590" s="82" t="str">
        <f>IFERROR(VLOOKUP($D590,의치한약수데이터!$C:$AS,41,0),"")</f>
        <v/>
      </c>
      <c r="S590" s="115" t="str">
        <f>IFERROR(VLOOKUP($D590,의치한약수데이터!$C:$AS,43,0),"")</f>
        <v/>
      </c>
    </row>
    <row r="591" spans="3:19" x14ac:dyDescent="0.3">
      <c r="C591" s="18">
        <v>559</v>
      </c>
      <c r="D591" s="77" t="str">
        <f>IFERROR(VLOOKUP($C591,의치한약수데이터!$B:$C,2,0),"")</f>
        <v/>
      </c>
      <c r="E591" s="79" t="str">
        <f>IFERROR(VLOOKUP($D591,의치한약수데이터!$C:$AS,3,0),"")</f>
        <v/>
      </c>
      <c r="F591" s="77" t="str">
        <f>IFERROR(VLOOKUP($D591,의치한약수데이터!$C:$AS,5,0),"")</f>
        <v/>
      </c>
      <c r="G591" s="77" t="str">
        <f>IFERROR(VLOOKUP($D591,의치한약수데이터!$C:$AS,6,0),"")</f>
        <v/>
      </c>
      <c r="H591" s="77" t="str">
        <f>IFERROR(VLOOKUP($D591,의치한약수데이터!$C:$AS,8,0),"")</f>
        <v/>
      </c>
      <c r="I591" s="77" t="str">
        <f>IFERROR(VLOOKUP($D591,의치한약수데이터!$C:$AS,12,0),"")</f>
        <v/>
      </c>
      <c r="J591" s="77" t="str">
        <f>IFERROR(VLOOKUP($D591,의치한약수데이터!$C:$AS,13,0),"")</f>
        <v/>
      </c>
      <c r="K591" s="77" t="str">
        <f>IFERROR(VLOOKUP($D591,의치한약수데이터!$C:$AS,14,0),"")</f>
        <v/>
      </c>
      <c r="L591" s="77" t="str">
        <f>IFERROR(VLOOKUP($D591,의치한약수데이터!$C:$AS,16,0),"")</f>
        <v/>
      </c>
      <c r="M591" s="80" t="str">
        <f>IFERROR(VLOOKUP($D591,의치한약수데이터!$C:$AS,17,0),"")</f>
        <v/>
      </c>
      <c r="N591" s="77" t="str">
        <f>IFERROR(VLOOKUP($D591,의치한약수데이터!$C:$AS,18,0),"")</f>
        <v/>
      </c>
      <c r="O591" s="81" t="str">
        <f>IFERROR(VLOOKUP($D591,의치한약수데이터!$C:$AS,20,0),"")</f>
        <v/>
      </c>
      <c r="P591" s="77" t="str">
        <f>IFERROR(VLOOKUP($D591,의치한약수데이터!$C:$AS,21,0),"")</f>
        <v/>
      </c>
      <c r="Q591" s="77" t="str">
        <f>IFERROR(VLOOKUP($D591,의치한약수데이터!$C:$AS,39,0),"")</f>
        <v/>
      </c>
      <c r="R591" s="82" t="str">
        <f>IFERROR(VLOOKUP($D591,의치한약수데이터!$C:$AS,41,0),"")</f>
        <v/>
      </c>
      <c r="S591" s="115" t="str">
        <f>IFERROR(VLOOKUP($D591,의치한약수데이터!$C:$AS,43,0),"")</f>
        <v/>
      </c>
    </row>
    <row r="592" spans="3:19" x14ac:dyDescent="0.3">
      <c r="C592" s="18">
        <v>560</v>
      </c>
      <c r="D592" s="77" t="str">
        <f>IFERROR(VLOOKUP($C592,의치한약수데이터!$B:$C,2,0),"")</f>
        <v/>
      </c>
      <c r="E592" s="79" t="str">
        <f>IFERROR(VLOOKUP($D592,의치한약수데이터!$C:$AS,3,0),"")</f>
        <v/>
      </c>
      <c r="F592" s="77" t="str">
        <f>IFERROR(VLOOKUP($D592,의치한약수데이터!$C:$AS,5,0),"")</f>
        <v/>
      </c>
      <c r="G592" s="77" t="str">
        <f>IFERROR(VLOOKUP($D592,의치한약수데이터!$C:$AS,6,0),"")</f>
        <v/>
      </c>
      <c r="H592" s="77" t="str">
        <f>IFERROR(VLOOKUP($D592,의치한약수데이터!$C:$AS,8,0),"")</f>
        <v/>
      </c>
      <c r="I592" s="77" t="str">
        <f>IFERROR(VLOOKUP($D592,의치한약수데이터!$C:$AS,12,0),"")</f>
        <v/>
      </c>
      <c r="J592" s="77" t="str">
        <f>IFERROR(VLOOKUP($D592,의치한약수데이터!$C:$AS,13,0),"")</f>
        <v/>
      </c>
      <c r="K592" s="77" t="str">
        <f>IFERROR(VLOOKUP($D592,의치한약수데이터!$C:$AS,14,0),"")</f>
        <v/>
      </c>
      <c r="L592" s="77" t="str">
        <f>IFERROR(VLOOKUP($D592,의치한약수데이터!$C:$AS,16,0),"")</f>
        <v/>
      </c>
      <c r="M592" s="80" t="str">
        <f>IFERROR(VLOOKUP($D592,의치한약수데이터!$C:$AS,17,0),"")</f>
        <v/>
      </c>
      <c r="N592" s="77" t="str">
        <f>IFERROR(VLOOKUP($D592,의치한약수데이터!$C:$AS,18,0),"")</f>
        <v/>
      </c>
      <c r="O592" s="81" t="str">
        <f>IFERROR(VLOOKUP($D592,의치한약수데이터!$C:$AS,20,0),"")</f>
        <v/>
      </c>
      <c r="P592" s="77" t="str">
        <f>IFERROR(VLOOKUP($D592,의치한약수데이터!$C:$AS,21,0),"")</f>
        <v/>
      </c>
      <c r="Q592" s="77" t="str">
        <f>IFERROR(VLOOKUP($D592,의치한약수데이터!$C:$AS,39,0),"")</f>
        <v/>
      </c>
      <c r="R592" s="82" t="str">
        <f>IFERROR(VLOOKUP($D592,의치한약수데이터!$C:$AS,41,0),"")</f>
        <v/>
      </c>
      <c r="S592" s="115" t="str">
        <f>IFERROR(VLOOKUP($D592,의치한약수데이터!$C:$AS,43,0),"")</f>
        <v/>
      </c>
    </row>
    <row r="593" spans="3:19" x14ac:dyDescent="0.3">
      <c r="C593" s="18">
        <v>561</v>
      </c>
      <c r="D593" s="77" t="str">
        <f>IFERROR(VLOOKUP($C593,의치한약수데이터!$B:$C,2,0),"")</f>
        <v/>
      </c>
      <c r="E593" s="79" t="str">
        <f>IFERROR(VLOOKUP($D593,의치한약수데이터!$C:$AS,3,0),"")</f>
        <v/>
      </c>
      <c r="F593" s="77" t="str">
        <f>IFERROR(VLOOKUP($D593,의치한약수데이터!$C:$AS,5,0),"")</f>
        <v/>
      </c>
      <c r="G593" s="77" t="str">
        <f>IFERROR(VLOOKUP($D593,의치한약수데이터!$C:$AS,6,0),"")</f>
        <v/>
      </c>
      <c r="H593" s="77" t="str">
        <f>IFERROR(VLOOKUP($D593,의치한약수데이터!$C:$AS,8,0),"")</f>
        <v/>
      </c>
      <c r="I593" s="77" t="str">
        <f>IFERROR(VLOOKUP($D593,의치한약수데이터!$C:$AS,12,0),"")</f>
        <v/>
      </c>
      <c r="J593" s="77" t="str">
        <f>IFERROR(VLOOKUP($D593,의치한약수데이터!$C:$AS,13,0),"")</f>
        <v/>
      </c>
      <c r="K593" s="77" t="str">
        <f>IFERROR(VLOOKUP($D593,의치한약수데이터!$C:$AS,14,0),"")</f>
        <v/>
      </c>
      <c r="L593" s="77" t="str">
        <f>IFERROR(VLOOKUP($D593,의치한약수데이터!$C:$AS,16,0),"")</f>
        <v/>
      </c>
      <c r="M593" s="80" t="str">
        <f>IFERROR(VLOOKUP($D593,의치한약수데이터!$C:$AS,17,0),"")</f>
        <v/>
      </c>
      <c r="N593" s="77" t="str">
        <f>IFERROR(VLOOKUP($D593,의치한약수데이터!$C:$AS,18,0),"")</f>
        <v/>
      </c>
      <c r="O593" s="81" t="str">
        <f>IFERROR(VLOOKUP($D593,의치한약수데이터!$C:$AS,20,0),"")</f>
        <v/>
      </c>
      <c r="P593" s="77" t="str">
        <f>IFERROR(VLOOKUP($D593,의치한약수데이터!$C:$AS,21,0),"")</f>
        <v/>
      </c>
      <c r="Q593" s="77" t="str">
        <f>IFERROR(VLOOKUP($D593,의치한약수데이터!$C:$AS,39,0),"")</f>
        <v/>
      </c>
      <c r="R593" s="82" t="str">
        <f>IFERROR(VLOOKUP($D593,의치한약수데이터!$C:$AS,41,0),"")</f>
        <v/>
      </c>
      <c r="S593" s="115" t="str">
        <f>IFERROR(VLOOKUP($D593,의치한약수데이터!$C:$AS,43,0),"")</f>
        <v/>
      </c>
    </row>
    <row r="594" spans="3:19" x14ac:dyDescent="0.3">
      <c r="C594" s="18">
        <v>562</v>
      </c>
      <c r="D594" s="77" t="str">
        <f>IFERROR(VLOOKUP($C594,의치한약수데이터!$B:$C,2,0),"")</f>
        <v/>
      </c>
      <c r="E594" s="79" t="str">
        <f>IFERROR(VLOOKUP($D594,의치한약수데이터!$C:$AS,3,0),"")</f>
        <v/>
      </c>
      <c r="F594" s="77" t="str">
        <f>IFERROR(VLOOKUP($D594,의치한약수데이터!$C:$AS,5,0),"")</f>
        <v/>
      </c>
      <c r="G594" s="77" t="str">
        <f>IFERROR(VLOOKUP($D594,의치한약수데이터!$C:$AS,6,0),"")</f>
        <v/>
      </c>
      <c r="H594" s="77" t="str">
        <f>IFERROR(VLOOKUP($D594,의치한약수데이터!$C:$AS,8,0),"")</f>
        <v/>
      </c>
      <c r="I594" s="77" t="str">
        <f>IFERROR(VLOOKUP($D594,의치한약수데이터!$C:$AS,12,0),"")</f>
        <v/>
      </c>
      <c r="J594" s="77" t="str">
        <f>IFERROR(VLOOKUP($D594,의치한약수데이터!$C:$AS,13,0),"")</f>
        <v/>
      </c>
      <c r="K594" s="77" t="str">
        <f>IFERROR(VLOOKUP($D594,의치한약수데이터!$C:$AS,14,0),"")</f>
        <v/>
      </c>
      <c r="L594" s="77" t="str">
        <f>IFERROR(VLOOKUP($D594,의치한약수데이터!$C:$AS,16,0),"")</f>
        <v/>
      </c>
      <c r="M594" s="80" t="str">
        <f>IFERROR(VLOOKUP($D594,의치한약수데이터!$C:$AS,17,0),"")</f>
        <v/>
      </c>
      <c r="N594" s="77" t="str">
        <f>IFERROR(VLOOKUP($D594,의치한약수데이터!$C:$AS,18,0),"")</f>
        <v/>
      </c>
      <c r="O594" s="81" t="str">
        <f>IFERROR(VLOOKUP($D594,의치한약수데이터!$C:$AS,20,0),"")</f>
        <v/>
      </c>
      <c r="P594" s="77" t="str">
        <f>IFERROR(VLOOKUP($D594,의치한약수데이터!$C:$AS,21,0),"")</f>
        <v/>
      </c>
      <c r="Q594" s="77" t="str">
        <f>IFERROR(VLOOKUP($D594,의치한약수데이터!$C:$AS,39,0),"")</f>
        <v/>
      </c>
      <c r="R594" s="82" t="str">
        <f>IFERROR(VLOOKUP($D594,의치한약수데이터!$C:$AS,41,0),"")</f>
        <v/>
      </c>
      <c r="S594" s="115" t="str">
        <f>IFERROR(VLOOKUP($D594,의치한약수데이터!$C:$AS,43,0),"")</f>
        <v/>
      </c>
    </row>
    <row r="595" spans="3:19" x14ac:dyDescent="0.3">
      <c r="C595" s="18">
        <v>563</v>
      </c>
      <c r="D595" s="77" t="str">
        <f>IFERROR(VLOOKUP($C595,의치한약수데이터!$B:$C,2,0),"")</f>
        <v/>
      </c>
      <c r="E595" s="79" t="str">
        <f>IFERROR(VLOOKUP($D595,의치한약수데이터!$C:$AS,3,0),"")</f>
        <v/>
      </c>
      <c r="F595" s="77" t="str">
        <f>IFERROR(VLOOKUP($D595,의치한약수데이터!$C:$AS,5,0),"")</f>
        <v/>
      </c>
      <c r="G595" s="77" t="str">
        <f>IFERROR(VLOOKUP($D595,의치한약수데이터!$C:$AS,6,0),"")</f>
        <v/>
      </c>
      <c r="H595" s="77" t="str">
        <f>IFERROR(VLOOKUP($D595,의치한약수데이터!$C:$AS,8,0),"")</f>
        <v/>
      </c>
      <c r="I595" s="77" t="str">
        <f>IFERROR(VLOOKUP($D595,의치한약수데이터!$C:$AS,12,0),"")</f>
        <v/>
      </c>
      <c r="J595" s="77" t="str">
        <f>IFERROR(VLOOKUP($D595,의치한약수데이터!$C:$AS,13,0),"")</f>
        <v/>
      </c>
      <c r="K595" s="77" t="str">
        <f>IFERROR(VLOOKUP($D595,의치한약수데이터!$C:$AS,14,0),"")</f>
        <v/>
      </c>
      <c r="L595" s="77" t="str">
        <f>IFERROR(VLOOKUP($D595,의치한약수데이터!$C:$AS,16,0),"")</f>
        <v/>
      </c>
      <c r="M595" s="80" t="str">
        <f>IFERROR(VLOOKUP($D595,의치한약수데이터!$C:$AS,17,0),"")</f>
        <v/>
      </c>
      <c r="N595" s="77" t="str">
        <f>IFERROR(VLOOKUP($D595,의치한약수데이터!$C:$AS,18,0),"")</f>
        <v/>
      </c>
      <c r="O595" s="81" t="str">
        <f>IFERROR(VLOOKUP($D595,의치한약수데이터!$C:$AS,20,0),"")</f>
        <v/>
      </c>
      <c r="P595" s="77" t="str">
        <f>IFERROR(VLOOKUP($D595,의치한약수데이터!$C:$AS,21,0),"")</f>
        <v/>
      </c>
      <c r="Q595" s="77" t="str">
        <f>IFERROR(VLOOKUP($D595,의치한약수데이터!$C:$AS,39,0),"")</f>
        <v/>
      </c>
      <c r="R595" s="82" t="str">
        <f>IFERROR(VLOOKUP($D595,의치한약수데이터!$C:$AS,41,0),"")</f>
        <v/>
      </c>
      <c r="S595" s="115" t="str">
        <f>IFERROR(VLOOKUP($D595,의치한약수데이터!$C:$AS,43,0),"")</f>
        <v/>
      </c>
    </row>
    <row r="596" spans="3:19" x14ac:dyDescent="0.3">
      <c r="C596" s="18">
        <v>564</v>
      </c>
      <c r="D596" s="77" t="str">
        <f>IFERROR(VLOOKUP($C596,의치한약수데이터!$B:$C,2,0),"")</f>
        <v/>
      </c>
      <c r="E596" s="79" t="str">
        <f>IFERROR(VLOOKUP($D596,의치한약수데이터!$C:$AS,3,0),"")</f>
        <v/>
      </c>
      <c r="F596" s="77" t="str">
        <f>IFERROR(VLOOKUP($D596,의치한약수데이터!$C:$AS,5,0),"")</f>
        <v/>
      </c>
      <c r="G596" s="77" t="str">
        <f>IFERROR(VLOOKUP($D596,의치한약수데이터!$C:$AS,6,0),"")</f>
        <v/>
      </c>
      <c r="H596" s="77" t="str">
        <f>IFERROR(VLOOKUP($D596,의치한약수데이터!$C:$AS,8,0),"")</f>
        <v/>
      </c>
      <c r="I596" s="77" t="str">
        <f>IFERROR(VLOOKUP($D596,의치한약수데이터!$C:$AS,12,0),"")</f>
        <v/>
      </c>
      <c r="J596" s="77" t="str">
        <f>IFERROR(VLOOKUP($D596,의치한약수데이터!$C:$AS,13,0),"")</f>
        <v/>
      </c>
      <c r="K596" s="77" t="str">
        <f>IFERROR(VLOOKUP($D596,의치한약수데이터!$C:$AS,14,0),"")</f>
        <v/>
      </c>
      <c r="L596" s="77" t="str">
        <f>IFERROR(VLOOKUP($D596,의치한약수데이터!$C:$AS,16,0),"")</f>
        <v/>
      </c>
      <c r="M596" s="80" t="str">
        <f>IFERROR(VLOOKUP($D596,의치한약수데이터!$C:$AS,17,0),"")</f>
        <v/>
      </c>
      <c r="N596" s="77" t="str">
        <f>IFERROR(VLOOKUP($D596,의치한약수데이터!$C:$AS,18,0),"")</f>
        <v/>
      </c>
      <c r="O596" s="81" t="str">
        <f>IFERROR(VLOOKUP($D596,의치한약수데이터!$C:$AS,20,0),"")</f>
        <v/>
      </c>
      <c r="P596" s="77" t="str">
        <f>IFERROR(VLOOKUP($D596,의치한약수데이터!$C:$AS,21,0),"")</f>
        <v/>
      </c>
      <c r="Q596" s="77" t="str">
        <f>IFERROR(VLOOKUP($D596,의치한약수데이터!$C:$AS,39,0),"")</f>
        <v/>
      </c>
      <c r="R596" s="82" t="str">
        <f>IFERROR(VLOOKUP($D596,의치한약수데이터!$C:$AS,41,0),"")</f>
        <v/>
      </c>
      <c r="S596" s="115" t="str">
        <f>IFERROR(VLOOKUP($D596,의치한약수데이터!$C:$AS,43,0),"")</f>
        <v/>
      </c>
    </row>
    <row r="597" spans="3:19" x14ac:dyDescent="0.3">
      <c r="C597" s="18">
        <v>565</v>
      </c>
      <c r="D597" s="77" t="str">
        <f>IFERROR(VLOOKUP($C597,의치한약수데이터!$B:$C,2,0),"")</f>
        <v/>
      </c>
      <c r="E597" s="79" t="str">
        <f>IFERROR(VLOOKUP($D597,의치한약수데이터!$C:$AS,3,0),"")</f>
        <v/>
      </c>
      <c r="F597" s="77" t="str">
        <f>IFERROR(VLOOKUP($D597,의치한약수데이터!$C:$AS,5,0),"")</f>
        <v/>
      </c>
      <c r="G597" s="77" t="str">
        <f>IFERROR(VLOOKUP($D597,의치한약수데이터!$C:$AS,6,0),"")</f>
        <v/>
      </c>
      <c r="H597" s="77" t="str">
        <f>IFERROR(VLOOKUP($D597,의치한약수데이터!$C:$AS,8,0),"")</f>
        <v/>
      </c>
      <c r="I597" s="77" t="str">
        <f>IFERROR(VLOOKUP($D597,의치한약수데이터!$C:$AS,12,0),"")</f>
        <v/>
      </c>
      <c r="J597" s="77" t="str">
        <f>IFERROR(VLOOKUP($D597,의치한약수데이터!$C:$AS,13,0),"")</f>
        <v/>
      </c>
      <c r="K597" s="77" t="str">
        <f>IFERROR(VLOOKUP($D597,의치한약수데이터!$C:$AS,14,0),"")</f>
        <v/>
      </c>
      <c r="L597" s="77" t="str">
        <f>IFERROR(VLOOKUP($D597,의치한약수데이터!$C:$AS,16,0),"")</f>
        <v/>
      </c>
      <c r="M597" s="80" t="str">
        <f>IFERROR(VLOOKUP($D597,의치한약수데이터!$C:$AS,17,0),"")</f>
        <v/>
      </c>
      <c r="N597" s="77" t="str">
        <f>IFERROR(VLOOKUP($D597,의치한약수데이터!$C:$AS,18,0),"")</f>
        <v/>
      </c>
      <c r="O597" s="81" t="str">
        <f>IFERROR(VLOOKUP($D597,의치한약수데이터!$C:$AS,20,0),"")</f>
        <v/>
      </c>
      <c r="P597" s="77" t="str">
        <f>IFERROR(VLOOKUP($D597,의치한약수데이터!$C:$AS,21,0),"")</f>
        <v/>
      </c>
      <c r="Q597" s="77" t="str">
        <f>IFERROR(VLOOKUP($D597,의치한약수데이터!$C:$AS,39,0),"")</f>
        <v/>
      </c>
      <c r="R597" s="82" t="str">
        <f>IFERROR(VLOOKUP($D597,의치한약수데이터!$C:$AS,41,0),"")</f>
        <v/>
      </c>
      <c r="S597" s="115" t="str">
        <f>IFERROR(VLOOKUP($D597,의치한약수데이터!$C:$AS,43,0),"")</f>
        <v/>
      </c>
    </row>
    <row r="598" spans="3:19" x14ac:dyDescent="0.3">
      <c r="C598" s="18">
        <v>566</v>
      </c>
      <c r="D598" s="77" t="str">
        <f>IFERROR(VLOOKUP($C598,의치한약수데이터!$B:$C,2,0),"")</f>
        <v/>
      </c>
      <c r="E598" s="79" t="str">
        <f>IFERROR(VLOOKUP($D598,의치한약수데이터!$C:$AS,3,0),"")</f>
        <v/>
      </c>
      <c r="F598" s="77" t="str">
        <f>IFERROR(VLOOKUP($D598,의치한약수데이터!$C:$AS,5,0),"")</f>
        <v/>
      </c>
      <c r="G598" s="77" t="str">
        <f>IFERROR(VLOOKUP($D598,의치한약수데이터!$C:$AS,6,0),"")</f>
        <v/>
      </c>
      <c r="H598" s="77" t="str">
        <f>IFERROR(VLOOKUP($D598,의치한약수데이터!$C:$AS,8,0),"")</f>
        <v/>
      </c>
      <c r="I598" s="77" t="str">
        <f>IFERROR(VLOOKUP($D598,의치한약수데이터!$C:$AS,12,0),"")</f>
        <v/>
      </c>
      <c r="J598" s="77" t="str">
        <f>IFERROR(VLOOKUP($D598,의치한약수데이터!$C:$AS,13,0),"")</f>
        <v/>
      </c>
      <c r="K598" s="77" t="str">
        <f>IFERROR(VLOOKUP($D598,의치한약수데이터!$C:$AS,14,0),"")</f>
        <v/>
      </c>
      <c r="L598" s="77" t="str">
        <f>IFERROR(VLOOKUP($D598,의치한약수데이터!$C:$AS,16,0),"")</f>
        <v/>
      </c>
      <c r="M598" s="80" t="str">
        <f>IFERROR(VLOOKUP($D598,의치한약수데이터!$C:$AS,17,0),"")</f>
        <v/>
      </c>
      <c r="N598" s="77" t="str">
        <f>IFERROR(VLOOKUP($D598,의치한약수데이터!$C:$AS,18,0),"")</f>
        <v/>
      </c>
      <c r="O598" s="81" t="str">
        <f>IFERROR(VLOOKUP($D598,의치한약수데이터!$C:$AS,20,0),"")</f>
        <v/>
      </c>
      <c r="P598" s="77" t="str">
        <f>IFERROR(VLOOKUP($D598,의치한약수데이터!$C:$AS,21,0),"")</f>
        <v/>
      </c>
      <c r="Q598" s="77" t="str">
        <f>IFERROR(VLOOKUP($D598,의치한약수데이터!$C:$AS,39,0),"")</f>
        <v/>
      </c>
      <c r="R598" s="82" t="str">
        <f>IFERROR(VLOOKUP($D598,의치한약수데이터!$C:$AS,41,0),"")</f>
        <v/>
      </c>
      <c r="S598" s="115" t="str">
        <f>IFERROR(VLOOKUP($D598,의치한약수데이터!$C:$AS,43,0),"")</f>
        <v/>
      </c>
    </row>
    <row r="599" spans="3:19" x14ac:dyDescent="0.3">
      <c r="C599" s="18">
        <v>567</v>
      </c>
      <c r="D599" s="77" t="str">
        <f>IFERROR(VLOOKUP($C599,의치한약수데이터!$B:$C,2,0),"")</f>
        <v/>
      </c>
      <c r="E599" s="79" t="str">
        <f>IFERROR(VLOOKUP($D599,의치한약수데이터!$C:$AS,3,0),"")</f>
        <v/>
      </c>
      <c r="F599" s="77" t="str">
        <f>IFERROR(VLOOKUP($D599,의치한약수데이터!$C:$AS,5,0),"")</f>
        <v/>
      </c>
      <c r="G599" s="77" t="str">
        <f>IFERROR(VLOOKUP($D599,의치한약수데이터!$C:$AS,6,0),"")</f>
        <v/>
      </c>
      <c r="H599" s="77" t="str">
        <f>IFERROR(VLOOKUP($D599,의치한약수데이터!$C:$AS,8,0),"")</f>
        <v/>
      </c>
      <c r="I599" s="77" t="str">
        <f>IFERROR(VLOOKUP($D599,의치한약수데이터!$C:$AS,12,0),"")</f>
        <v/>
      </c>
      <c r="J599" s="77" t="str">
        <f>IFERROR(VLOOKUP($D599,의치한약수데이터!$C:$AS,13,0),"")</f>
        <v/>
      </c>
      <c r="K599" s="77" t="str">
        <f>IFERROR(VLOOKUP($D599,의치한약수데이터!$C:$AS,14,0),"")</f>
        <v/>
      </c>
      <c r="L599" s="77" t="str">
        <f>IFERROR(VLOOKUP($D599,의치한약수데이터!$C:$AS,16,0),"")</f>
        <v/>
      </c>
      <c r="M599" s="80" t="str">
        <f>IFERROR(VLOOKUP($D599,의치한약수데이터!$C:$AS,17,0),"")</f>
        <v/>
      </c>
      <c r="N599" s="77" t="str">
        <f>IFERROR(VLOOKUP($D599,의치한약수데이터!$C:$AS,18,0),"")</f>
        <v/>
      </c>
      <c r="O599" s="81" t="str">
        <f>IFERROR(VLOOKUP($D599,의치한약수데이터!$C:$AS,20,0),"")</f>
        <v/>
      </c>
      <c r="P599" s="77" t="str">
        <f>IFERROR(VLOOKUP($D599,의치한약수데이터!$C:$AS,21,0),"")</f>
        <v/>
      </c>
      <c r="Q599" s="77" t="str">
        <f>IFERROR(VLOOKUP($D599,의치한약수데이터!$C:$AS,39,0),"")</f>
        <v/>
      </c>
      <c r="R599" s="82" t="str">
        <f>IFERROR(VLOOKUP($D599,의치한약수데이터!$C:$AS,41,0),"")</f>
        <v/>
      </c>
      <c r="S599" s="115" t="str">
        <f>IFERROR(VLOOKUP($D599,의치한약수데이터!$C:$AS,43,0),"")</f>
        <v/>
      </c>
    </row>
    <row r="600" spans="3:19" x14ac:dyDescent="0.3">
      <c r="C600" s="18">
        <v>568</v>
      </c>
      <c r="D600" s="77" t="str">
        <f>IFERROR(VLOOKUP($C600,의치한약수데이터!$B:$C,2,0),"")</f>
        <v/>
      </c>
      <c r="E600" s="79" t="str">
        <f>IFERROR(VLOOKUP($D600,의치한약수데이터!$C:$AS,3,0),"")</f>
        <v/>
      </c>
      <c r="F600" s="77" t="str">
        <f>IFERROR(VLOOKUP($D600,의치한약수데이터!$C:$AS,5,0),"")</f>
        <v/>
      </c>
      <c r="G600" s="77" t="str">
        <f>IFERROR(VLOOKUP($D600,의치한약수데이터!$C:$AS,6,0),"")</f>
        <v/>
      </c>
      <c r="H600" s="77" t="str">
        <f>IFERROR(VLOOKUP($D600,의치한약수데이터!$C:$AS,8,0),"")</f>
        <v/>
      </c>
      <c r="I600" s="77" t="str">
        <f>IFERROR(VLOOKUP($D600,의치한약수데이터!$C:$AS,12,0),"")</f>
        <v/>
      </c>
      <c r="J600" s="77" t="str">
        <f>IFERROR(VLOOKUP($D600,의치한약수데이터!$C:$AS,13,0),"")</f>
        <v/>
      </c>
      <c r="K600" s="77" t="str">
        <f>IFERROR(VLOOKUP($D600,의치한약수데이터!$C:$AS,14,0),"")</f>
        <v/>
      </c>
      <c r="L600" s="77" t="str">
        <f>IFERROR(VLOOKUP($D600,의치한약수데이터!$C:$AS,16,0),"")</f>
        <v/>
      </c>
      <c r="M600" s="80" t="str">
        <f>IFERROR(VLOOKUP($D600,의치한약수데이터!$C:$AS,17,0),"")</f>
        <v/>
      </c>
      <c r="N600" s="77" t="str">
        <f>IFERROR(VLOOKUP($D600,의치한약수데이터!$C:$AS,18,0),"")</f>
        <v/>
      </c>
      <c r="O600" s="81" t="str">
        <f>IFERROR(VLOOKUP($D600,의치한약수데이터!$C:$AS,20,0),"")</f>
        <v/>
      </c>
      <c r="P600" s="77" t="str">
        <f>IFERROR(VLOOKUP($D600,의치한약수데이터!$C:$AS,21,0),"")</f>
        <v/>
      </c>
      <c r="Q600" s="77" t="str">
        <f>IFERROR(VLOOKUP($D600,의치한약수데이터!$C:$AS,39,0),"")</f>
        <v/>
      </c>
      <c r="R600" s="82" t="str">
        <f>IFERROR(VLOOKUP($D600,의치한약수데이터!$C:$AS,41,0),"")</f>
        <v/>
      </c>
      <c r="S600" s="115" t="str">
        <f>IFERROR(VLOOKUP($D600,의치한약수데이터!$C:$AS,43,0),"")</f>
        <v/>
      </c>
    </row>
    <row r="601" spans="3:19" x14ac:dyDescent="0.3">
      <c r="C601" s="18">
        <v>569</v>
      </c>
      <c r="D601" s="77" t="str">
        <f>IFERROR(VLOOKUP($C601,의치한약수데이터!$B:$C,2,0),"")</f>
        <v/>
      </c>
      <c r="E601" s="79" t="str">
        <f>IFERROR(VLOOKUP($D601,의치한약수데이터!$C:$AS,3,0),"")</f>
        <v/>
      </c>
      <c r="F601" s="77" t="str">
        <f>IFERROR(VLOOKUP($D601,의치한약수데이터!$C:$AS,5,0),"")</f>
        <v/>
      </c>
      <c r="G601" s="77" t="str">
        <f>IFERROR(VLOOKUP($D601,의치한약수데이터!$C:$AS,6,0),"")</f>
        <v/>
      </c>
      <c r="H601" s="77" t="str">
        <f>IFERROR(VLOOKUP($D601,의치한약수데이터!$C:$AS,8,0),"")</f>
        <v/>
      </c>
      <c r="I601" s="77" t="str">
        <f>IFERROR(VLOOKUP($D601,의치한약수데이터!$C:$AS,12,0),"")</f>
        <v/>
      </c>
      <c r="J601" s="77" t="str">
        <f>IFERROR(VLOOKUP($D601,의치한약수데이터!$C:$AS,13,0),"")</f>
        <v/>
      </c>
      <c r="K601" s="77" t="str">
        <f>IFERROR(VLOOKUP($D601,의치한약수데이터!$C:$AS,14,0),"")</f>
        <v/>
      </c>
      <c r="L601" s="77" t="str">
        <f>IFERROR(VLOOKUP($D601,의치한약수데이터!$C:$AS,16,0),"")</f>
        <v/>
      </c>
      <c r="M601" s="80" t="str">
        <f>IFERROR(VLOOKUP($D601,의치한약수데이터!$C:$AS,17,0),"")</f>
        <v/>
      </c>
      <c r="N601" s="77" t="str">
        <f>IFERROR(VLOOKUP($D601,의치한약수데이터!$C:$AS,18,0),"")</f>
        <v/>
      </c>
      <c r="O601" s="81" t="str">
        <f>IFERROR(VLOOKUP($D601,의치한약수데이터!$C:$AS,20,0),"")</f>
        <v/>
      </c>
      <c r="P601" s="77" t="str">
        <f>IFERROR(VLOOKUP($D601,의치한약수데이터!$C:$AS,21,0),"")</f>
        <v/>
      </c>
      <c r="Q601" s="77" t="str">
        <f>IFERROR(VLOOKUP($D601,의치한약수데이터!$C:$AS,39,0),"")</f>
        <v/>
      </c>
      <c r="R601" s="82" t="str">
        <f>IFERROR(VLOOKUP($D601,의치한약수데이터!$C:$AS,41,0),"")</f>
        <v/>
      </c>
      <c r="S601" s="115" t="str">
        <f>IFERROR(VLOOKUP($D601,의치한약수데이터!$C:$AS,43,0),"")</f>
        <v/>
      </c>
    </row>
    <row r="602" spans="3:19" x14ac:dyDescent="0.3">
      <c r="C602" s="18">
        <v>570</v>
      </c>
      <c r="D602" s="77" t="str">
        <f>IFERROR(VLOOKUP($C602,의치한약수데이터!$B:$C,2,0),"")</f>
        <v/>
      </c>
      <c r="E602" s="79" t="str">
        <f>IFERROR(VLOOKUP($D602,의치한약수데이터!$C:$AS,3,0),"")</f>
        <v/>
      </c>
      <c r="F602" s="77" t="str">
        <f>IFERROR(VLOOKUP($D602,의치한약수데이터!$C:$AS,5,0),"")</f>
        <v/>
      </c>
      <c r="G602" s="77" t="str">
        <f>IFERROR(VLOOKUP($D602,의치한약수데이터!$C:$AS,6,0),"")</f>
        <v/>
      </c>
      <c r="H602" s="77" t="str">
        <f>IFERROR(VLOOKUP($D602,의치한약수데이터!$C:$AS,8,0),"")</f>
        <v/>
      </c>
      <c r="I602" s="77" t="str">
        <f>IFERROR(VLOOKUP($D602,의치한약수데이터!$C:$AS,12,0),"")</f>
        <v/>
      </c>
      <c r="J602" s="77" t="str">
        <f>IFERROR(VLOOKUP($D602,의치한약수데이터!$C:$AS,13,0),"")</f>
        <v/>
      </c>
      <c r="K602" s="77" t="str">
        <f>IFERROR(VLOOKUP($D602,의치한약수데이터!$C:$AS,14,0),"")</f>
        <v/>
      </c>
      <c r="L602" s="77" t="str">
        <f>IFERROR(VLOOKUP($D602,의치한약수데이터!$C:$AS,16,0),"")</f>
        <v/>
      </c>
      <c r="M602" s="80" t="str">
        <f>IFERROR(VLOOKUP($D602,의치한약수데이터!$C:$AS,17,0),"")</f>
        <v/>
      </c>
      <c r="N602" s="77" t="str">
        <f>IFERROR(VLOOKUP($D602,의치한약수데이터!$C:$AS,18,0),"")</f>
        <v/>
      </c>
      <c r="O602" s="81" t="str">
        <f>IFERROR(VLOOKUP($D602,의치한약수데이터!$C:$AS,20,0),"")</f>
        <v/>
      </c>
      <c r="P602" s="77" t="str">
        <f>IFERROR(VLOOKUP($D602,의치한약수데이터!$C:$AS,21,0),"")</f>
        <v/>
      </c>
      <c r="Q602" s="77" t="str">
        <f>IFERROR(VLOOKUP($D602,의치한약수데이터!$C:$AS,39,0),"")</f>
        <v/>
      </c>
      <c r="R602" s="82" t="str">
        <f>IFERROR(VLOOKUP($D602,의치한약수데이터!$C:$AS,41,0),"")</f>
        <v/>
      </c>
      <c r="S602" s="115" t="str">
        <f>IFERROR(VLOOKUP($D602,의치한약수데이터!$C:$AS,43,0),"")</f>
        <v/>
      </c>
    </row>
    <row r="603" spans="3:19" x14ac:dyDescent="0.3">
      <c r="C603" s="18">
        <v>571</v>
      </c>
      <c r="D603" s="77" t="str">
        <f>IFERROR(VLOOKUP($C603,의치한약수데이터!$B:$C,2,0),"")</f>
        <v/>
      </c>
      <c r="E603" s="79" t="str">
        <f>IFERROR(VLOOKUP($D603,의치한약수데이터!$C:$AS,3,0),"")</f>
        <v/>
      </c>
      <c r="F603" s="77" t="str">
        <f>IFERROR(VLOOKUP($D603,의치한약수데이터!$C:$AS,5,0),"")</f>
        <v/>
      </c>
      <c r="G603" s="77" t="str">
        <f>IFERROR(VLOOKUP($D603,의치한약수데이터!$C:$AS,6,0),"")</f>
        <v/>
      </c>
      <c r="H603" s="77" t="str">
        <f>IFERROR(VLOOKUP($D603,의치한약수데이터!$C:$AS,8,0),"")</f>
        <v/>
      </c>
      <c r="I603" s="77" t="str">
        <f>IFERROR(VLOOKUP($D603,의치한약수데이터!$C:$AS,12,0),"")</f>
        <v/>
      </c>
      <c r="J603" s="77" t="str">
        <f>IFERROR(VLOOKUP($D603,의치한약수데이터!$C:$AS,13,0),"")</f>
        <v/>
      </c>
      <c r="K603" s="77" t="str">
        <f>IFERROR(VLOOKUP($D603,의치한약수데이터!$C:$AS,14,0),"")</f>
        <v/>
      </c>
      <c r="L603" s="77" t="str">
        <f>IFERROR(VLOOKUP($D603,의치한약수데이터!$C:$AS,16,0),"")</f>
        <v/>
      </c>
      <c r="M603" s="80" t="str">
        <f>IFERROR(VLOOKUP($D603,의치한약수데이터!$C:$AS,17,0),"")</f>
        <v/>
      </c>
      <c r="N603" s="77" t="str">
        <f>IFERROR(VLOOKUP($D603,의치한약수데이터!$C:$AS,18,0),"")</f>
        <v/>
      </c>
      <c r="O603" s="81" t="str">
        <f>IFERROR(VLOOKUP($D603,의치한약수데이터!$C:$AS,20,0),"")</f>
        <v/>
      </c>
      <c r="P603" s="77" t="str">
        <f>IFERROR(VLOOKUP($D603,의치한약수데이터!$C:$AS,21,0),"")</f>
        <v/>
      </c>
      <c r="Q603" s="77" t="str">
        <f>IFERROR(VLOOKUP($D603,의치한약수데이터!$C:$AS,39,0),"")</f>
        <v/>
      </c>
      <c r="R603" s="82" t="str">
        <f>IFERROR(VLOOKUP($D603,의치한약수데이터!$C:$AS,41,0),"")</f>
        <v/>
      </c>
      <c r="S603" s="115" t="str">
        <f>IFERROR(VLOOKUP($D603,의치한약수데이터!$C:$AS,43,0),"")</f>
        <v/>
      </c>
    </row>
    <row r="604" spans="3:19" x14ac:dyDescent="0.3">
      <c r="C604" s="18">
        <v>572</v>
      </c>
      <c r="D604" s="77" t="str">
        <f>IFERROR(VLOOKUP($C604,의치한약수데이터!$B:$C,2,0),"")</f>
        <v/>
      </c>
      <c r="E604" s="79" t="str">
        <f>IFERROR(VLOOKUP($D604,의치한약수데이터!$C:$AS,3,0),"")</f>
        <v/>
      </c>
      <c r="F604" s="77" t="str">
        <f>IFERROR(VLOOKUP($D604,의치한약수데이터!$C:$AS,5,0),"")</f>
        <v/>
      </c>
      <c r="G604" s="77" t="str">
        <f>IFERROR(VLOOKUP($D604,의치한약수데이터!$C:$AS,6,0),"")</f>
        <v/>
      </c>
      <c r="H604" s="77" t="str">
        <f>IFERROR(VLOOKUP($D604,의치한약수데이터!$C:$AS,8,0),"")</f>
        <v/>
      </c>
      <c r="I604" s="77" t="str">
        <f>IFERROR(VLOOKUP($D604,의치한약수데이터!$C:$AS,12,0),"")</f>
        <v/>
      </c>
      <c r="J604" s="77" t="str">
        <f>IFERROR(VLOOKUP($D604,의치한약수데이터!$C:$AS,13,0),"")</f>
        <v/>
      </c>
      <c r="K604" s="77" t="str">
        <f>IFERROR(VLOOKUP($D604,의치한약수데이터!$C:$AS,14,0),"")</f>
        <v/>
      </c>
      <c r="L604" s="77" t="str">
        <f>IFERROR(VLOOKUP($D604,의치한약수데이터!$C:$AS,16,0),"")</f>
        <v/>
      </c>
      <c r="M604" s="80" t="str">
        <f>IFERROR(VLOOKUP($D604,의치한약수데이터!$C:$AS,17,0),"")</f>
        <v/>
      </c>
      <c r="N604" s="77" t="str">
        <f>IFERROR(VLOOKUP($D604,의치한약수데이터!$C:$AS,18,0),"")</f>
        <v/>
      </c>
      <c r="O604" s="81" t="str">
        <f>IFERROR(VLOOKUP($D604,의치한약수데이터!$C:$AS,20,0),"")</f>
        <v/>
      </c>
      <c r="P604" s="77" t="str">
        <f>IFERROR(VLOOKUP($D604,의치한약수데이터!$C:$AS,21,0),"")</f>
        <v/>
      </c>
      <c r="Q604" s="77" t="str">
        <f>IFERROR(VLOOKUP($D604,의치한약수데이터!$C:$AS,39,0),"")</f>
        <v/>
      </c>
      <c r="R604" s="82" t="str">
        <f>IFERROR(VLOOKUP($D604,의치한약수데이터!$C:$AS,41,0),"")</f>
        <v/>
      </c>
      <c r="S604" s="115" t="str">
        <f>IFERROR(VLOOKUP($D604,의치한약수데이터!$C:$AS,43,0),"")</f>
        <v/>
      </c>
    </row>
    <row r="605" spans="3:19" x14ac:dyDescent="0.3">
      <c r="C605" s="18">
        <v>573</v>
      </c>
      <c r="D605" s="77" t="str">
        <f>IFERROR(VLOOKUP($C605,의치한약수데이터!$B:$C,2,0),"")</f>
        <v/>
      </c>
      <c r="E605" s="79" t="str">
        <f>IFERROR(VLOOKUP($D605,의치한약수데이터!$C:$AS,3,0),"")</f>
        <v/>
      </c>
      <c r="F605" s="77" t="str">
        <f>IFERROR(VLOOKUP($D605,의치한약수데이터!$C:$AS,5,0),"")</f>
        <v/>
      </c>
      <c r="G605" s="77" t="str">
        <f>IFERROR(VLOOKUP($D605,의치한약수데이터!$C:$AS,6,0),"")</f>
        <v/>
      </c>
      <c r="H605" s="77" t="str">
        <f>IFERROR(VLOOKUP($D605,의치한약수데이터!$C:$AS,8,0),"")</f>
        <v/>
      </c>
      <c r="I605" s="77" t="str">
        <f>IFERROR(VLOOKUP($D605,의치한약수데이터!$C:$AS,12,0),"")</f>
        <v/>
      </c>
      <c r="J605" s="77" t="str">
        <f>IFERROR(VLOOKUP($D605,의치한약수데이터!$C:$AS,13,0),"")</f>
        <v/>
      </c>
      <c r="K605" s="77" t="str">
        <f>IFERROR(VLOOKUP($D605,의치한약수데이터!$C:$AS,14,0),"")</f>
        <v/>
      </c>
      <c r="L605" s="77" t="str">
        <f>IFERROR(VLOOKUP($D605,의치한약수데이터!$C:$AS,16,0),"")</f>
        <v/>
      </c>
      <c r="M605" s="80" t="str">
        <f>IFERROR(VLOOKUP($D605,의치한약수데이터!$C:$AS,17,0),"")</f>
        <v/>
      </c>
      <c r="N605" s="77" t="str">
        <f>IFERROR(VLOOKUP($D605,의치한약수데이터!$C:$AS,18,0),"")</f>
        <v/>
      </c>
      <c r="O605" s="81" t="str">
        <f>IFERROR(VLOOKUP($D605,의치한약수데이터!$C:$AS,20,0),"")</f>
        <v/>
      </c>
      <c r="P605" s="77" t="str">
        <f>IFERROR(VLOOKUP($D605,의치한약수데이터!$C:$AS,21,0),"")</f>
        <v/>
      </c>
      <c r="Q605" s="77" t="str">
        <f>IFERROR(VLOOKUP($D605,의치한약수데이터!$C:$AS,39,0),"")</f>
        <v/>
      </c>
      <c r="R605" s="82" t="str">
        <f>IFERROR(VLOOKUP($D605,의치한약수데이터!$C:$AS,41,0),"")</f>
        <v/>
      </c>
      <c r="S605" s="115" t="str">
        <f>IFERROR(VLOOKUP($D605,의치한약수데이터!$C:$AS,43,0),"")</f>
        <v/>
      </c>
    </row>
    <row r="606" spans="3:19" x14ac:dyDescent="0.3">
      <c r="C606" s="18">
        <v>574</v>
      </c>
      <c r="D606" s="77" t="str">
        <f>IFERROR(VLOOKUP($C606,의치한약수데이터!$B:$C,2,0),"")</f>
        <v/>
      </c>
      <c r="E606" s="79" t="str">
        <f>IFERROR(VLOOKUP($D606,의치한약수데이터!$C:$AS,3,0),"")</f>
        <v/>
      </c>
      <c r="F606" s="77" t="str">
        <f>IFERROR(VLOOKUP($D606,의치한약수데이터!$C:$AS,5,0),"")</f>
        <v/>
      </c>
      <c r="G606" s="77" t="str">
        <f>IFERROR(VLOOKUP($D606,의치한약수데이터!$C:$AS,6,0),"")</f>
        <v/>
      </c>
      <c r="H606" s="77" t="str">
        <f>IFERROR(VLOOKUP($D606,의치한약수데이터!$C:$AS,8,0),"")</f>
        <v/>
      </c>
      <c r="I606" s="77" t="str">
        <f>IFERROR(VLOOKUP($D606,의치한약수데이터!$C:$AS,12,0),"")</f>
        <v/>
      </c>
      <c r="J606" s="77" t="str">
        <f>IFERROR(VLOOKUP($D606,의치한약수데이터!$C:$AS,13,0),"")</f>
        <v/>
      </c>
      <c r="K606" s="77" t="str">
        <f>IFERROR(VLOOKUP($D606,의치한약수데이터!$C:$AS,14,0),"")</f>
        <v/>
      </c>
      <c r="L606" s="77" t="str">
        <f>IFERROR(VLOOKUP($D606,의치한약수데이터!$C:$AS,16,0),"")</f>
        <v/>
      </c>
      <c r="M606" s="80" t="str">
        <f>IFERROR(VLOOKUP($D606,의치한약수데이터!$C:$AS,17,0),"")</f>
        <v/>
      </c>
      <c r="N606" s="77" t="str">
        <f>IFERROR(VLOOKUP($D606,의치한약수데이터!$C:$AS,18,0),"")</f>
        <v/>
      </c>
      <c r="O606" s="81" t="str">
        <f>IFERROR(VLOOKUP($D606,의치한약수데이터!$C:$AS,20,0),"")</f>
        <v/>
      </c>
      <c r="P606" s="77" t="str">
        <f>IFERROR(VLOOKUP($D606,의치한약수데이터!$C:$AS,21,0),"")</f>
        <v/>
      </c>
      <c r="Q606" s="77" t="str">
        <f>IFERROR(VLOOKUP($D606,의치한약수데이터!$C:$AS,39,0),"")</f>
        <v/>
      </c>
      <c r="R606" s="82" t="str">
        <f>IFERROR(VLOOKUP($D606,의치한약수데이터!$C:$AS,41,0),"")</f>
        <v/>
      </c>
      <c r="S606" s="115" t="str">
        <f>IFERROR(VLOOKUP($D606,의치한약수데이터!$C:$AS,43,0),"")</f>
        <v/>
      </c>
    </row>
    <row r="607" spans="3:19" x14ac:dyDescent="0.3">
      <c r="C607" s="18">
        <v>575</v>
      </c>
      <c r="D607" s="77" t="str">
        <f>IFERROR(VLOOKUP($C607,의치한약수데이터!$B:$C,2,0),"")</f>
        <v/>
      </c>
      <c r="E607" s="79" t="str">
        <f>IFERROR(VLOOKUP($D607,의치한약수데이터!$C:$AS,3,0),"")</f>
        <v/>
      </c>
      <c r="F607" s="77" t="str">
        <f>IFERROR(VLOOKUP($D607,의치한약수데이터!$C:$AS,5,0),"")</f>
        <v/>
      </c>
      <c r="G607" s="77" t="str">
        <f>IFERROR(VLOOKUP($D607,의치한약수데이터!$C:$AS,6,0),"")</f>
        <v/>
      </c>
      <c r="H607" s="77" t="str">
        <f>IFERROR(VLOOKUP($D607,의치한약수데이터!$C:$AS,8,0),"")</f>
        <v/>
      </c>
      <c r="I607" s="77" t="str">
        <f>IFERROR(VLOOKUP($D607,의치한약수데이터!$C:$AS,12,0),"")</f>
        <v/>
      </c>
      <c r="J607" s="77" t="str">
        <f>IFERROR(VLOOKUP($D607,의치한약수데이터!$C:$AS,13,0),"")</f>
        <v/>
      </c>
      <c r="K607" s="77" t="str">
        <f>IFERROR(VLOOKUP($D607,의치한약수데이터!$C:$AS,14,0),"")</f>
        <v/>
      </c>
      <c r="L607" s="77" t="str">
        <f>IFERROR(VLOOKUP($D607,의치한약수데이터!$C:$AS,16,0),"")</f>
        <v/>
      </c>
      <c r="M607" s="80" t="str">
        <f>IFERROR(VLOOKUP($D607,의치한약수데이터!$C:$AS,17,0),"")</f>
        <v/>
      </c>
      <c r="N607" s="77" t="str">
        <f>IFERROR(VLOOKUP($D607,의치한약수데이터!$C:$AS,18,0),"")</f>
        <v/>
      </c>
      <c r="O607" s="81" t="str">
        <f>IFERROR(VLOOKUP($D607,의치한약수데이터!$C:$AS,20,0),"")</f>
        <v/>
      </c>
      <c r="P607" s="77" t="str">
        <f>IFERROR(VLOOKUP($D607,의치한약수데이터!$C:$AS,21,0),"")</f>
        <v/>
      </c>
      <c r="Q607" s="77" t="str">
        <f>IFERROR(VLOOKUP($D607,의치한약수데이터!$C:$AS,39,0),"")</f>
        <v/>
      </c>
      <c r="R607" s="82" t="str">
        <f>IFERROR(VLOOKUP($D607,의치한약수데이터!$C:$AS,41,0),"")</f>
        <v/>
      </c>
      <c r="S607" s="115" t="str">
        <f>IFERROR(VLOOKUP($D607,의치한약수데이터!$C:$AS,43,0),"")</f>
        <v/>
      </c>
    </row>
    <row r="608" spans="3:19" x14ac:dyDescent="0.3">
      <c r="C608" s="18">
        <v>576</v>
      </c>
      <c r="D608" s="77" t="str">
        <f>IFERROR(VLOOKUP($C608,의치한약수데이터!$B:$C,2,0),"")</f>
        <v/>
      </c>
      <c r="E608" s="79" t="str">
        <f>IFERROR(VLOOKUP($D608,의치한약수데이터!$C:$AS,3,0),"")</f>
        <v/>
      </c>
      <c r="F608" s="77" t="str">
        <f>IFERROR(VLOOKUP($D608,의치한약수데이터!$C:$AS,5,0),"")</f>
        <v/>
      </c>
      <c r="G608" s="77" t="str">
        <f>IFERROR(VLOOKUP($D608,의치한약수데이터!$C:$AS,6,0),"")</f>
        <v/>
      </c>
      <c r="H608" s="77" t="str">
        <f>IFERROR(VLOOKUP($D608,의치한약수데이터!$C:$AS,8,0),"")</f>
        <v/>
      </c>
      <c r="I608" s="77" t="str">
        <f>IFERROR(VLOOKUP($D608,의치한약수데이터!$C:$AS,12,0),"")</f>
        <v/>
      </c>
      <c r="J608" s="77" t="str">
        <f>IFERROR(VLOOKUP($D608,의치한약수데이터!$C:$AS,13,0),"")</f>
        <v/>
      </c>
      <c r="K608" s="77" t="str">
        <f>IFERROR(VLOOKUP($D608,의치한약수데이터!$C:$AS,14,0),"")</f>
        <v/>
      </c>
      <c r="L608" s="77" t="str">
        <f>IFERROR(VLOOKUP($D608,의치한약수데이터!$C:$AS,16,0),"")</f>
        <v/>
      </c>
      <c r="M608" s="80" t="str">
        <f>IFERROR(VLOOKUP($D608,의치한약수데이터!$C:$AS,17,0),"")</f>
        <v/>
      </c>
      <c r="N608" s="77" t="str">
        <f>IFERROR(VLOOKUP($D608,의치한약수데이터!$C:$AS,18,0),"")</f>
        <v/>
      </c>
      <c r="O608" s="81" t="str">
        <f>IFERROR(VLOOKUP($D608,의치한약수데이터!$C:$AS,20,0),"")</f>
        <v/>
      </c>
      <c r="P608" s="77" t="str">
        <f>IFERROR(VLOOKUP($D608,의치한약수데이터!$C:$AS,21,0),"")</f>
        <v/>
      </c>
      <c r="Q608" s="77" t="str">
        <f>IFERROR(VLOOKUP($D608,의치한약수데이터!$C:$AS,39,0),"")</f>
        <v/>
      </c>
      <c r="R608" s="82" t="str">
        <f>IFERROR(VLOOKUP($D608,의치한약수데이터!$C:$AS,41,0),"")</f>
        <v/>
      </c>
      <c r="S608" s="115" t="str">
        <f>IFERROR(VLOOKUP($D608,의치한약수데이터!$C:$AS,43,0),"")</f>
        <v/>
      </c>
    </row>
    <row r="609" spans="3:19" x14ac:dyDescent="0.3">
      <c r="C609" s="18">
        <v>577</v>
      </c>
      <c r="D609" s="77" t="str">
        <f>IFERROR(VLOOKUP($C609,의치한약수데이터!$B:$C,2,0),"")</f>
        <v/>
      </c>
      <c r="E609" s="79" t="str">
        <f>IFERROR(VLOOKUP($D609,의치한약수데이터!$C:$AS,3,0),"")</f>
        <v/>
      </c>
      <c r="F609" s="77" t="str">
        <f>IFERROR(VLOOKUP($D609,의치한약수데이터!$C:$AS,5,0),"")</f>
        <v/>
      </c>
      <c r="G609" s="77" t="str">
        <f>IFERROR(VLOOKUP($D609,의치한약수데이터!$C:$AS,6,0),"")</f>
        <v/>
      </c>
      <c r="H609" s="77" t="str">
        <f>IFERROR(VLOOKUP($D609,의치한약수데이터!$C:$AS,8,0),"")</f>
        <v/>
      </c>
      <c r="I609" s="77" t="str">
        <f>IFERROR(VLOOKUP($D609,의치한약수데이터!$C:$AS,12,0),"")</f>
        <v/>
      </c>
      <c r="J609" s="77" t="str">
        <f>IFERROR(VLOOKUP($D609,의치한약수데이터!$C:$AS,13,0),"")</f>
        <v/>
      </c>
      <c r="K609" s="77" t="str">
        <f>IFERROR(VLOOKUP($D609,의치한약수데이터!$C:$AS,14,0),"")</f>
        <v/>
      </c>
      <c r="L609" s="77" t="str">
        <f>IFERROR(VLOOKUP($D609,의치한약수데이터!$C:$AS,16,0),"")</f>
        <v/>
      </c>
      <c r="M609" s="80" t="str">
        <f>IFERROR(VLOOKUP($D609,의치한약수데이터!$C:$AS,17,0),"")</f>
        <v/>
      </c>
      <c r="N609" s="77" t="str">
        <f>IFERROR(VLOOKUP($D609,의치한약수데이터!$C:$AS,18,0),"")</f>
        <v/>
      </c>
      <c r="O609" s="81" t="str">
        <f>IFERROR(VLOOKUP($D609,의치한약수데이터!$C:$AS,20,0),"")</f>
        <v/>
      </c>
      <c r="P609" s="77" t="str">
        <f>IFERROR(VLOOKUP($D609,의치한약수데이터!$C:$AS,21,0),"")</f>
        <v/>
      </c>
      <c r="Q609" s="77" t="str">
        <f>IFERROR(VLOOKUP($D609,의치한약수데이터!$C:$AS,39,0),"")</f>
        <v/>
      </c>
      <c r="R609" s="82" t="str">
        <f>IFERROR(VLOOKUP($D609,의치한약수데이터!$C:$AS,41,0),"")</f>
        <v/>
      </c>
      <c r="S609" s="115" t="str">
        <f>IFERROR(VLOOKUP($D609,의치한약수데이터!$C:$AS,43,0),"")</f>
        <v/>
      </c>
    </row>
    <row r="610" spans="3:19" x14ac:dyDescent="0.3">
      <c r="C610" s="18">
        <v>578</v>
      </c>
      <c r="D610" s="77" t="str">
        <f>IFERROR(VLOOKUP($C610,의치한약수데이터!$B:$C,2,0),"")</f>
        <v/>
      </c>
      <c r="E610" s="79" t="str">
        <f>IFERROR(VLOOKUP($D610,의치한약수데이터!$C:$AS,3,0),"")</f>
        <v/>
      </c>
      <c r="F610" s="77" t="str">
        <f>IFERROR(VLOOKUP($D610,의치한약수데이터!$C:$AS,5,0),"")</f>
        <v/>
      </c>
      <c r="G610" s="77" t="str">
        <f>IFERROR(VLOOKUP($D610,의치한약수데이터!$C:$AS,6,0),"")</f>
        <v/>
      </c>
      <c r="H610" s="77" t="str">
        <f>IFERROR(VLOOKUP($D610,의치한약수데이터!$C:$AS,8,0),"")</f>
        <v/>
      </c>
      <c r="I610" s="77" t="str">
        <f>IFERROR(VLOOKUP($D610,의치한약수데이터!$C:$AS,12,0),"")</f>
        <v/>
      </c>
      <c r="J610" s="77" t="str">
        <f>IFERROR(VLOOKUP($D610,의치한약수데이터!$C:$AS,13,0),"")</f>
        <v/>
      </c>
      <c r="K610" s="77" t="str">
        <f>IFERROR(VLOOKUP($D610,의치한약수데이터!$C:$AS,14,0),"")</f>
        <v/>
      </c>
      <c r="L610" s="77" t="str">
        <f>IFERROR(VLOOKUP($D610,의치한약수데이터!$C:$AS,16,0),"")</f>
        <v/>
      </c>
      <c r="M610" s="80" t="str">
        <f>IFERROR(VLOOKUP($D610,의치한약수데이터!$C:$AS,17,0),"")</f>
        <v/>
      </c>
      <c r="N610" s="77" t="str">
        <f>IFERROR(VLOOKUP($D610,의치한약수데이터!$C:$AS,18,0),"")</f>
        <v/>
      </c>
      <c r="O610" s="81" t="str">
        <f>IFERROR(VLOOKUP($D610,의치한약수데이터!$C:$AS,20,0),"")</f>
        <v/>
      </c>
      <c r="P610" s="77" t="str">
        <f>IFERROR(VLOOKUP($D610,의치한약수데이터!$C:$AS,21,0),"")</f>
        <v/>
      </c>
      <c r="Q610" s="77" t="str">
        <f>IFERROR(VLOOKUP($D610,의치한약수데이터!$C:$AS,39,0),"")</f>
        <v/>
      </c>
      <c r="R610" s="82" t="str">
        <f>IFERROR(VLOOKUP($D610,의치한약수데이터!$C:$AS,41,0),"")</f>
        <v/>
      </c>
      <c r="S610" s="115" t="str">
        <f>IFERROR(VLOOKUP($D610,의치한약수데이터!$C:$AS,43,0),"")</f>
        <v/>
      </c>
    </row>
    <row r="611" spans="3:19" x14ac:dyDescent="0.3">
      <c r="C611" s="18">
        <v>579</v>
      </c>
      <c r="D611" s="77" t="str">
        <f>IFERROR(VLOOKUP($C611,의치한약수데이터!$B:$C,2,0),"")</f>
        <v/>
      </c>
      <c r="E611" s="79" t="str">
        <f>IFERROR(VLOOKUP($D611,의치한약수데이터!$C:$AS,3,0),"")</f>
        <v/>
      </c>
      <c r="F611" s="77" t="str">
        <f>IFERROR(VLOOKUP($D611,의치한약수데이터!$C:$AS,5,0),"")</f>
        <v/>
      </c>
      <c r="G611" s="77" t="str">
        <f>IFERROR(VLOOKUP($D611,의치한약수데이터!$C:$AS,6,0),"")</f>
        <v/>
      </c>
      <c r="H611" s="77" t="str">
        <f>IFERROR(VLOOKUP($D611,의치한약수데이터!$C:$AS,8,0),"")</f>
        <v/>
      </c>
      <c r="I611" s="77" t="str">
        <f>IFERROR(VLOOKUP($D611,의치한약수데이터!$C:$AS,12,0),"")</f>
        <v/>
      </c>
      <c r="J611" s="77" t="str">
        <f>IFERROR(VLOOKUP($D611,의치한약수데이터!$C:$AS,13,0),"")</f>
        <v/>
      </c>
      <c r="K611" s="77" t="str">
        <f>IFERROR(VLOOKUP($D611,의치한약수데이터!$C:$AS,14,0),"")</f>
        <v/>
      </c>
      <c r="L611" s="77" t="str">
        <f>IFERROR(VLOOKUP($D611,의치한약수데이터!$C:$AS,16,0),"")</f>
        <v/>
      </c>
      <c r="M611" s="80" t="str">
        <f>IFERROR(VLOOKUP($D611,의치한약수데이터!$C:$AS,17,0),"")</f>
        <v/>
      </c>
      <c r="N611" s="77" t="str">
        <f>IFERROR(VLOOKUP($D611,의치한약수데이터!$C:$AS,18,0),"")</f>
        <v/>
      </c>
      <c r="O611" s="81" t="str">
        <f>IFERROR(VLOOKUP($D611,의치한약수데이터!$C:$AS,20,0),"")</f>
        <v/>
      </c>
      <c r="P611" s="77" t="str">
        <f>IFERROR(VLOOKUP($D611,의치한약수데이터!$C:$AS,21,0),"")</f>
        <v/>
      </c>
      <c r="Q611" s="77" t="str">
        <f>IFERROR(VLOOKUP($D611,의치한약수데이터!$C:$AS,39,0),"")</f>
        <v/>
      </c>
      <c r="R611" s="82" t="str">
        <f>IFERROR(VLOOKUP($D611,의치한약수데이터!$C:$AS,41,0),"")</f>
        <v/>
      </c>
      <c r="S611" s="115" t="str">
        <f>IFERROR(VLOOKUP($D611,의치한약수데이터!$C:$AS,43,0),"")</f>
        <v/>
      </c>
    </row>
    <row r="612" spans="3:19" x14ac:dyDescent="0.3">
      <c r="C612" s="18">
        <v>580</v>
      </c>
      <c r="D612" s="77" t="str">
        <f>IFERROR(VLOOKUP($C612,의치한약수데이터!$B:$C,2,0),"")</f>
        <v/>
      </c>
      <c r="E612" s="79" t="str">
        <f>IFERROR(VLOOKUP($D612,의치한약수데이터!$C:$AS,3,0),"")</f>
        <v/>
      </c>
      <c r="F612" s="77" t="str">
        <f>IFERROR(VLOOKUP($D612,의치한약수데이터!$C:$AS,5,0),"")</f>
        <v/>
      </c>
      <c r="G612" s="77" t="str">
        <f>IFERROR(VLOOKUP($D612,의치한약수데이터!$C:$AS,6,0),"")</f>
        <v/>
      </c>
      <c r="H612" s="77" t="str">
        <f>IFERROR(VLOOKUP($D612,의치한약수데이터!$C:$AS,8,0),"")</f>
        <v/>
      </c>
      <c r="I612" s="77" t="str">
        <f>IFERROR(VLOOKUP($D612,의치한약수데이터!$C:$AS,12,0),"")</f>
        <v/>
      </c>
      <c r="J612" s="77" t="str">
        <f>IFERROR(VLOOKUP($D612,의치한약수데이터!$C:$AS,13,0),"")</f>
        <v/>
      </c>
      <c r="K612" s="77" t="str">
        <f>IFERROR(VLOOKUP($D612,의치한약수데이터!$C:$AS,14,0),"")</f>
        <v/>
      </c>
      <c r="L612" s="77" t="str">
        <f>IFERROR(VLOOKUP($D612,의치한약수데이터!$C:$AS,16,0),"")</f>
        <v/>
      </c>
      <c r="M612" s="80" t="str">
        <f>IFERROR(VLOOKUP($D612,의치한약수데이터!$C:$AS,17,0),"")</f>
        <v/>
      </c>
      <c r="N612" s="77" t="str">
        <f>IFERROR(VLOOKUP($D612,의치한약수데이터!$C:$AS,18,0),"")</f>
        <v/>
      </c>
      <c r="O612" s="81" t="str">
        <f>IFERROR(VLOOKUP($D612,의치한약수데이터!$C:$AS,20,0),"")</f>
        <v/>
      </c>
      <c r="P612" s="77" t="str">
        <f>IFERROR(VLOOKUP($D612,의치한약수데이터!$C:$AS,21,0),"")</f>
        <v/>
      </c>
      <c r="Q612" s="77" t="str">
        <f>IFERROR(VLOOKUP($D612,의치한약수데이터!$C:$AS,39,0),"")</f>
        <v/>
      </c>
      <c r="R612" s="82" t="str">
        <f>IFERROR(VLOOKUP($D612,의치한약수데이터!$C:$AS,41,0),"")</f>
        <v/>
      </c>
      <c r="S612" s="115" t="str">
        <f>IFERROR(VLOOKUP($D612,의치한약수데이터!$C:$AS,43,0),"")</f>
        <v/>
      </c>
    </row>
    <row r="613" spans="3:19" x14ac:dyDescent="0.3">
      <c r="C613" s="18">
        <v>581</v>
      </c>
      <c r="D613" s="77" t="str">
        <f>IFERROR(VLOOKUP($C613,의치한약수데이터!$B:$C,2,0),"")</f>
        <v/>
      </c>
      <c r="E613" s="79" t="str">
        <f>IFERROR(VLOOKUP($D613,의치한약수데이터!$C:$AS,3,0),"")</f>
        <v/>
      </c>
      <c r="F613" s="77" t="str">
        <f>IFERROR(VLOOKUP($D613,의치한약수데이터!$C:$AS,5,0),"")</f>
        <v/>
      </c>
      <c r="G613" s="77" t="str">
        <f>IFERROR(VLOOKUP($D613,의치한약수데이터!$C:$AS,6,0),"")</f>
        <v/>
      </c>
      <c r="H613" s="77" t="str">
        <f>IFERROR(VLOOKUP($D613,의치한약수데이터!$C:$AS,8,0),"")</f>
        <v/>
      </c>
      <c r="I613" s="77" t="str">
        <f>IFERROR(VLOOKUP($D613,의치한약수데이터!$C:$AS,12,0),"")</f>
        <v/>
      </c>
      <c r="J613" s="77" t="str">
        <f>IFERROR(VLOOKUP($D613,의치한약수데이터!$C:$AS,13,0),"")</f>
        <v/>
      </c>
      <c r="K613" s="77" t="str">
        <f>IFERROR(VLOOKUP($D613,의치한약수데이터!$C:$AS,14,0),"")</f>
        <v/>
      </c>
      <c r="L613" s="77" t="str">
        <f>IFERROR(VLOOKUP($D613,의치한약수데이터!$C:$AS,16,0),"")</f>
        <v/>
      </c>
      <c r="M613" s="80" t="str">
        <f>IFERROR(VLOOKUP($D613,의치한약수데이터!$C:$AS,17,0),"")</f>
        <v/>
      </c>
      <c r="N613" s="77" t="str">
        <f>IFERROR(VLOOKUP($D613,의치한약수데이터!$C:$AS,18,0),"")</f>
        <v/>
      </c>
      <c r="O613" s="81" t="str">
        <f>IFERROR(VLOOKUP($D613,의치한약수데이터!$C:$AS,20,0),"")</f>
        <v/>
      </c>
      <c r="P613" s="77" t="str">
        <f>IFERROR(VLOOKUP($D613,의치한약수데이터!$C:$AS,21,0),"")</f>
        <v/>
      </c>
      <c r="Q613" s="77" t="str">
        <f>IFERROR(VLOOKUP($D613,의치한약수데이터!$C:$AS,39,0),"")</f>
        <v/>
      </c>
      <c r="R613" s="82" t="str">
        <f>IFERROR(VLOOKUP($D613,의치한약수데이터!$C:$AS,41,0),"")</f>
        <v/>
      </c>
      <c r="S613" s="115" t="str">
        <f>IFERROR(VLOOKUP($D613,의치한약수데이터!$C:$AS,43,0),"")</f>
        <v/>
      </c>
    </row>
    <row r="614" spans="3:19" x14ac:dyDescent="0.3">
      <c r="C614" s="18">
        <v>582</v>
      </c>
      <c r="D614" s="77" t="str">
        <f>IFERROR(VLOOKUP($C614,의치한약수데이터!$B:$C,2,0),"")</f>
        <v/>
      </c>
      <c r="E614" s="79" t="str">
        <f>IFERROR(VLOOKUP($D614,의치한약수데이터!$C:$AS,3,0),"")</f>
        <v/>
      </c>
      <c r="F614" s="77" t="str">
        <f>IFERROR(VLOOKUP($D614,의치한약수데이터!$C:$AS,5,0),"")</f>
        <v/>
      </c>
      <c r="G614" s="77" t="str">
        <f>IFERROR(VLOOKUP($D614,의치한약수데이터!$C:$AS,6,0),"")</f>
        <v/>
      </c>
      <c r="H614" s="77" t="str">
        <f>IFERROR(VLOOKUP($D614,의치한약수데이터!$C:$AS,8,0),"")</f>
        <v/>
      </c>
      <c r="I614" s="77" t="str">
        <f>IFERROR(VLOOKUP($D614,의치한약수데이터!$C:$AS,12,0),"")</f>
        <v/>
      </c>
      <c r="J614" s="77" t="str">
        <f>IFERROR(VLOOKUP($D614,의치한약수데이터!$C:$AS,13,0),"")</f>
        <v/>
      </c>
      <c r="K614" s="77" t="str">
        <f>IFERROR(VLOOKUP($D614,의치한약수데이터!$C:$AS,14,0),"")</f>
        <v/>
      </c>
      <c r="L614" s="77" t="str">
        <f>IFERROR(VLOOKUP($D614,의치한약수데이터!$C:$AS,16,0),"")</f>
        <v/>
      </c>
      <c r="M614" s="80" t="str">
        <f>IFERROR(VLOOKUP($D614,의치한약수데이터!$C:$AS,17,0),"")</f>
        <v/>
      </c>
      <c r="N614" s="77" t="str">
        <f>IFERROR(VLOOKUP($D614,의치한약수데이터!$C:$AS,18,0),"")</f>
        <v/>
      </c>
      <c r="O614" s="81" t="str">
        <f>IFERROR(VLOOKUP($D614,의치한약수데이터!$C:$AS,20,0),"")</f>
        <v/>
      </c>
      <c r="P614" s="77" t="str">
        <f>IFERROR(VLOOKUP($D614,의치한약수데이터!$C:$AS,21,0),"")</f>
        <v/>
      </c>
      <c r="Q614" s="77" t="str">
        <f>IFERROR(VLOOKUP($D614,의치한약수데이터!$C:$AS,39,0),"")</f>
        <v/>
      </c>
      <c r="R614" s="82" t="str">
        <f>IFERROR(VLOOKUP($D614,의치한약수데이터!$C:$AS,41,0),"")</f>
        <v/>
      </c>
      <c r="S614" s="115" t="str">
        <f>IFERROR(VLOOKUP($D614,의치한약수데이터!$C:$AS,43,0),"")</f>
        <v/>
      </c>
    </row>
    <row r="615" spans="3:19" x14ac:dyDescent="0.3">
      <c r="C615" s="18">
        <v>583</v>
      </c>
      <c r="D615" s="77" t="str">
        <f>IFERROR(VLOOKUP($C615,의치한약수데이터!$B:$C,2,0),"")</f>
        <v/>
      </c>
      <c r="E615" s="79" t="str">
        <f>IFERROR(VLOOKUP($D615,의치한약수데이터!$C:$AS,3,0),"")</f>
        <v/>
      </c>
      <c r="F615" s="77" t="str">
        <f>IFERROR(VLOOKUP($D615,의치한약수데이터!$C:$AS,5,0),"")</f>
        <v/>
      </c>
      <c r="G615" s="77" t="str">
        <f>IFERROR(VLOOKUP($D615,의치한약수데이터!$C:$AS,6,0),"")</f>
        <v/>
      </c>
      <c r="H615" s="77" t="str">
        <f>IFERROR(VLOOKUP($D615,의치한약수데이터!$C:$AS,8,0),"")</f>
        <v/>
      </c>
      <c r="I615" s="77" t="str">
        <f>IFERROR(VLOOKUP($D615,의치한약수데이터!$C:$AS,12,0),"")</f>
        <v/>
      </c>
      <c r="J615" s="77" t="str">
        <f>IFERROR(VLOOKUP($D615,의치한약수데이터!$C:$AS,13,0),"")</f>
        <v/>
      </c>
      <c r="K615" s="77" t="str">
        <f>IFERROR(VLOOKUP($D615,의치한약수데이터!$C:$AS,14,0),"")</f>
        <v/>
      </c>
      <c r="L615" s="77" t="str">
        <f>IFERROR(VLOOKUP($D615,의치한약수데이터!$C:$AS,16,0),"")</f>
        <v/>
      </c>
      <c r="M615" s="80" t="str">
        <f>IFERROR(VLOOKUP($D615,의치한약수데이터!$C:$AS,17,0),"")</f>
        <v/>
      </c>
      <c r="N615" s="77" t="str">
        <f>IFERROR(VLOOKUP($D615,의치한약수데이터!$C:$AS,18,0),"")</f>
        <v/>
      </c>
      <c r="O615" s="81" t="str">
        <f>IFERROR(VLOOKUP($D615,의치한약수데이터!$C:$AS,20,0),"")</f>
        <v/>
      </c>
      <c r="P615" s="77" t="str">
        <f>IFERROR(VLOOKUP($D615,의치한약수데이터!$C:$AS,21,0),"")</f>
        <v/>
      </c>
      <c r="Q615" s="77" t="str">
        <f>IFERROR(VLOOKUP($D615,의치한약수데이터!$C:$AS,39,0),"")</f>
        <v/>
      </c>
      <c r="R615" s="82" t="str">
        <f>IFERROR(VLOOKUP($D615,의치한약수데이터!$C:$AS,41,0),"")</f>
        <v/>
      </c>
      <c r="S615" s="115" t="str">
        <f>IFERROR(VLOOKUP($D615,의치한약수데이터!$C:$AS,43,0),"")</f>
        <v/>
      </c>
    </row>
    <row r="616" spans="3:19" x14ac:dyDescent="0.3">
      <c r="C616" s="18">
        <v>584</v>
      </c>
      <c r="D616" s="77" t="str">
        <f>IFERROR(VLOOKUP($C616,의치한약수데이터!$B:$C,2,0),"")</f>
        <v/>
      </c>
      <c r="E616" s="79" t="str">
        <f>IFERROR(VLOOKUP($D616,의치한약수데이터!$C:$AS,3,0),"")</f>
        <v/>
      </c>
      <c r="F616" s="77" t="str">
        <f>IFERROR(VLOOKUP($D616,의치한약수데이터!$C:$AS,5,0),"")</f>
        <v/>
      </c>
      <c r="G616" s="77" t="str">
        <f>IFERROR(VLOOKUP($D616,의치한약수데이터!$C:$AS,6,0),"")</f>
        <v/>
      </c>
      <c r="H616" s="77" t="str">
        <f>IFERROR(VLOOKUP($D616,의치한약수데이터!$C:$AS,8,0),"")</f>
        <v/>
      </c>
      <c r="I616" s="77" t="str">
        <f>IFERROR(VLOOKUP($D616,의치한약수데이터!$C:$AS,12,0),"")</f>
        <v/>
      </c>
      <c r="J616" s="77" t="str">
        <f>IFERROR(VLOOKUP($D616,의치한약수데이터!$C:$AS,13,0),"")</f>
        <v/>
      </c>
      <c r="K616" s="77" t="str">
        <f>IFERROR(VLOOKUP($D616,의치한약수데이터!$C:$AS,14,0),"")</f>
        <v/>
      </c>
      <c r="L616" s="77" t="str">
        <f>IFERROR(VLOOKUP($D616,의치한약수데이터!$C:$AS,16,0),"")</f>
        <v/>
      </c>
      <c r="M616" s="80" t="str">
        <f>IFERROR(VLOOKUP($D616,의치한약수데이터!$C:$AS,17,0),"")</f>
        <v/>
      </c>
      <c r="N616" s="77" t="str">
        <f>IFERROR(VLOOKUP($D616,의치한약수데이터!$C:$AS,18,0),"")</f>
        <v/>
      </c>
      <c r="O616" s="81" t="str">
        <f>IFERROR(VLOOKUP($D616,의치한약수데이터!$C:$AS,20,0),"")</f>
        <v/>
      </c>
      <c r="P616" s="77" t="str">
        <f>IFERROR(VLOOKUP($D616,의치한약수데이터!$C:$AS,21,0),"")</f>
        <v/>
      </c>
      <c r="Q616" s="77" t="str">
        <f>IFERROR(VLOOKUP($D616,의치한약수데이터!$C:$AS,39,0),"")</f>
        <v/>
      </c>
      <c r="R616" s="82" t="str">
        <f>IFERROR(VLOOKUP($D616,의치한약수데이터!$C:$AS,41,0),"")</f>
        <v/>
      </c>
      <c r="S616" s="115" t="str">
        <f>IFERROR(VLOOKUP($D616,의치한약수데이터!$C:$AS,43,0),"")</f>
        <v/>
      </c>
    </row>
    <row r="617" spans="3:19" x14ac:dyDescent="0.3">
      <c r="C617" s="18">
        <v>585</v>
      </c>
      <c r="D617" s="77" t="str">
        <f>IFERROR(VLOOKUP($C617,의치한약수데이터!$B:$C,2,0),"")</f>
        <v/>
      </c>
      <c r="E617" s="79" t="str">
        <f>IFERROR(VLOOKUP($D617,의치한약수데이터!$C:$AS,3,0),"")</f>
        <v/>
      </c>
      <c r="F617" s="77" t="str">
        <f>IFERROR(VLOOKUP($D617,의치한약수데이터!$C:$AS,5,0),"")</f>
        <v/>
      </c>
      <c r="G617" s="77" t="str">
        <f>IFERROR(VLOOKUP($D617,의치한약수데이터!$C:$AS,6,0),"")</f>
        <v/>
      </c>
      <c r="H617" s="77" t="str">
        <f>IFERROR(VLOOKUP($D617,의치한약수데이터!$C:$AS,8,0),"")</f>
        <v/>
      </c>
      <c r="I617" s="77" t="str">
        <f>IFERROR(VLOOKUP($D617,의치한약수데이터!$C:$AS,12,0),"")</f>
        <v/>
      </c>
      <c r="J617" s="77" t="str">
        <f>IFERROR(VLOOKUP($D617,의치한약수데이터!$C:$AS,13,0),"")</f>
        <v/>
      </c>
      <c r="K617" s="77" t="str">
        <f>IFERROR(VLOOKUP($D617,의치한약수데이터!$C:$AS,14,0),"")</f>
        <v/>
      </c>
      <c r="L617" s="77" t="str">
        <f>IFERROR(VLOOKUP($D617,의치한약수데이터!$C:$AS,16,0),"")</f>
        <v/>
      </c>
      <c r="M617" s="80" t="str">
        <f>IFERROR(VLOOKUP($D617,의치한약수데이터!$C:$AS,17,0),"")</f>
        <v/>
      </c>
      <c r="N617" s="77" t="str">
        <f>IFERROR(VLOOKUP($D617,의치한약수데이터!$C:$AS,18,0),"")</f>
        <v/>
      </c>
      <c r="O617" s="81" t="str">
        <f>IFERROR(VLOOKUP($D617,의치한약수데이터!$C:$AS,20,0),"")</f>
        <v/>
      </c>
      <c r="P617" s="77" t="str">
        <f>IFERROR(VLOOKUP($D617,의치한약수데이터!$C:$AS,21,0),"")</f>
        <v/>
      </c>
      <c r="Q617" s="77" t="str">
        <f>IFERROR(VLOOKUP($D617,의치한약수데이터!$C:$AS,39,0),"")</f>
        <v/>
      </c>
      <c r="R617" s="82" t="str">
        <f>IFERROR(VLOOKUP($D617,의치한약수데이터!$C:$AS,41,0),"")</f>
        <v/>
      </c>
      <c r="S617" s="115" t="str">
        <f>IFERROR(VLOOKUP($D617,의치한약수데이터!$C:$AS,43,0),"")</f>
        <v/>
      </c>
    </row>
    <row r="618" spans="3:19" x14ac:dyDescent="0.3">
      <c r="C618" s="18">
        <v>586</v>
      </c>
      <c r="D618" s="77" t="str">
        <f>IFERROR(VLOOKUP($C618,의치한약수데이터!$B:$C,2,0),"")</f>
        <v/>
      </c>
      <c r="E618" s="79" t="str">
        <f>IFERROR(VLOOKUP($D618,의치한약수데이터!$C:$AS,3,0),"")</f>
        <v/>
      </c>
      <c r="F618" s="77" t="str">
        <f>IFERROR(VLOOKUP($D618,의치한약수데이터!$C:$AS,5,0),"")</f>
        <v/>
      </c>
      <c r="G618" s="77" t="str">
        <f>IFERROR(VLOOKUP($D618,의치한약수데이터!$C:$AS,6,0),"")</f>
        <v/>
      </c>
      <c r="H618" s="77" t="str">
        <f>IFERROR(VLOOKUP($D618,의치한약수데이터!$C:$AS,8,0),"")</f>
        <v/>
      </c>
      <c r="I618" s="77" t="str">
        <f>IFERROR(VLOOKUP($D618,의치한약수데이터!$C:$AS,12,0),"")</f>
        <v/>
      </c>
      <c r="J618" s="77" t="str">
        <f>IFERROR(VLOOKUP($D618,의치한약수데이터!$C:$AS,13,0),"")</f>
        <v/>
      </c>
      <c r="K618" s="77" t="str">
        <f>IFERROR(VLOOKUP($D618,의치한약수데이터!$C:$AS,14,0),"")</f>
        <v/>
      </c>
      <c r="L618" s="77" t="str">
        <f>IFERROR(VLOOKUP($D618,의치한약수데이터!$C:$AS,16,0),"")</f>
        <v/>
      </c>
      <c r="M618" s="80" t="str">
        <f>IFERROR(VLOOKUP($D618,의치한약수데이터!$C:$AS,17,0),"")</f>
        <v/>
      </c>
      <c r="N618" s="77" t="str">
        <f>IFERROR(VLOOKUP($D618,의치한약수데이터!$C:$AS,18,0),"")</f>
        <v/>
      </c>
      <c r="O618" s="81" t="str">
        <f>IFERROR(VLOOKUP($D618,의치한약수데이터!$C:$AS,20,0),"")</f>
        <v/>
      </c>
      <c r="P618" s="77" t="str">
        <f>IFERROR(VLOOKUP($D618,의치한약수데이터!$C:$AS,21,0),"")</f>
        <v/>
      </c>
      <c r="Q618" s="77" t="str">
        <f>IFERROR(VLOOKUP($D618,의치한약수데이터!$C:$AS,39,0),"")</f>
        <v/>
      </c>
      <c r="R618" s="82" t="str">
        <f>IFERROR(VLOOKUP($D618,의치한약수데이터!$C:$AS,41,0),"")</f>
        <v/>
      </c>
      <c r="S618" s="115" t="str">
        <f>IFERROR(VLOOKUP($D618,의치한약수데이터!$C:$AS,43,0),"")</f>
        <v/>
      </c>
    </row>
    <row r="619" spans="3:19" x14ac:dyDescent="0.3">
      <c r="C619" s="18">
        <v>587</v>
      </c>
      <c r="D619" s="77" t="str">
        <f>IFERROR(VLOOKUP($C619,의치한약수데이터!$B:$C,2,0),"")</f>
        <v/>
      </c>
      <c r="E619" s="79" t="str">
        <f>IFERROR(VLOOKUP($D619,의치한약수데이터!$C:$AS,3,0),"")</f>
        <v/>
      </c>
      <c r="F619" s="77" t="str">
        <f>IFERROR(VLOOKUP($D619,의치한약수데이터!$C:$AS,5,0),"")</f>
        <v/>
      </c>
      <c r="G619" s="77" t="str">
        <f>IFERROR(VLOOKUP($D619,의치한약수데이터!$C:$AS,6,0),"")</f>
        <v/>
      </c>
      <c r="H619" s="77" t="str">
        <f>IFERROR(VLOOKUP($D619,의치한약수데이터!$C:$AS,8,0),"")</f>
        <v/>
      </c>
      <c r="I619" s="77" t="str">
        <f>IFERROR(VLOOKUP($D619,의치한약수데이터!$C:$AS,12,0),"")</f>
        <v/>
      </c>
      <c r="J619" s="77" t="str">
        <f>IFERROR(VLOOKUP($D619,의치한약수데이터!$C:$AS,13,0),"")</f>
        <v/>
      </c>
      <c r="K619" s="77" t="str">
        <f>IFERROR(VLOOKUP($D619,의치한약수데이터!$C:$AS,14,0),"")</f>
        <v/>
      </c>
      <c r="L619" s="77" t="str">
        <f>IFERROR(VLOOKUP($D619,의치한약수데이터!$C:$AS,16,0),"")</f>
        <v/>
      </c>
      <c r="M619" s="80" t="str">
        <f>IFERROR(VLOOKUP($D619,의치한약수데이터!$C:$AS,17,0),"")</f>
        <v/>
      </c>
      <c r="N619" s="77" t="str">
        <f>IFERROR(VLOOKUP($D619,의치한약수데이터!$C:$AS,18,0),"")</f>
        <v/>
      </c>
      <c r="O619" s="81" t="str">
        <f>IFERROR(VLOOKUP($D619,의치한약수데이터!$C:$AS,20,0),"")</f>
        <v/>
      </c>
      <c r="P619" s="77" t="str">
        <f>IFERROR(VLOOKUP($D619,의치한약수데이터!$C:$AS,21,0),"")</f>
        <v/>
      </c>
      <c r="Q619" s="77" t="str">
        <f>IFERROR(VLOOKUP($D619,의치한약수데이터!$C:$AS,39,0),"")</f>
        <v/>
      </c>
      <c r="R619" s="82" t="str">
        <f>IFERROR(VLOOKUP($D619,의치한약수데이터!$C:$AS,41,0),"")</f>
        <v/>
      </c>
      <c r="S619" s="115" t="str">
        <f>IFERROR(VLOOKUP($D619,의치한약수데이터!$C:$AS,43,0),"")</f>
        <v/>
      </c>
    </row>
    <row r="620" spans="3:19" x14ac:dyDescent="0.3">
      <c r="C620" s="18">
        <v>588</v>
      </c>
      <c r="D620" s="77" t="str">
        <f>IFERROR(VLOOKUP($C620,의치한약수데이터!$B:$C,2,0),"")</f>
        <v/>
      </c>
      <c r="E620" s="79" t="str">
        <f>IFERROR(VLOOKUP($D620,의치한약수데이터!$C:$AS,3,0),"")</f>
        <v/>
      </c>
      <c r="F620" s="77" t="str">
        <f>IFERROR(VLOOKUP($D620,의치한약수데이터!$C:$AS,5,0),"")</f>
        <v/>
      </c>
      <c r="G620" s="77" t="str">
        <f>IFERROR(VLOOKUP($D620,의치한약수데이터!$C:$AS,6,0),"")</f>
        <v/>
      </c>
      <c r="H620" s="77" t="str">
        <f>IFERROR(VLOOKUP($D620,의치한약수데이터!$C:$AS,8,0),"")</f>
        <v/>
      </c>
      <c r="I620" s="77" t="str">
        <f>IFERROR(VLOOKUP($D620,의치한약수데이터!$C:$AS,12,0),"")</f>
        <v/>
      </c>
      <c r="J620" s="77" t="str">
        <f>IFERROR(VLOOKUP($D620,의치한약수데이터!$C:$AS,13,0),"")</f>
        <v/>
      </c>
      <c r="K620" s="77" t="str">
        <f>IFERROR(VLOOKUP($D620,의치한약수데이터!$C:$AS,14,0),"")</f>
        <v/>
      </c>
      <c r="L620" s="77" t="str">
        <f>IFERROR(VLOOKUP($D620,의치한약수데이터!$C:$AS,16,0),"")</f>
        <v/>
      </c>
      <c r="M620" s="80" t="str">
        <f>IFERROR(VLOOKUP($D620,의치한약수데이터!$C:$AS,17,0),"")</f>
        <v/>
      </c>
      <c r="N620" s="77" t="str">
        <f>IFERROR(VLOOKUP($D620,의치한약수데이터!$C:$AS,18,0),"")</f>
        <v/>
      </c>
      <c r="O620" s="81" t="str">
        <f>IFERROR(VLOOKUP($D620,의치한약수데이터!$C:$AS,20,0),"")</f>
        <v/>
      </c>
      <c r="P620" s="77" t="str">
        <f>IFERROR(VLOOKUP($D620,의치한약수데이터!$C:$AS,21,0),"")</f>
        <v/>
      </c>
      <c r="Q620" s="77" t="str">
        <f>IFERROR(VLOOKUP($D620,의치한약수데이터!$C:$AS,39,0),"")</f>
        <v/>
      </c>
      <c r="R620" s="82" t="str">
        <f>IFERROR(VLOOKUP($D620,의치한약수데이터!$C:$AS,41,0),"")</f>
        <v/>
      </c>
      <c r="S620" s="115" t="str">
        <f>IFERROR(VLOOKUP($D620,의치한약수데이터!$C:$AS,43,0),"")</f>
        <v/>
      </c>
    </row>
    <row r="621" spans="3:19" x14ac:dyDescent="0.3">
      <c r="C621" s="18">
        <v>589</v>
      </c>
      <c r="D621" s="77" t="str">
        <f>IFERROR(VLOOKUP($C621,의치한약수데이터!$B:$C,2,0),"")</f>
        <v/>
      </c>
      <c r="E621" s="79" t="str">
        <f>IFERROR(VLOOKUP($D621,의치한약수데이터!$C:$AS,3,0),"")</f>
        <v/>
      </c>
      <c r="F621" s="77" t="str">
        <f>IFERROR(VLOOKUP($D621,의치한약수데이터!$C:$AS,5,0),"")</f>
        <v/>
      </c>
      <c r="G621" s="77" t="str">
        <f>IFERROR(VLOOKUP($D621,의치한약수데이터!$C:$AS,6,0),"")</f>
        <v/>
      </c>
      <c r="H621" s="77" t="str">
        <f>IFERROR(VLOOKUP($D621,의치한약수데이터!$C:$AS,8,0),"")</f>
        <v/>
      </c>
      <c r="I621" s="77" t="str">
        <f>IFERROR(VLOOKUP($D621,의치한약수데이터!$C:$AS,12,0),"")</f>
        <v/>
      </c>
      <c r="J621" s="77" t="str">
        <f>IFERROR(VLOOKUP($D621,의치한약수데이터!$C:$AS,13,0),"")</f>
        <v/>
      </c>
      <c r="K621" s="77" t="str">
        <f>IFERROR(VLOOKUP($D621,의치한약수데이터!$C:$AS,14,0),"")</f>
        <v/>
      </c>
      <c r="L621" s="77" t="str">
        <f>IFERROR(VLOOKUP($D621,의치한약수데이터!$C:$AS,16,0),"")</f>
        <v/>
      </c>
      <c r="M621" s="80" t="str">
        <f>IFERROR(VLOOKUP($D621,의치한약수데이터!$C:$AS,17,0),"")</f>
        <v/>
      </c>
      <c r="N621" s="77" t="str">
        <f>IFERROR(VLOOKUP($D621,의치한약수데이터!$C:$AS,18,0),"")</f>
        <v/>
      </c>
      <c r="O621" s="81" t="str">
        <f>IFERROR(VLOOKUP($D621,의치한약수데이터!$C:$AS,20,0),"")</f>
        <v/>
      </c>
      <c r="P621" s="77" t="str">
        <f>IFERROR(VLOOKUP($D621,의치한약수데이터!$C:$AS,21,0),"")</f>
        <v/>
      </c>
      <c r="Q621" s="77" t="str">
        <f>IFERROR(VLOOKUP($D621,의치한약수데이터!$C:$AS,39,0),"")</f>
        <v/>
      </c>
      <c r="R621" s="82" t="str">
        <f>IFERROR(VLOOKUP($D621,의치한약수데이터!$C:$AS,41,0),"")</f>
        <v/>
      </c>
      <c r="S621" s="115" t="str">
        <f>IFERROR(VLOOKUP($D621,의치한약수데이터!$C:$AS,43,0),"")</f>
        <v/>
      </c>
    </row>
    <row r="622" spans="3:19" x14ac:dyDescent="0.3">
      <c r="C622" s="18">
        <v>590</v>
      </c>
      <c r="D622" s="77" t="str">
        <f>IFERROR(VLOOKUP($C622,의치한약수데이터!$B:$C,2,0),"")</f>
        <v/>
      </c>
      <c r="E622" s="79" t="str">
        <f>IFERROR(VLOOKUP($D622,의치한약수데이터!$C:$AS,3,0),"")</f>
        <v/>
      </c>
      <c r="F622" s="77" t="str">
        <f>IFERROR(VLOOKUP($D622,의치한약수데이터!$C:$AS,5,0),"")</f>
        <v/>
      </c>
      <c r="G622" s="77" t="str">
        <f>IFERROR(VLOOKUP($D622,의치한약수데이터!$C:$AS,6,0),"")</f>
        <v/>
      </c>
      <c r="H622" s="77" t="str">
        <f>IFERROR(VLOOKUP($D622,의치한약수데이터!$C:$AS,8,0),"")</f>
        <v/>
      </c>
      <c r="I622" s="77" t="str">
        <f>IFERROR(VLOOKUP($D622,의치한약수데이터!$C:$AS,12,0),"")</f>
        <v/>
      </c>
      <c r="J622" s="77" t="str">
        <f>IFERROR(VLOOKUP($D622,의치한약수데이터!$C:$AS,13,0),"")</f>
        <v/>
      </c>
      <c r="K622" s="77" t="str">
        <f>IFERROR(VLOOKUP($D622,의치한약수데이터!$C:$AS,14,0),"")</f>
        <v/>
      </c>
      <c r="L622" s="77" t="str">
        <f>IFERROR(VLOOKUP($D622,의치한약수데이터!$C:$AS,16,0),"")</f>
        <v/>
      </c>
      <c r="M622" s="80" t="str">
        <f>IFERROR(VLOOKUP($D622,의치한약수데이터!$C:$AS,17,0),"")</f>
        <v/>
      </c>
      <c r="N622" s="77" t="str">
        <f>IFERROR(VLOOKUP($D622,의치한약수데이터!$C:$AS,18,0),"")</f>
        <v/>
      </c>
      <c r="O622" s="81" t="str">
        <f>IFERROR(VLOOKUP($D622,의치한약수데이터!$C:$AS,20,0),"")</f>
        <v/>
      </c>
      <c r="P622" s="77" t="str">
        <f>IFERROR(VLOOKUP($D622,의치한약수데이터!$C:$AS,21,0),"")</f>
        <v/>
      </c>
      <c r="Q622" s="77" t="str">
        <f>IFERROR(VLOOKUP($D622,의치한약수데이터!$C:$AS,39,0),"")</f>
        <v/>
      </c>
      <c r="R622" s="82" t="str">
        <f>IFERROR(VLOOKUP($D622,의치한약수데이터!$C:$AS,41,0),"")</f>
        <v/>
      </c>
      <c r="S622" s="115" t="str">
        <f>IFERROR(VLOOKUP($D622,의치한약수데이터!$C:$AS,43,0),"")</f>
        <v/>
      </c>
    </row>
    <row r="623" spans="3:19" x14ac:dyDescent="0.3">
      <c r="C623" s="18">
        <v>591</v>
      </c>
      <c r="D623" s="77" t="str">
        <f>IFERROR(VLOOKUP($C623,의치한약수데이터!$B:$C,2,0),"")</f>
        <v/>
      </c>
      <c r="E623" s="79" t="str">
        <f>IFERROR(VLOOKUP($D623,의치한약수데이터!$C:$AS,3,0),"")</f>
        <v/>
      </c>
      <c r="F623" s="77" t="str">
        <f>IFERROR(VLOOKUP($D623,의치한약수데이터!$C:$AS,5,0),"")</f>
        <v/>
      </c>
      <c r="G623" s="77" t="str">
        <f>IFERROR(VLOOKUP($D623,의치한약수데이터!$C:$AS,6,0),"")</f>
        <v/>
      </c>
      <c r="H623" s="77" t="str">
        <f>IFERROR(VLOOKUP($D623,의치한약수데이터!$C:$AS,8,0),"")</f>
        <v/>
      </c>
      <c r="I623" s="77" t="str">
        <f>IFERROR(VLOOKUP($D623,의치한약수데이터!$C:$AS,12,0),"")</f>
        <v/>
      </c>
      <c r="J623" s="77" t="str">
        <f>IFERROR(VLOOKUP($D623,의치한약수데이터!$C:$AS,13,0),"")</f>
        <v/>
      </c>
      <c r="K623" s="77" t="str">
        <f>IFERROR(VLOOKUP($D623,의치한약수데이터!$C:$AS,14,0),"")</f>
        <v/>
      </c>
      <c r="L623" s="77" t="str">
        <f>IFERROR(VLOOKUP($D623,의치한약수데이터!$C:$AS,16,0),"")</f>
        <v/>
      </c>
      <c r="M623" s="80" t="str">
        <f>IFERROR(VLOOKUP($D623,의치한약수데이터!$C:$AS,17,0),"")</f>
        <v/>
      </c>
      <c r="N623" s="77" t="str">
        <f>IFERROR(VLOOKUP($D623,의치한약수데이터!$C:$AS,18,0),"")</f>
        <v/>
      </c>
      <c r="O623" s="81" t="str">
        <f>IFERROR(VLOOKUP($D623,의치한약수데이터!$C:$AS,20,0),"")</f>
        <v/>
      </c>
      <c r="P623" s="77" t="str">
        <f>IFERROR(VLOOKUP($D623,의치한약수데이터!$C:$AS,21,0),"")</f>
        <v/>
      </c>
      <c r="Q623" s="77" t="str">
        <f>IFERROR(VLOOKUP($D623,의치한약수데이터!$C:$AS,39,0),"")</f>
        <v/>
      </c>
      <c r="R623" s="82" t="str">
        <f>IFERROR(VLOOKUP($D623,의치한약수데이터!$C:$AS,41,0),"")</f>
        <v/>
      </c>
      <c r="S623" s="115" t="str">
        <f>IFERROR(VLOOKUP($D623,의치한약수데이터!$C:$AS,43,0),"")</f>
        <v/>
      </c>
    </row>
    <row r="624" spans="3:19" x14ac:dyDescent="0.3">
      <c r="C624" s="18">
        <v>592</v>
      </c>
      <c r="D624" s="77" t="str">
        <f>IFERROR(VLOOKUP($C624,의치한약수데이터!$B:$C,2,0),"")</f>
        <v/>
      </c>
      <c r="E624" s="79" t="str">
        <f>IFERROR(VLOOKUP($D624,의치한약수데이터!$C:$AS,3,0),"")</f>
        <v/>
      </c>
      <c r="F624" s="77" t="str">
        <f>IFERROR(VLOOKUP($D624,의치한약수데이터!$C:$AS,5,0),"")</f>
        <v/>
      </c>
      <c r="G624" s="77" t="str">
        <f>IFERROR(VLOOKUP($D624,의치한약수데이터!$C:$AS,6,0),"")</f>
        <v/>
      </c>
      <c r="H624" s="77" t="str">
        <f>IFERROR(VLOOKUP($D624,의치한약수데이터!$C:$AS,8,0),"")</f>
        <v/>
      </c>
      <c r="I624" s="77" t="str">
        <f>IFERROR(VLOOKUP($D624,의치한약수데이터!$C:$AS,12,0),"")</f>
        <v/>
      </c>
      <c r="J624" s="77" t="str">
        <f>IFERROR(VLOOKUP($D624,의치한약수데이터!$C:$AS,13,0),"")</f>
        <v/>
      </c>
      <c r="K624" s="77" t="str">
        <f>IFERROR(VLOOKUP($D624,의치한약수데이터!$C:$AS,14,0),"")</f>
        <v/>
      </c>
      <c r="L624" s="77" t="str">
        <f>IFERROR(VLOOKUP($D624,의치한약수데이터!$C:$AS,16,0),"")</f>
        <v/>
      </c>
      <c r="M624" s="80" t="str">
        <f>IFERROR(VLOOKUP($D624,의치한약수데이터!$C:$AS,17,0),"")</f>
        <v/>
      </c>
      <c r="N624" s="77" t="str">
        <f>IFERROR(VLOOKUP($D624,의치한약수데이터!$C:$AS,18,0),"")</f>
        <v/>
      </c>
      <c r="O624" s="81" t="str">
        <f>IFERROR(VLOOKUP($D624,의치한약수데이터!$C:$AS,20,0),"")</f>
        <v/>
      </c>
      <c r="P624" s="77" t="str">
        <f>IFERROR(VLOOKUP($D624,의치한약수데이터!$C:$AS,21,0),"")</f>
        <v/>
      </c>
      <c r="Q624" s="77" t="str">
        <f>IFERROR(VLOOKUP($D624,의치한약수데이터!$C:$AS,39,0),"")</f>
        <v/>
      </c>
      <c r="R624" s="82" t="str">
        <f>IFERROR(VLOOKUP($D624,의치한약수데이터!$C:$AS,41,0),"")</f>
        <v/>
      </c>
      <c r="S624" s="115" t="str">
        <f>IFERROR(VLOOKUP($D624,의치한약수데이터!$C:$AS,43,0),"")</f>
        <v/>
      </c>
    </row>
    <row r="625" spans="3:19" x14ac:dyDescent="0.3">
      <c r="C625" s="18">
        <v>593</v>
      </c>
      <c r="D625" s="77" t="str">
        <f>IFERROR(VLOOKUP($C625,의치한약수데이터!$B:$C,2,0),"")</f>
        <v/>
      </c>
      <c r="E625" s="79" t="str">
        <f>IFERROR(VLOOKUP($D625,의치한약수데이터!$C:$AS,3,0),"")</f>
        <v/>
      </c>
      <c r="F625" s="77" t="str">
        <f>IFERROR(VLOOKUP($D625,의치한약수데이터!$C:$AS,5,0),"")</f>
        <v/>
      </c>
      <c r="G625" s="77" t="str">
        <f>IFERROR(VLOOKUP($D625,의치한약수데이터!$C:$AS,6,0),"")</f>
        <v/>
      </c>
      <c r="H625" s="77" t="str">
        <f>IFERROR(VLOOKUP($D625,의치한약수데이터!$C:$AS,8,0),"")</f>
        <v/>
      </c>
      <c r="I625" s="77" t="str">
        <f>IFERROR(VLOOKUP($D625,의치한약수데이터!$C:$AS,12,0),"")</f>
        <v/>
      </c>
      <c r="J625" s="77" t="str">
        <f>IFERROR(VLOOKUP($D625,의치한약수데이터!$C:$AS,13,0),"")</f>
        <v/>
      </c>
      <c r="K625" s="77" t="str">
        <f>IFERROR(VLOOKUP($D625,의치한약수데이터!$C:$AS,14,0),"")</f>
        <v/>
      </c>
      <c r="L625" s="77" t="str">
        <f>IFERROR(VLOOKUP($D625,의치한약수데이터!$C:$AS,16,0),"")</f>
        <v/>
      </c>
      <c r="M625" s="80" t="str">
        <f>IFERROR(VLOOKUP($D625,의치한약수데이터!$C:$AS,17,0),"")</f>
        <v/>
      </c>
      <c r="N625" s="77" t="str">
        <f>IFERROR(VLOOKUP($D625,의치한약수데이터!$C:$AS,18,0),"")</f>
        <v/>
      </c>
      <c r="O625" s="81" t="str">
        <f>IFERROR(VLOOKUP($D625,의치한약수데이터!$C:$AS,20,0),"")</f>
        <v/>
      </c>
      <c r="P625" s="77" t="str">
        <f>IFERROR(VLOOKUP($D625,의치한약수데이터!$C:$AS,21,0),"")</f>
        <v/>
      </c>
      <c r="Q625" s="77" t="str">
        <f>IFERROR(VLOOKUP($D625,의치한약수데이터!$C:$AS,39,0),"")</f>
        <v/>
      </c>
      <c r="R625" s="82" t="str">
        <f>IFERROR(VLOOKUP($D625,의치한약수데이터!$C:$AS,41,0),"")</f>
        <v/>
      </c>
      <c r="S625" s="115" t="str">
        <f>IFERROR(VLOOKUP($D625,의치한약수데이터!$C:$AS,43,0),"")</f>
        <v/>
      </c>
    </row>
    <row r="626" spans="3:19" x14ac:dyDescent="0.3">
      <c r="C626" s="18">
        <v>594</v>
      </c>
      <c r="D626" s="77" t="str">
        <f>IFERROR(VLOOKUP($C626,의치한약수데이터!$B:$C,2,0),"")</f>
        <v/>
      </c>
      <c r="E626" s="79" t="str">
        <f>IFERROR(VLOOKUP($D626,의치한약수데이터!$C:$AS,3,0),"")</f>
        <v/>
      </c>
      <c r="F626" s="77" t="str">
        <f>IFERROR(VLOOKUP($D626,의치한약수데이터!$C:$AS,5,0),"")</f>
        <v/>
      </c>
      <c r="G626" s="77" t="str">
        <f>IFERROR(VLOOKUP($D626,의치한약수데이터!$C:$AS,6,0),"")</f>
        <v/>
      </c>
      <c r="H626" s="77" t="str">
        <f>IFERROR(VLOOKUP($D626,의치한약수데이터!$C:$AS,8,0),"")</f>
        <v/>
      </c>
      <c r="I626" s="77" t="str">
        <f>IFERROR(VLOOKUP($D626,의치한약수데이터!$C:$AS,12,0),"")</f>
        <v/>
      </c>
      <c r="J626" s="77" t="str">
        <f>IFERROR(VLOOKUP($D626,의치한약수데이터!$C:$AS,13,0),"")</f>
        <v/>
      </c>
      <c r="K626" s="77" t="str">
        <f>IFERROR(VLOOKUP($D626,의치한약수데이터!$C:$AS,14,0),"")</f>
        <v/>
      </c>
      <c r="L626" s="77" t="str">
        <f>IFERROR(VLOOKUP($D626,의치한약수데이터!$C:$AS,16,0),"")</f>
        <v/>
      </c>
      <c r="M626" s="80" t="str">
        <f>IFERROR(VLOOKUP($D626,의치한약수데이터!$C:$AS,17,0),"")</f>
        <v/>
      </c>
      <c r="N626" s="77" t="str">
        <f>IFERROR(VLOOKUP($D626,의치한약수데이터!$C:$AS,18,0),"")</f>
        <v/>
      </c>
      <c r="O626" s="81" t="str">
        <f>IFERROR(VLOOKUP($D626,의치한약수데이터!$C:$AS,20,0),"")</f>
        <v/>
      </c>
      <c r="P626" s="77" t="str">
        <f>IFERROR(VLOOKUP($D626,의치한약수데이터!$C:$AS,21,0),"")</f>
        <v/>
      </c>
      <c r="Q626" s="77" t="str">
        <f>IFERROR(VLOOKUP($D626,의치한약수데이터!$C:$AS,39,0),"")</f>
        <v/>
      </c>
      <c r="R626" s="82" t="str">
        <f>IFERROR(VLOOKUP($D626,의치한약수데이터!$C:$AS,41,0),"")</f>
        <v/>
      </c>
      <c r="S626" s="115" t="str">
        <f>IFERROR(VLOOKUP($D626,의치한약수데이터!$C:$AS,43,0),"")</f>
        <v/>
      </c>
    </row>
    <row r="627" spans="3:19" x14ac:dyDescent="0.3">
      <c r="C627" s="18">
        <v>595</v>
      </c>
      <c r="D627" s="77" t="str">
        <f>IFERROR(VLOOKUP($C627,의치한약수데이터!$B:$C,2,0),"")</f>
        <v/>
      </c>
      <c r="E627" s="79" t="str">
        <f>IFERROR(VLOOKUP($D627,의치한약수데이터!$C:$AS,3,0),"")</f>
        <v/>
      </c>
      <c r="F627" s="77" t="str">
        <f>IFERROR(VLOOKUP($D627,의치한약수데이터!$C:$AS,5,0),"")</f>
        <v/>
      </c>
      <c r="G627" s="77" t="str">
        <f>IFERROR(VLOOKUP($D627,의치한약수데이터!$C:$AS,6,0),"")</f>
        <v/>
      </c>
      <c r="H627" s="77" t="str">
        <f>IFERROR(VLOOKUP($D627,의치한약수데이터!$C:$AS,8,0),"")</f>
        <v/>
      </c>
      <c r="I627" s="77" t="str">
        <f>IFERROR(VLOOKUP($D627,의치한약수데이터!$C:$AS,12,0),"")</f>
        <v/>
      </c>
      <c r="J627" s="77" t="str">
        <f>IFERROR(VLOOKUP($D627,의치한약수데이터!$C:$AS,13,0),"")</f>
        <v/>
      </c>
      <c r="K627" s="77" t="str">
        <f>IFERROR(VLOOKUP($D627,의치한약수데이터!$C:$AS,14,0),"")</f>
        <v/>
      </c>
      <c r="L627" s="77" t="str">
        <f>IFERROR(VLOOKUP($D627,의치한약수데이터!$C:$AS,16,0),"")</f>
        <v/>
      </c>
      <c r="M627" s="80" t="str">
        <f>IFERROR(VLOOKUP($D627,의치한약수데이터!$C:$AS,17,0),"")</f>
        <v/>
      </c>
      <c r="N627" s="77" t="str">
        <f>IFERROR(VLOOKUP($D627,의치한약수데이터!$C:$AS,18,0),"")</f>
        <v/>
      </c>
      <c r="O627" s="81" t="str">
        <f>IFERROR(VLOOKUP($D627,의치한약수데이터!$C:$AS,20,0),"")</f>
        <v/>
      </c>
      <c r="P627" s="77" t="str">
        <f>IFERROR(VLOOKUP($D627,의치한약수데이터!$C:$AS,21,0),"")</f>
        <v/>
      </c>
      <c r="Q627" s="77" t="str">
        <f>IFERROR(VLOOKUP($D627,의치한약수데이터!$C:$AS,39,0),"")</f>
        <v/>
      </c>
      <c r="R627" s="82" t="str">
        <f>IFERROR(VLOOKUP($D627,의치한약수데이터!$C:$AS,41,0),"")</f>
        <v/>
      </c>
      <c r="S627" s="115" t="str">
        <f>IFERROR(VLOOKUP($D627,의치한약수데이터!$C:$AS,43,0),"")</f>
        <v/>
      </c>
    </row>
    <row r="628" spans="3:19" x14ac:dyDescent="0.3">
      <c r="C628" s="18">
        <v>596</v>
      </c>
      <c r="D628" s="77" t="str">
        <f>IFERROR(VLOOKUP($C628,의치한약수데이터!$B:$C,2,0),"")</f>
        <v/>
      </c>
      <c r="E628" s="79" t="str">
        <f>IFERROR(VLOOKUP($D628,의치한약수데이터!$C:$AS,3,0),"")</f>
        <v/>
      </c>
      <c r="F628" s="77" t="str">
        <f>IFERROR(VLOOKUP($D628,의치한약수데이터!$C:$AS,5,0),"")</f>
        <v/>
      </c>
      <c r="G628" s="77" t="str">
        <f>IFERROR(VLOOKUP($D628,의치한약수데이터!$C:$AS,6,0),"")</f>
        <v/>
      </c>
      <c r="H628" s="77" t="str">
        <f>IFERROR(VLOOKUP($D628,의치한약수데이터!$C:$AS,8,0),"")</f>
        <v/>
      </c>
      <c r="I628" s="77" t="str">
        <f>IFERROR(VLOOKUP($D628,의치한약수데이터!$C:$AS,12,0),"")</f>
        <v/>
      </c>
      <c r="J628" s="77" t="str">
        <f>IFERROR(VLOOKUP($D628,의치한약수데이터!$C:$AS,13,0),"")</f>
        <v/>
      </c>
      <c r="K628" s="77" t="str">
        <f>IFERROR(VLOOKUP($D628,의치한약수데이터!$C:$AS,14,0),"")</f>
        <v/>
      </c>
      <c r="L628" s="77" t="str">
        <f>IFERROR(VLOOKUP($D628,의치한약수데이터!$C:$AS,16,0),"")</f>
        <v/>
      </c>
      <c r="M628" s="80" t="str">
        <f>IFERROR(VLOOKUP($D628,의치한약수데이터!$C:$AS,17,0),"")</f>
        <v/>
      </c>
      <c r="N628" s="77" t="str">
        <f>IFERROR(VLOOKUP($D628,의치한약수데이터!$C:$AS,18,0),"")</f>
        <v/>
      </c>
      <c r="O628" s="81" t="str">
        <f>IFERROR(VLOOKUP($D628,의치한약수데이터!$C:$AS,20,0),"")</f>
        <v/>
      </c>
      <c r="P628" s="77" t="str">
        <f>IFERROR(VLOOKUP($D628,의치한약수데이터!$C:$AS,21,0),"")</f>
        <v/>
      </c>
      <c r="Q628" s="77" t="str">
        <f>IFERROR(VLOOKUP($D628,의치한약수데이터!$C:$AS,39,0),"")</f>
        <v/>
      </c>
      <c r="R628" s="82" t="str">
        <f>IFERROR(VLOOKUP($D628,의치한약수데이터!$C:$AS,41,0),"")</f>
        <v/>
      </c>
      <c r="S628" s="115" t="str">
        <f>IFERROR(VLOOKUP($D628,의치한약수데이터!$C:$AS,43,0),"")</f>
        <v/>
      </c>
    </row>
    <row r="629" spans="3:19" x14ac:dyDescent="0.3">
      <c r="C629" s="18">
        <v>597</v>
      </c>
      <c r="D629" s="77" t="str">
        <f>IFERROR(VLOOKUP($C629,의치한약수데이터!$B:$C,2,0),"")</f>
        <v/>
      </c>
      <c r="E629" s="79" t="str">
        <f>IFERROR(VLOOKUP($D629,의치한약수데이터!$C:$AS,3,0),"")</f>
        <v/>
      </c>
      <c r="F629" s="77" t="str">
        <f>IFERROR(VLOOKUP($D629,의치한약수데이터!$C:$AS,5,0),"")</f>
        <v/>
      </c>
      <c r="G629" s="77" t="str">
        <f>IFERROR(VLOOKUP($D629,의치한약수데이터!$C:$AS,6,0),"")</f>
        <v/>
      </c>
      <c r="H629" s="77" t="str">
        <f>IFERROR(VLOOKUP($D629,의치한약수데이터!$C:$AS,8,0),"")</f>
        <v/>
      </c>
      <c r="I629" s="77" t="str">
        <f>IFERROR(VLOOKUP($D629,의치한약수데이터!$C:$AS,12,0),"")</f>
        <v/>
      </c>
      <c r="J629" s="77" t="str">
        <f>IFERROR(VLOOKUP($D629,의치한약수데이터!$C:$AS,13,0),"")</f>
        <v/>
      </c>
      <c r="K629" s="77" t="str">
        <f>IFERROR(VLOOKUP($D629,의치한약수데이터!$C:$AS,14,0),"")</f>
        <v/>
      </c>
      <c r="L629" s="77" t="str">
        <f>IFERROR(VLOOKUP($D629,의치한약수데이터!$C:$AS,16,0),"")</f>
        <v/>
      </c>
      <c r="M629" s="80" t="str">
        <f>IFERROR(VLOOKUP($D629,의치한약수데이터!$C:$AS,17,0),"")</f>
        <v/>
      </c>
      <c r="N629" s="77" t="str">
        <f>IFERROR(VLOOKUP($D629,의치한약수데이터!$C:$AS,18,0),"")</f>
        <v/>
      </c>
      <c r="O629" s="81" t="str">
        <f>IFERROR(VLOOKUP($D629,의치한약수데이터!$C:$AS,20,0),"")</f>
        <v/>
      </c>
      <c r="P629" s="77" t="str">
        <f>IFERROR(VLOOKUP($D629,의치한약수데이터!$C:$AS,21,0),"")</f>
        <v/>
      </c>
      <c r="Q629" s="77" t="str">
        <f>IFERROR(VLOOKUP($D629,의치한약수데이터!$C:$AS,39,0),"")</f>
        <v/>
      </c>
      <c r="R629" s="82" t="str">
        <f>IFERROR(VLOOKUP($D629,의치한약수데이터!$C:$AS,41,0),"")</f>
        <v/>
      </c>
      <c r="S629" s="115" t="str">
        <f>IFERROR(VLOOKUP($D629,의치한약수데이터!$C:$AS,43,0),"")</f>
        <v/>
      </c>
    </row>
    <row r="630" spans="3:19" x14ac:dyDescent="0.3">
      <c r="C630" s="18">
        <v>598</v>
      </c>
      <c r="D630" s="77" t="str">
        <f>IFERROR(VLOOKUP($C630,의치한약수데이터!$B:$C,2,0),"")</f>
        <v/>
      </c>
      <c r="E630" s="79" t="str">
        <f>IFERROR(VLOOKUP($D630,의치한약수데이터!$C:$AS,3,0),"")</f>
        <v/>
      </c>
      <c r="F630" s="77" t="str">
        <f>IFERROR(VLOOKUP($D630,의치한약수데이터!$C:$AS,5,0),"")</f>
        <v/>
      </c>
      <c r="G630" s="77" t="str">
        <f>IFERROR(VLOOKUP($D630,의치한약수데이터!$C:$AS,6,0),"")</f>
        <v/>
      </c>
      <c r="H630" s="77" t="str">
        <f>IFERROR(VLOOKUP($D630,의치한약수데이터!$C:$AS,8,0),"")</f>
        <v/>
      </c>
      <c r="I630" s="77" t="str">
        <f>IFERROR(VLOOKUP($D630,의치한약수데이터!$C:$AS,12,0),"")</f>
        <v/>
      </c>
      <c r="J630" s="77" t="str">
        <f>IFERROR(VLOOKUP($D630,의치한약수데이터!$C:$AS,13,0),"")</f>
        <v/>
      </c>
      <c r="K630" s="77" t="str">
        <f>IFERROR(VLOOKUP($D630,의치한약수데이터!$C:$AS,14,0),"")</f>
        <v/>
      </c>
      <c r="L630" s="77" t="str">
        <f>IFERROR(VLOOKUP($D630,의치한약수데이터!$C:$AS,16,0),"")</f>
        <v/>
      </c>
      <c r="M630" s="80" t="str">
        <f>IFERROR(VLOOKUP($D630,의치한약수데이터!$C:$AS,17,0),"")</f>
        <v/>
      </c>
      <c r="N630" s="77" t="str">
        <f>IFERROR(VLOOKUP($D630,의치한약수데이터!$C:$AS,18,0),"")</f>
        <v/>
      </c>
      <c r="O630" s="81" t="str">
        <f>IFERROR(VLOOKUP($D630,의치한약수데이터!$C:$AS,20,0),"")</f>
        <v/>
      </c>
      <c r="P630" s="77" t="str">
        <f>IFERROR(VLOOKUP($D630,의치한약수데이터!$C:$AS,21,0),"")</f>
        <v/>
      </c>
      <c r="Q630" s="77" t="str">
        <f>IFERROR(VLOOKUP($D630,의치한약수데이터!$C:$AS,39,0),"")</f>
        <v/>
      </c>
      <c r="R630" s="82" t="str">
        <f>IFERROR(VLOOKUP($D630,의치한약수데이터!$C:$AS,41,0),"")</f>
        <v/>
      </c>
      <c r="S630" s="115" t="str">
        <f>IFERROR(VLOOKUP($D630,의치한약수데이터!$C:$AS,43,0),"")</f>
        <v/>
      </c>
    </row>
    <row r="631" spans="3:19" x14ac:dyDescent="0.3">
      <c r="C631" s="18">
        <v>599</v>
      </c>
      <c r="D631" s="77" t="str">
        <f>IFERROR(VLOOKUP($C631,의치한약수데이터!$B:$C,2,0),"")</f>
        <v/>
      </c>
      <c r="E631" s="79" t="str">
        <f>IFERROR(VLOOKUP($D631,의치한약수데이터!$C:$AS,3,0),"")</f>
        <v/>
      </c>
      <c r="F631" s="77" t="str">
        <f>IFERROR(VLOOKUP($D631,의치한약수데이터!$C:$AS,5,0),"")</f>
        <v/>
      </c>
      <c r="G631" s="77" t="str">
        <f>IFERROR(VLOOKUP($D631,의치한약수데이터!$C:$AS,6,0),"")</f>
        <v/>
      </c>
      <c r="H631" s="77" t="str">
        <f>IFERROR(VLOOKUP($D631,의치한약수데이터!$C:$AS,8,0),"")</f>
        <v/>
      </c>
      <c r="I631" s="77" t="str">
        <f>IFERROR(VLOOKUP($D631,의치한약수데이터!$C:$AS,12,0),"")</f>
        <v/>
      </c>
      <c r="J631" s="77" t="str">
        <f>IFERROR(VLOOKUP($D631,의치한약수데이터!$C:$AS,13,0),"")</f>
        <v/>
      </c>
      <c r="K631" s="77" t="str">
        <f>IFERROR(VLOOKUP($D631,의치한약수데이터!$C:$AS,14,0),"")</f>
        <v/>
      </c>
      <c r="L631" s="77" t="str">
        <f>IFERROR(VLOOKUP($D631,의치한약수데이터!$C:$AS,16,0),"")</f>
        <v/>
      </c>
      <c r="M631" s="80" t="str">
        <f>IFERROR(VLOOKUP($D631,의치한약수데이터!$C:$AS,17,0),"")</f>
        <v/>
      </c>
      <c r="N631" s="77" t="str">
        <f>IFERROR(VLOOKUP($D631,의치한약수데이터!$C:$AS,18,0),"")</f>
        <v/>
      </c>
      <c r="O631" s="81" t="str">
        <f>IFERROR(VLOOKUP($D631,의치한약수데이터!$C:$AS,20,0),"")</f>
        <v/>
      </c>
      <c r="P631" s="77" t="str">
        <f>IFERROR(VLOOKUP($D631,의치한약수데이터!$C:$AS,21,0),"")</f>
        <v/>
      </c>
      <c r="Q631" s="77" t="str">
        <f>IFERROR(VLOOKUP($D631,의치한약수데이터!$C:$AS,39,0),"")</f>
        <v/>
      </c>
      <c r="R631" s="82" t="str">
        <f>IFERROR(VLOOKUP($D631,의치한약수데이터!$C:$AS,41,0),"")</f>
        <v/>
      </c>
      <c r="S631" s="115" t="str">
        <f>IFERROR(VLOOKUP($D631,의치한약수데이터!$C:$AS,43,0),"")</f>
        <v/>
      </c>
    </row>
    <row r="632" spans="3:19" x14ac:dyDescent="0.3">
      <c r="C632" s="18">
        <v>600</v>
      </c>
      <c r="D632" s="77" t="str">
        <f>IFERROR(VLOOKUP($C632,의치한약수데이터!$B:$C,2,0),"")</f>
        <v/>
      </c>
      <c r="E632" s="79" t="str">
        <f>IFERROR(VLOOKUP($D632,의치한약수데이터!$C:$AS,3,0),"")</f>
        <v/>
      </c>
      <c r="F632" s="77" t="str">
        <f>IFERROR(VLOOKUP($D632,의치한약수데이터!$C:$AS,5,0),"")</f>
        <v/>
      </c>
      <c r="G632" s="77" t="str">
        <f>IFERROR(VLOOKUP($D632,의치한약수데이터!$C:$AS,6,0),"")</f>
        <v/>
      </c>
      <c r="H632" s="77" t="str">
        <f>IFERROR(VLOOKUP($D632,의치한약수데이터!$C:$AS,8,0),"")</f>
        <v/>
      </c>
      <c r="I632" s="77" t="str">
        <f>IFERROR(VLOOKUP($D632,의치한약수데이터!$C:$AS,12,0),"")</f>
        <v/>
      </c>
      <c r="J632" s="77" t="str">
        <f>IFERROR(VLOOKUP($D632,의치한약수데이터!$C:$AS,13,0),"")</f>
        <v/>
      </c>
      <c r="K632" s="77" t="str">
        <f>IFERROR(VLOOKUP($D632,의치한약수데이터!$C:$AS,14,0),"")</f>
        <v/>
      </c>
      <c r="L632" s="77" t="str">
        <f>IFERROR(VLOOKUP($D632,의치한약수데이터!$C:$AS,16,0),"")</f>
        <v/>
      </c>
      <c r="M632" s="80" t="str">
        <f>IFERROR(VLOOKUP($D632,의치한약수데이터!$C:$AS,17,0),"")</f>
        <v/>
      </c>
      <c r="N632" s="77" t="str">
        <f>IFERROR(VLOOKUP($D632,의치한약수데이터!$C:$AS,18,0),"")</f>
        <v/>
      </c>
      <c r="O632" s="81" t="str">
        <f>IFERROR(VLOOKUP($D632,의치한약수데이터!$C:$AS,20,0),"")</f>
        <v/>
      </c>
      <c r="P632" s="77" t="str">
        <f>IFERROR(VLOOKUP($D632,의치한약수데이터!$C:$AS,21,0),"")</f>
        <v/>
      </c>
      <c r="Q632" s="77" t="str">
        <f>IFERROR(VLOOKUP($D632,의치한약수데이터!$C:$AS,39,0),"")</f>
        <v/>
      </c>
      <c r="R632" s="82" t="str">
        <f>IFERROR(VLOOKUP($D632,의치한약수데이터!$C:$AS,41,0),"")</f>
        <v/>
      </c>
      <c r="S632" s="115" t="str">
        <f>IFERROR(VLOOKUP($D632,의치한약수데이터!$C:$AS,43,0),"")</f>
        <v/>
      </c>
    </row>
    <row r="633" spans="3:19" x14ac:dyDescent="0.3">
      <c r="C633" s="18">
        <v>601</v>
      </c>
      <c r="D633" s="77" t="str">
        <f>IFERROR(VLOOKUP($C633,의치한약수데이터!$B:$C,2,0),"")</f>
        <v/>
      </c>
      <c r="E633" s="79" t="str">
        <f>IFERROR(VLOOKUP($D633,의치한약수데이터!$C:$AS,3,0),"")</f>
        <v/>
      </c>
      <c r="F633" s="77" t="str">
        <f>IFERROR(VLOOKUP($D633,의치한약수데이터!$C:$AS,5,0),"")</f>
        <v/>
      </c>
      <c r="G633" s="77" t="str">
        <f>IFERROR(VLOOKUP($D633,의치한약수데이터!$C:$AS,6,0),"")</f>
        <v/>
      </c>
      <c r="H633" s="77" t="str">
        <f>IFERROR(VLOOKUP($D633,의치한약수데이터!$C:$AS,8,0),"")</f>
        <v/>
      </c>
      <c r="I633" s="77" t="str">
        <f>IFERROR(VLOOKUP($D633,의치한약수데이터!$C:$AS,12,0),"")</f>
        <v/>
      </c>
      <c r="J633" s="77" t="str">
        <f>IFERROR(VLOOKUP($D633,의치한약수데이터!$C:$AS,13,0),"")</f>
        <v/>
      </c>
      <c r="K633" s="77" t="str">
        <f>IFERROR(VLOOKUP($D633,의치한약수데이터!$C:$AS,14,0),"")</f>
        <v/>
      </c>
      <c r="L633" s="77" t="str">
        <f>IFERROR(VLOOKUP($D633,의치한약수데이터!$C:$AS,16,0),"")</f>
        <v/>
      </c>
      <c r="M633" s="80" t="str">
        <f>IFERROR(VLOOKUP($D633,의치한약수데이터!$C:$AS,17,0),"")</f>
        <v/>
      </c>
      <c r="N633" s="77" t="str">
        <f>IFERROR(VLOOKUP($D633,의치한약수데이터!$C:$AS,18,0),"")</f>
        <v/>
      </c>
      <c r="O633" s="81" t="str">
        <f>IFERROR(VLOOKUP($D633,의치한약수데이터!$C:$AS,20,0),"")</f>
        <v/>
      </c>
      <c r="P633" s="77" t="str">
        <f>IFERROR(VLOOKUP($D633,의치한약수데이터!$C:$AS,21,0),"")</f>
        <v/>
      </c>
      <c r="Q633" s="77" t="str">
        <f>IFERROR(VLOOKUP($D633,의치한약수데이터!$C:$AS,39,0),"")</f>
        <v/>
      </c>
      <c r="R633" s="82" t="str">
        <f>IFERROR(VLOOKUP($D633,의치한약수데이터!$C:$AS,41,0),"")</f>
        <v/>
      </c>
      <c r="S633" s="115" t="str">
        <f>IFERROR(VLOOKUP($D633,의치한약수데이터!$C:$AS,43,0),"")</f>
        <v/>
      </c>
    </row>
    <row r="634" spans="3:19" x14ac:dyDescent="0.3">
      <c r="C634" s="18">
        <v>602</v>
      </c>
      <c r="D634" s="77" t="str">
        <f>IFERROR(VLOOKUP($C634,의치한약수데이터!$B:$C,2,0),"")</f>
        <v/>
      </c>
      <c r="E634" s="79" t="str">
        <f>IFERROR(VLOOKUP($D634,의치한약수데이터!$C:$AS,3,0),"")</f>
        <v/>
      </c>
      <c r="F634" s="77" t="str">
        <f>IFERROR(VLOOKUP($D634,의치한약수데이터!$C:$AS,5,0),"")</f>
        <v/>
      </c>
      <c r="G634" s="77" t="str">
        <f>IFERROR(VLOOKUP($D634,의치한약수데이터!$C:$AS,6,0),"")</f>
        <v/>
      </c>
      <c r="H634" s="77" t="str">
        <f>IFERROR(VLOOKUP($D634,의치한약수데이터!$C:$AS,8,0),"")</f>
        <v/>
      </c>
      <c r="I634" s="77" t="str">
        <f>IFERROR(VLOOKUP($D634,의치한약수데이터!$C:$AS,12,0),"")</f>
        <v/>
      </c>
      <c r="J634" s="77" t="str">
        <f>IFERROR(VLOOKUP($D634,의치한약수데이터!$C:$AS,13,0),"")</f>
        <v/>
      </c>
      <c r="K634" s="77" t="str">
        <f>IFERROR(VLOOKUP($D634,의치한약수데이터!$C:$AS,14,0),"")</f>
        <v/>
      </c>
      <c r="L634" s="77" t="str">
        <f>IFERROR(VLOOKUP($D634,의치한약수데이터!$C:$AS,16,0),"")</f>
        <v/>
      </c>
      <c r="M634" s="80" t="str">
        <f>IFERROR(VLOOKUP($D634,의치한약수데이터!$C:$AS,17,0),"")</f>
        <v/>
      </c>
      <c r="N634" s="77" t="str">
        <f>IFERROR(VLOOKUP($D634,의치한약수데이터!$C:$AS,18,0),"")</f>
        <v/>
      </c>
      <c r="O634" s="81" t="str">
        <f>IFERROR(VLOOKUP($D634,의치한약수데이터!$C:$AS,20,0),"")</f>
        <v/>
      </c>
      <c r="P634" s="77" t="str">
        <f>IFERROR(VLOOKUP($D634,의치한약수데이터!$C:$AS,21,0),"")</f>
        <v/>
      </c>
      <c r="Q634" s="77" t="str">
        <f>IFERROR(VLOOKUP($D634,의치한약수데이터!$C:$AS,39,0),"")</f>
        <v/>
      </c>
      <c r="R634" s="82" t="str">
        <f>IFERROR(VLOOKUP($D634,의치한약수데이터!$C:$AS,41,0),"")</f>
        <v/>
      </c>
      <c r="S634" s="115" t="str">
        <f>IFERROR(VLOOKUP($D634,의치한약수데이터!$C:$AS,43,0),"")</f>
        <v/>
      </c>
    </row>
    <row r="635" spans="3:19" x14ac:dyDescent="0.3">
      <c r="C635" s="18">
        <v>603</v>
      </c>
      <c r="D635" s="77" t="str">
        <f>IFERROR(VLOOKUP($C635,의치한약수데이터!$B:$C,2,0),"")</f>
        <v/>
      </c>
      <c r="E635" s="79" t="str">
        <f>IFERROR(VLOOKUP($D635,의치한약수데이터!$C:$AS,3,0),"")</f>
        <v/>
      </c>
      <c r="F635" s="77" t="str">
        <f>IFERROR(VLOOKUP($D635,의치한약수데이터!$C:$AS,5,0),"")</f>
        <v/>
      </c>
      <c r="G635" s="77" t="str">
        <f>IFERROR(VLOOKUP($D635,의치한약수데이터!$C:$AS,6,0),"")</f>
        <v/>
      </c>
      <c r="H635" s="77" t="str">
        <f>IFERROR(VLOOKUP($D635,의치한약수데이터!$C:$AS,8,0),"")</f>
        <v/>
      </c>
      <c r="I635" s="77" t="str">
        <f>IFERROR(VLOOKUP($D635,의치한약수데이터!$C:$AS,12,0),"")</f>
        <v/>
      </c>
      <c r="J635" s="77" t="str">
        <f>IFERROR(VLOOKUP($D635,의치한약수데이터!$C:$AS,13,0),"")</f>
        <v/>
      </c>
      <c r="K635" s="77" t="str">
        <f>IFERROR(VLOOKUP($D635,의치한약수데이터!$C:$AS,14,0),"")</f>
        <v/>
      </c>
      <c r="L635" s="77" t="str">
        <f>IFERROR(VLOOKUP($D635,의치한약수데이터!$C:$AS,16,0),"")</f>
        <v/>
      </c>
      <c r="M635" s="80" t="str">
        <f>IFERROR(VLOOKUP($D635,의치한약수데이터!$C:$AS,17,0),"")</f>
        <v/>
      </c>
      <c r="N635" s="77" t="str">
        <f>IFERROR(VLOOKUP($D635,의치한약수데이터!$C:$AS,18,0),"")</f>
        <v/>
      </c>
      <c r="O635" s="81" t="str">
        <f>IFERROR(VLOOKUP($D635,의치한약수데이터!$C:$AS,20,0),"")</f>
        <v/>
      </c>
      <c r="P635" s="77" t="str">
        <f>IFERROR(VLOOKUP($D635,의치한약수데이터!$C:$AS,21,0),"")</f>
        <v/>
      </c>
      <c r="Q635" s="77" t="str">
        <f>IFERROR(VLOOKUP($D635,의치한약수데이터!$C:$AS,39,0),"")</f>
        <v/>
      </c>
      <c r="R635" s="82" t="str">
        <f>IFERROR(VLOOKUP($D635,의치한약수데이터!$C:$AS,41,0),"")</f>
        <v/>
      </c>
      <c r="S635" s="115" t="str">
        <f>IFERROR(VLOOKUP($D635,의치한약수데이터!$C:$AS,43,0),"")</f>
        <v/>
      </c>
    </row>
    <row r="636" spans="3:19" x14ac:dyDescent="0.3">
      <c r="C636" s="18">
        <v>604</v>
      </c>
      <c r="D636" s="77" t="str">
        <f>IFERROR(VLOOKUP($C636,의치한약수데이터!$B:$C,2,0),"")</f>
        <v/>
      </c>
      <c r="E636" s="79" t="str">
        <f>IFERROR(VLOOKUP($D636,의치한약수데이터!$C:$AS,3,0),"")</f>
        <v/>
      </c>
      <c r="F636" s="77" t="str">
        <f>IFERROR(VLOOKUP($D636,의치한약수데이터!$C:$AS,5,0),"")</f>
        <v/>
      </c>
      <c r="G636" s="77" t="str">
        <f>IFERROR(VLOOKUP($D636,의치한약수데이터!$C:$AS,6,0),"")</f>
        <v/>
      </c>
      <c r="H636" s="77" t="str">
        <f>IFERROR(VLOOKUP($D636,의치한약수데이터!$C:$AS,8,0),"")</f>
        <v/>
      </c>
      <c r="I636" s="77" t="str">
        <f>IFERROR(VLOOKUP($D636,의치한약수데이터!$C:$AS,12,0),"")</f>
        <v/>
      </c>
      <c r="J636" s="77" t="str">
        <f>IFERROR(VLOOKUP($D636,의치한약수데이터!$C:$AS,13,0),"")</f>
        <v/>
      </c>
      <c r="K636" s="77" t="str">
        <f>IFERROR(VLOOKUP($D636,의치한약수데이터!$C:$AS,14,0),"")</f>
        <v/>
      </c>
      <c r="L636" s="77" t="str">
        <f>IFERROR(VLOOKUP($D636,의치한약수데이터!$C:$AS,16,0),"")</f>
        <v/>
      </c>
      <c r="M636" s="80" t="str">
        <f>IFERROR(VLOOKUP($D636,의치한약수데이터!$C:$AS,17,0),"")</f>
        <v/>
      </c>
      <c r="N636" s="77" t="str">
        <f>IFERROR(VLOOKUP($D636,의치한약수데이터!$C:$AS,18,0),"")</f>
        <v/>
      </c>
      <c r="O636" s="81" t="str">
        <f>IFERROR(VLOOKUP($D636,의치한약수데이터!$C:$AS,20,0),"")</f>
        <v/>
      </c>
      <c r="P636" s="77" t="str">
        <f>IFERROR(VLOOKUP($D636,의치한약수데이터!$C:$AS,21,0),"")</f>
        <v/>
      </c>
      <c r="Q636" s="77" t="str">
        <f>IFERROR(VLOOKUP($D636,의치한약수데이터!$C:$AS,39,0),"")</f>
        <v/>
      </c>
      <c r="R636" s="82" t="str">
        <f>IFERROR(VLOOKUP($D636,의치한약수데이터!$C:$AS,41,0),"")</f>
        <v/>
      </c>
      <c r="S636" s="115" t="str">
        <f>IFERROR(VLOOKUP($D636,의치한약수데이터!$C:$AS,43,0),"")</f>
        <v/>
      </c>
    </row>
    <row r="637" spans="3:19" x14ac:dyDescent="0.3">
      <c r="C637" s="18">
        <v>605</v>
      </c>
      <c r="D637" s="77" t="str">
        <f>IFERROR(VLOOKUP($C637,의치한약수데이터!$B:$C,2,0),"")</f>
        <v/>
      </c>
      <c r="E637" s="79" t="str">
        <f>IFERROR(VLOOKUP($D637,의치한약수데이터!$C:$AS,3,0),"")</f>
        <v/>
      </c>
      <c r="F637" s="77" t="str">
        <f>IFERROR(VLOOKUP($D637,의치한약수데이터!$C:$AS,5,0),"")</f>
        <v/>
      </c>
      <c r="G637" s="77" t="str">
        <f>IFERROR(VLOOKUP($D637,의치한약수데이터!$C:$AS,6,0),"")</f>
        <v/>
      </c>
      <c r="H637" s="77" t="str">
        <f>IFERROR(VLOOKUP($D637,의치한약수데이터!$C:$AS,8,0),"")</f>
        <v/>
      </c>
      <c r="I637" s="77" t="str">
        <f>IFERROR(VLOOKUP($D637,의치한약수데이터!$C:$AS,12,0),"")</f>
        <v/>
      </c>
      <c r="J637" s="77" t="str">
        <f>IFERROR(VLOOKUP($D637,의치한약수데이터!$C:$AS,13,0),"")</f>
        <v/>
      </c>
      <c r="K637" s="77" t="str">
        <f>IFERROR(VLOOKUP($D637,의치한약수데이터!$C:$AS,14,0),"")</f>
        <v/>
      </c>
      <c r="L637" s="77" t="str">
        <f>IFERROR(VLOOKUP($D637,의치한약수데이터!$C:$AS,16,0),"")</f>
        <v/>
      </c>
      <c r="M637" s="80" t="str">
        <f>IFERROR(VLOOKUP($D637,의치한약수데이터!$C:$AS,17,0),"")</f>
        <v/>
      </c>
      <c r="N637" s="77" t="str">
        <f>IFERROR(VLOOKUP($D637,의치한약수데이터!$C:$AS,18,0),"")</f>
        <v/>
      </c>
      <c r="O637" s="81" t="str">
        <f>IFERROR(VLOOKUP($D637,의치한약수데이터!$C:$AS,20,0),"")</f>
        <v/>
      </c>
      <c r="P637" s="77" t="str">
        <f>IFERROR(VLOOKUP($D637,의치한약수데이터!$C:$AS,21,0),"")</f>
        <v/>
      </c>
      <c r="Q637" s="77" t="str">
        <f>IFERROR(VLOOKUP($D637,의치한약수데이터!$C:$AS,39,0),"")</f>
        <v/>
      </c>
      <c r="R637" s="82" t="str">
        <f>IFERROR(VLOOKUP($D637,의치한약수데이터!$C:$AS,41,0),"")</f>
        <v/>
      </c>
      <c r="S637" s="115" t="str">
        <f>IFERROR(VLOOKUP($D637,의치한약수데이터!$C:$AS,43,0),"")</f>
        <v/>
      </c>
    </row>
    <row r="638" spans="3:19" x14ac:dyDescent="0.3">
      <c r="C638" s="18">
        <v>606</v>
      </c>
      <c r="D638" s="77" t="str">
        <f>IFERROR(VLOOKUP($C638,의치한약수데이터!$B:$C,2,0),"")</f>
        <v/>
      </c>
      <c r="E638" s="79" t="str">
        <f>IFERROR(VLOOKUP($D638,의치한약수데이터!$C:$AS,3,0),"")</f>
        <v/>
      </c>
      <c r="F638" s="77" t="str">
        <f>IFERROR(VLOOKUP($D638,의치한약수데이터!$C:$AS,5,0),"")</f>
        <v/>
      </c>
      <c r="G638" s="77" t="str">
        <f>IFERROR(VLOOKUP($D638,의치한약수데이터!$C:$AS,6,0),"")</f>
        <v/>
      </c>
      <c r="H638" s="77" t="str">
        <f>IFERROR(VLOOKUP($D638,의치한약수데이터!$C:$AS,8,0),"")</f>
        <v/>
      </c>
      <c r="I638" s="77" t="str">
        <f>IFERROR(VLOOKUP($D638,의치한약수데이터!$C:$AS,12,0),"")</f>
        <v/>
      </c>
      <c r="J638" s="77" t="str">
        <f>IFERROR(VLOOKUP($D638,의치한약수데이터!$C:$AS,13,0),"")</f>
        <v/>
      </c>
      <c r="K638" s="77" t="str">
        <f>IFERROR(VLOOKUP($D638,의치한약수데이터!$C:$AS,14,0),"")</f>
        <v/>
      </c>
      <c r="L638" s="77" t="str">
        <f>IFERROR(VLOOKUP($D638,의치한약수데이터!$C:$AS,16,0),"")</f>
        <v/>
      </c>
      <c r="M638" s="80" t="str">
        <f>IFERROR(VLOOKUP($D638,의치한약수데이터!$C:$AS,17,0),"")</f>
        <v/>
      </c>
      <c r="N638" s="77" t="str">
        <f>IFERROR(VLOOKUP($D638,의치한약수데이터!$C:$AS,18,0),"")</f>
        <v/>
      </c>
      <c r="O638" s="81" t="str">
        <f>IFERROR(VLOOKUP($D638,의치한약수데이터!$C:$AS,20,0),"")</f>
        <v/>
      </c>
      <c r="P638" s="77" t="str">
        <f>IFERROR(VLOOKUP($D638,의치한약수데이터!$C:$AS,21,0),"")</f>
        <v/>
      </c>
      <c r="Q638" s="77" t="str">
        <f>IFERROR(VLOOKUP($D638,의치한약수데이터!$C:$AS,39,0),"")</f>
        <v/>
      </c>
      <c r="R638" s="82" t="str">
        <f>IFERROR(VLOOKUP($D638,의치한약수데이터!$C:$AS,41,0),"")</f>
        <v/>
      </c>
      <c r="S638" s="115" t="str">
        <f>IFERROR(VLOOKUP($D638,의치한약수데이터!$C:$AS,43,0),"")</f>
        <v/>
      </c>
    </row>
    <row r="639" spans="3:19" x14ac:dyDescent="0.3">
      <c r="C639" s="18">
        <v>607</v>
      </c>
      <c r="D639" s="77" t="str">
        <f>IFERROR(VLOOKUP($C639,의치한약수데이터!$B:$C,2,0),"")</f>
        <v/>
      </c>
      <c r="E639" s="79" t="str">
        <f>IFERROR(VLOOKUP($D639,의치한약수데이터!$C:$AS,3,0),"")</f>
        <v/>
      </c>
      <c r="F639" s="77" t="str">
        <f>IFERROR(VLOOKUP($D639,의치한약수데이터!$C:$AS,5,0),"")</f>
        <v/>
      </c>
      <c r="G639" s="77" t="str">
        <f>IFERROR(VLOOKUP($D639,의치한약수데이터!$C:$AS,6,0),"")</f>
        <v/>
      </c>
      <c r="H639" s="77" t="str">
        <f>IFERROR(VLOOKUP($D639,의치한약수데이터!$C:$AS,8,0),"")</f>
        <v/>
      </c>
      <c r="I639" s="77" t="str">
        <f>IFERROR(VLOOKUP($D639,의치한약수데이터!$C:$AS,12,0),"")</f>
        <v/>
      </c>
      <c r="J639" s="77" t="str">
        <f>IFERROR(VLOOKUP($D639,의치한약수데이터!$C:$AS,13,0),"")</f>
        <v/>
      </c>
      <c r="K639" s="77" t="str">
        <f>IFERROR(VLOOKUP($D639,의치한약수데이터!$C:$AS,14,0),"")</f>
        <v/>
      </c>
      <c r="L639" s="77" t="str">
        <f>IFERROR(VLOOKUP($D639,의치한약수데이터!$C:$AS,16,0),"")</f>
        <v/>
      </c>
      <c r="M639" s="80" t="str">
        <f>IFERROR(VLOOKUP($D639,의치한약수데이터!$C:$AS,17,0),"")</f>
        <v/>
      </c>
      <c r="N639" s="77" t="str">
        <f>IFERROR(VLOOKUP($D639,의치한약수데이터!$C:$AS,18,0),"")</f>
        <v/>
      </c>
      <c r="O639" s="81" t="str">
        <f>IFERROR(VLOOKUP($D639,의치한약수데이터!$C:$AS,20,0),"")</f>
        <v/>
      </c>
      <c r="P639" s="77" t="str">
        <f>IFERROR(VLOOKUP($D639,의치한약수데이터!$C:$AS,21,0),"")</f>
        <v/>
      </c>
      <c r="Q639" s="77" t="str">
        <f>IFERROR(VLOOKUP($D639,의치한약수데이터!$C:$AS,39,0),"")</f>
        <v/>
      </c>
      <c r="R639" s="82" t="str">
        <f>IFERROR(VLOOKUP($D639,의치한약수데이터!$C:$AS,41,0),"")</f>
        <v/>
      </c>
      <c r="S639" s="115" t="str">
        <f>IFERROR(VLOOKUP($D639,의치한약수데이터!$C:$AS,43,0),"")</f>
        <v/>
      </c>
    </row>
    <row r="640" spans="3:19" x14ac:dyDescent="0.3">
      <c r="C640" s="18">
        <v>608</v>
      </c>
      <c r="D640" s="77" t="str">
        <f>IFERROR(VLOOKUP($C640,의치한약수데이터!$B:$C,2,0),"")</f>
        <v/>
      </c>
      <c r="E640" s="79" t="str">
        <f>IFERROR(VLOOKUP($D640,의치한약수데이터!$C:$AS,3,0),"")</f>
        <v/>
      </c>
      <c r="F640" s="77" t="str">
        <f>IFERROR(VLOOKUP($D640,의치한약수데이터!$C:$AS,5,0),"")</f>
        <v/>
      </c>
      <c r="G640" s="77" t="str">
        <f>IFERROR(VLOOKUP($D640,의치한약수데이터!$C:$AS,6,0),"")</f>
        <v/>
      </c>
      <c r="H640" s="77" t="str">
        <f>IFERROR(VLOOKUP($D640,의치한약수데이터!$C:$AS,8,0),"")</f>
        <v/>
      </c>
      <c r="I640" s="77" t="str">
        <f>IFERROR(VLOOKUP($D640,의치한약수데이터!$C:$AS,12,0),"")</f>
        <v/>
      </c>
      <c r="J640" s="77" t="str">
        <f>IFERROR(VLOOKUP($D640,의치한약수데이터!$C:$AS,13,0),"")</f>
        <v/>
      </c>
      <c r="K640" s="77" t="str">
        <f>IFERROR(VLOOKUP($D640,의치한약수데이터!$C:$AS,14,0),"")</f>
        <v/>
      </c>
      <c r="L640" s="77" t="str">
        <f>IFERROR(VLOOKUP($D640,의치한약수데이터!$C:$AS,16,0),"")</f>
        <v/>
      </c>
      <c r="M640" s="80" t="str">
        <f>IFERROR(VLOOKUP($D640,의치한약수데이터!$C:$AS,17,0),"")</f>
        <v/>
      </c>
      <c r="N640" s="77" t="str">
        <f>IFERROR(VLOOKUP($D640,의치한약수데이터!$C:$AS,18,0),"")</f>
        <v/>
      </c>
      <c r="O640" s="81" t="str">
        <f>IFERROR(VLOOKUP($D640,의치한약수데이터!$C:$AS,20,0),"")</f>
        <v/>
      </c>
      <c r="P640" s="77" t="str">
        <f>IFERROR(VLOOKUP($D640,의치한약수데이터!$C:$AS,21,0),"")</f>
        <v/>
      </c>
      <c r="Q640" s="77" t="str">
        <f>IFERROR(VLOOKUP($D640,의치한약수데이터!$C:$AS,39,0),"")</f>
        <v/>
      </c>
      <c r="R640" s="82" t="str">
        <f>IFERROR(VLOOKUP($D640,의치한약수데이터!$C:$AS,41,0),"")</f>
        <v/>
      </c>
      <c r="S640" s="115" t="str">
        <f>IFERROR(VLOOKUP($D640,의치한약수데이터!$C:$AS,43,0),"")</f>
        <v/>
      </c>
    </row>
    <row r="641" spans="3:19" x14ac:dyDescent="0.3">
      <c r="C641" s="18">
        <v>609</v>
      </c>
      <c r="D641" s="77" t="str">
        <f>IFERROR(VLOOKUP($C641,의치한약수데이터!$B:$C,2,0),"")</f>
        <v/>
      </c>
      <c r="E641" s="79" t="str">
        <f>IFERROR(VLOOKUP($D641,의치한약수데이터!$C:$AS,3,0),"")</f>
        <v/>
      </c>
      <c r="F641" s="77" t="str">
        <f>IFERROR(VLOOKUP($D641,의치한약수데이터!$C:$AS,5,0),"")</f>
        <v/>
      </c>
      <c r="G641" s="77" t="str">
        <f>IFERROR(VLOOKUP($D641,의치한약수데이터!$C:$AS,6,0),"")</f>
        <v/>
      </c>
      <c r="H641" s="77" t="str">
        <f>IFERROR(VLOOKUP($D641,의치한약수데이터!$C:$AS,8,0),"")</f>
        <v/>
      </c>
      <c r="I641" s="77" t="str">
        <f>IFERROR(VLOOKUP($D641,의치한약수데이터!$C:$AS,12,0),"")</f>
        <v/>
      </c>
      <c r="J641" s="77" t="str">
        <f>IFERROR(VLOOKUP($D641,의치한약수데이터!$C:$AS,13,0),"")</f>
        <v/>
      </c>
      <c r="K641" s="77" t="str">
        <f>IFERROR(VLOOKUP($D641,의치한약수데이터!$C:$AS,14,0),"")</f>
        <v/>
      </c>
      <c r="L641" s="77" t="str">
        <f>IFERROR(VLOOKUP($D641,의치한약수데이터!$C:$AS,16,0),"")</f>
        <v/>
      </c>
      <c r="M641" s="80" t="str">
        <f>IFERROR(VLOOKUP($D641,의치한약수데이터!$C:$AS,17,0),"")</f>
        <v/>
      </c>
      <c r="N641" s="77" t="str">
        <f>IFERROR(VLOOKUP($D641,의치한약수데이터!$C:$AS,18,0),"")</f>
        <v/>
      </c>
      <c r="O641" s="81" t="str">
        <f>IFERROR(VLOOKUP($D641,의치한약수데이터!$C:$AS,20,0),"")</f>
        <v/>
      </c>
      <c r="P641" s="77" t="str">
        <f>IFERROR(VLOOKUP($D641,의치한약수데이터!$C:$AS,21,0),"")</f>
        <v/>
      </c>
      <c r="Q641" s="77" t="str">
        <f>IFERROR(VLOOKUP($D641,의치한약수데이터!$C:$AS,39,0),"")</f>
        <v/>
      </c>
      <c r="R641" s="82" t="str">
        <f>IFERROR(VLOOKUP($D641,의치한약수데이터!$C:$AS,41,0),"")</f>
        <v/>
      </c>
      <c r="S641" s="115" t="str">
        <f>IFERROR(VLOOKUP($D641,의치한약수데이터!$C:$AS,43,0),"")</f>
        <v/>
      </c>
    </row>
    <row r="642" spans="3:19" x14ac:dyDescent="0.3">
      <c r="C642" s="18">
        <v>610</v>
      </c>
      <c r="D642" s="77" t="str">
        <f>IFERROR(VLOOKUP($C642,의치한약수데이터!$B:$C,2,0),"")</f>
        <v/>
      </c>
      <c r="E642" s="79" t="str">
        <f>IFERROR(VLOOKUP($D642,의치한약수데이터!$C:$AS,3,0),"")</f>
        <v/>
      </c>
      <c r="F642" s="77" t="str">
        <f>IFERROR(VLOOKUP($D642,의치한약수데이터!$C:$AS,5,0),"")</f>
        <v/>
      </c>
      <c r="G642" s="77" t="str">
        <f>IFERROR(VLOOKUP($D642,의치한약수데이터!$C:$AS,6,0),"")</f>
        <v/>
      </c>
      <c r="H642" s="77" t="str">
        <f>IFERROR(VLOOKUP($D642,의치한약수데이터!$C:$AS,8,0),"")</f>
        <v/>
      </c>
      <c r="I642" s="77" t="str">
        <f>IFERROR(VLOOKUP($D642,의치한약수데이터!$C:$AS,12,0),"")</f>
        <v/>
      </c>
      <c r="J642" s="77" t="str">
        <f>IFERROR(VLOOKUP($D642,의치한약수데이터!$C:$AS,13,0),"")</f>
        <v/>
      </c>
      <c r="K642" s="77" t="str">
        <f>IFERROR(VLOOKUP($D642,의치한약수데이터!$C:$AS,14,0),"")</f>
        <v/>
      </c>
      <c r="L642" s="77" t="str">
        <f>IFERROR(VLOOKUP($D642,의치한약수데이터!$C:$AS,16,0),"")</f>
        <v/>
      </c>
      <c r="M642" s="80" t="str">
        <f>IFERROR(VLOOKUP($D642,의치한약수데이터!$C:$AS,17,0),"")</f>
        <v/>
      </c>
      <c r="N642" s="77" t="str">
        <f>IFERROR(VLOOKUP($D642,의치한약수데이터!$C:$AS,18,0),"")</f>
        <v/>
      </c>
      <c r="O642" s="81" t="str">
        <f>IFERROR(VLOOKUP($D642,의치한약수데이터!$C:$AS,20,0),"")</f>
        <v/>
      </c>
      <c r="P642" s="77" t="str">
        <f>IFERROR(VLOOKUP($D642,의치한약수데이터!$C:$AS,21,0),"")</f>
        <v/>
      </c>
      <c r="Q642" s="77" t="str">
        <f>IFERROR(VLOOKUP($D642,의치한약수데이터!$C:$AS,39,0),"")</f>
        <v/>
      </c>
      <c r="R642" s="82" t="str">
        <f>IFERROR(VLOOKUP($D642,의치한약수데이터!$C:$AS,41,0),"")</f>
        <v/>
      </c>
      <c r="S642" s="115" t="str">
        <f>IFERROR(VLOOKUP($D642,의치한약수데이터!$C:$AS,43,0),"")</f>
        <v/>
      </c>
    </row>
    <row r="643" spans="3:19" x14ac:dyDescent="0.3">
      <c r="C643" s="18">
        <v>611</v>
      </c>
      <c r="D643" s="77" t="str">
        <f>IFERROR(VLOOKUP($C643,의치한약수데이터!$B:$C,2,0),"")</f>
        <v/>
      </c>
      <c r="E643" s="79" t="str">
        <f>IFERROR(VLOOKUP($D643,의치한약수데이터!$C:$AS,3,0),"")</f>
        <v/>
      </c>
      <c r="F643" s="77" t="str">
        <f>IFERROR(VLOOKUP($D643,의치한약수데이터!$C:$AS,5,0),"")</f>
        <v/>
      </c>
      <c r="G643" s="77" t="str">
        <f>IFERROR(VLOOKUP($D643,의치한약수데이터!$C:$AS,6,0),"")</f>
        <v/>
      </c>
      <c r="H643" s="77" t="str">
        <f>IFERROR(VLOOKUP($D643,의치한약수데이터!$C:$AS,8,0),"")</f>
        <v/>
      </c>
      <c r="I643" s="77" t="str">
        <f>IFERROR(VLOOKUP($D643,의치한약수데이터!$C:$AS,12,0),"")</f>
        <v/>
      </c>
      <c r="J643" s="77" t="str">
        <f>IFERROR(VLOOKUP($D643,의치한약수데이터!$C:$AS,13,0),"")</f>
        <v/>
      </c>
      <c r="K643" s="77" t="str">
        <f>IFERROR(VLOOKUP($D643,의치한약수데이터!$C:$AS,14,0),"")</f>
        <v/>
      </c>
      <c r="L643" s="77" t="str">
        <f>IFERROR(VLOOKUP($D643,의치한약수데이터!$C:$AS,16,0),"")</f>
        <v/>
      </c>
      <c r="M643" s="80" t="str">
        <f>IFERROR(VLOOKUP($D643,의치한약수데이터!$C:$AS,17,0),"")</f>
        <v/>
      </c>
      <c r="N643" s="77" t="str">
        <f>IFERROR(VLOOKUP($D643,의치한약수데이터!$C:$AS,18,0),"")</f>
        <v/>
      </c>
      <c r="O643" s="81" t="str">
        <f>IFERROR(VLOOKUP($D643,의치한약수데이터!$C:$AS,20,0),"")</f>
        <v/>
      </c>
      <c r="P643" s="77" t="str">
        <f>IFERROR(VLOOKUP($D643,의치한약수데이터!$C:$AS,21,0),"")</f>
        <v/>
      </c>
      <c r="Q643" s="77" t="str">
        <f>IFERROR(VLOOKUP($D643,의치한약수데이터!$C:$AS,39,0),"")</f>
        <v/>
      </c>
      <c r="R643" s="82" t="str">
        <f>IFERROR(VLOOKUP($D643,의치한약수데이터!$C:$AS,41,0),"")</f>
        <v/>
      </c>
      <c r="S643" s="115" t="str">
        <f>IFERROR(VLOOKUP($D643,의치한약수데이터!$C:$AS,43,0),"")</f>
        <v/>
      </c>
    </row>
    <row r="644" spans="3:19" x14ac:dyDescent="0.3">
      <c r="C644" s="18">
        <v>612</v>
      </c>
      <c r="D644" s="77" t="str">
        <f>IFERROR(VLOOKUP($C644,의치한약수데이터!$B:$C,2,0),"")</f>
        <v/>
      </c>
      <c r="E644" s="79" t="str">
        <f>IFERROR(VLOOKUP($D644,의치한약수데이터!$C:$AS,3,0),"")</f>
        <v/>
      </c>
      <c r="F644" s="77" t="str">
        <f>IFERROR(VLOOKUP($D644,의치한약수데이터!$C:$AS,5,0),"")</f>
        <v/>
      </c>
      <c r="G644" s="77" t="str">
        <f>IFERROR(VLOOKUP($D644,의치한약수데이터!$C:$AS,6,0),"")</f>
        <v/>
      </c>
      <c r="H644" s="77" t="str">
        <f>IFERROR(VLOOKUP($D644,의치한약수데이터!$C:$AS,8,0),"")</f>
        <v/>
      </c>
      <c r="I644" s="77" t="str">
        <f>IFERROR(VLOOKUP($D644,의치한약수데이터!$C:$AS,12,0),"")</f>
        <v/>
      </c>
      <c r="J644" s="77" t="str">
        <f>IFERROR(VLOOKUP($D644,의치한약수데이터!$C:$AS,13,0),"")</f>
        <v/>
      </c>
      <c r="K644" s="77" t="str">
        <f>IFERROR(VLOOKUP($D644,의치한약수데이터!$C:$AS,14,0),"")</f>
        <v/>
      </c>
      <c r="L644" s="77" t="str">
        <f>IFERROR(VLOOKUP($D644,의치한약수데이터!$C:$AS,16,0),"")</f>
        <v/>
      </c>
      <c r="M644" s="80" t="str">
        <f>IFERROR(VLOOKUP($D644,의치한약수데이터!$C:$AS,17,0),"")</f>
        <v/>
      </c>
      <c r="N644" s="77" t="str">
        <f>IFERROR(VLOOKUP($D644,의치한약수데이터!$C:$AS,18,0),"")</f>
        <v/>
      </c>
      <c r="O644" s="81" t="str">
        <f>IFERROR(VLOOKUP($D644,의치한약수데이터!$C:$AS,20,0),"")</f>
        <v/>
      </c>
      <c r="P644" s="77" t="str">
        <f>IFERROR(VLOOKUP($D644,의치한약수데이터!$C:$AS,21,0),"")</f>
        <v/>
      </c>
      <c r="Q644" s="77" t="str">
        <f>IFERROR(VLOOKUP($D644,의치한약수데이터!$C:$AS,39,0),"")</f>
        <v/>
      </c>
      <c r="R644" s="82" t="str">
        <f>IFERROR(VLOOKUP($D644,의치한약수데이터!$C:$AS,41,0),"")</f>
        <v/>
      </c>
      <c r="S644" s="115" t="str">
        <f>IFERROR(VLOOKUP($D644,의치한약수데이터!$C:$AS,43,0),"")</f>
        <v/>
      </c>
    </row>
    <row r="645" spans="3:19" x14ac:dyDescent="0.3">
      <c r="C645" s="18">
        <v>613</v>
      </c>
      <c r="D645" s="77" t="str">
        <f>IFERROR(VLOOKUP($C645,의치한약수데이터!$B:$C,2,0),"")</f>
        <v/>
      </c>
      <c r="E645" s="79" t="str">
        <f>IFERROR(VLOOKUP($D645,의치한약수데이터!$C:$AS,3,0),"")</f>
        <v/>
      </c>
      <c r="F645" s="77" t="str">
        <f>IFERROR(VLOOKUP($D645,의치한약수데이터!$C:$AS,5,0),"")</f>
        <v/>
      </c>
      <c r="G645" s="77" t="str">
        <f>IFERROR(VLOOKUP($D645,의치한약수데이터!$C:$AS,6,0),"")</f>
        <v/>
      </c>
      <c r="H645" s="77" t="str">
        <f>IFERROR(VLOOKUP($D645,의치한약수데이터!$C:$AS,8,0),"")</f>
        <v/>
      </c>
      <c r="I645" s="77" t="str">
        <f>IFERROR(VLOOKUP($D645,의치한약수데이터!$C:$AS,12,0),"")</f>
        <v/>
      </c>
      <c r="J645" s="77" t="str">
        <f>IFERROR(VLOOKUP($D645,의치한약수데이터!$C:$AS,13,0),"")</f>
        <v/>
      </c>
      <c r="K645" s="77" t="str">
        <f>IFERROR(VLOOKUP($D645,의치한약수데이터!$C:$AS,14,0),"")</f>
        <v/>
      </c>
      <c r="L645" s="77" t="str">
        <f>IFERROR(VLOOKUP($D645,의치한약수데이터!$C:$AS,16,0),"")</f>
        <v/>
      </c>
      <c r="M645" s="80" t="str">
        <f>IFERROR(VLOOKUP($D645,의치한약수데이터!$C:$AS,17,0),"")</f>
        <v/>
      </c>
      <c r="N645" s="77" t="str">
        <f>IFERROR(VLOOKUP($D645,의치한약수데이터!$C:$AS,18,0),"")</f>
        <v/>
      </c>
      <c r="O645" s="81" t="str">
        <f>IFERROR(VLOOKUP($D645,의치한약수데이터!$C:$AS,20,0),"")</f>
        <v/>
      </c>
      <c r="P645" s="77" t="str">
        <f>IFERROR(VLOOKUP($D645,의치한약수데이터!$C:$AS,21,0),"")</f>
        <v/>
      </c>
      <c r="Q645" s="77" t="str">
        <f>IFERROR(VLOOKUP($D645,의치한약수데이터!$C:$AS,39,0),"")</f>
        <v/>
      </c>
      <c r="R645" s="82" t="str">
        <f>IFERROR(VLOOKUP($D645,의치한약수데이터!$C:$AS,41,0),"")</f>
        <v/>
      </c>
      <c r="S645" s="115" t="str">
        <f>IFERROR(VLOOKUP($D645,의치한약수데이터!$C:$AS,43,0),"")</f>
        <v/>
      </c>
    </row>
    <row r="646" spans="3:19" x14ac:dyDescent="0.3">
      <c r="C646" s="18">
        <v>614</v>
      </c>
      <c r="D646" s="77" t="str">
        <f>IFERROR(VLOOKUP($C646,의치한약수데이터!$B:$C,2,0),"")</f>
        <v/>
      </c>
      <c r="E646" s="79" t="str">
        <f>IFERROR(VLOOKUP($D646,의치한약수데이터!$C:$AS,3,0),"")</f>
        <v/>
      </c>
      <c r="F646" s="77" t="str">
        <f>IFERROR(VLOOKUP($D646,의치한약수데이터!$C:$AS,5,0),"")</f>
        <v/>
      </c>
      <c r="G646" s="77" t="str">
        <f>IFERROR(VLOOKUP($D646,의치한약수데이터!$C:$AS,6,0),"")</f>
        <v/>
      </c>
      <c r="H646" s="77" t="str">
        <f>IFERROR(VLOOKUP($D646,의치한약수데이터!$C:$AS,8,0),"")</f>
        <v/>
      </c>
      <c r="I646" s="77" t="str">
        <f>IFERROR(VLOOKUP($D646,의치한약수데이터!$C:$AS,12,0),"")</f>
        <v/>
      </c>
      <c r="J646" s="77" t="str">
        <f>IFERROR(VLOOKUP($D646,의치한약수데이터!$C:$AS,13,0),"")</f>
        <v/>
      </c>
      <c r="K646" s="77" t="str">
        <f>IFERROR(VLOOKUP($D646,의치한약수데이터!$C:$AS,14,0),"")</f>
        <v/>
      </c>
      <c r="L646" s="77" t="str">
        <f>IFERROR(VLOOKUP($D646,의치한약수데이터!$C:$AS,16,0),"")</f>
        <v/>
      </c>
      <c r="M646" s="80" t="str">
        <f>IFERROR(VLOOKUP($D646,의치한약수데이터!$C:$AS,17,0),"")</f>
        <v/>
      </c>
      <c r="N646" s="77" t="str">
        <f>IFERROR(VLOOKUP($D646,의치한약수데이터!$C:$AS,18,0),"")</f>
        <v/>
      </c>
      <c r="O646" s="81" t="str">
        <f>IFERROR(VLOOKUP($D646,의치한약수데이터!$C:$AS,20,0),"")</f>
        <v/>
      </c>
      <c r="P646" s="77" t="str">
        <f>IFERROR(VLOOKUP($D646,의치한약수데이터!$C:$AS,21,0),"")</f>
        <v/>
      </c>
      <c r="Q646" s="77" t="str">
        <f>IFERROR(VLOOKUP($D646,의치한약수데이터!$C:$AS,39,0),"")</f>
        <v/>
      </c>
      <c r="R646" s="82" t="str">
        <f>IFERROR(VLOOKUP($D646,의치한약수데이터!$C:$AS,41,0),"")</f>
        <v/>
      </c>
      <c r="S646" s="115" t="str">
        <f>IFERROR(VLOOKUP($D646,의치한약수데이터!$C:$AS,43,0),"")</f>
        <v/>
      </c>
    </row>
    <row r="647" spans="3:19" x14ac:dyDescent="0.3">
      <c r="C647" s="18">
        <v>615</v>
      </c>
      <c r="D647" s="77" t="str">
        <f>IFERROR(VLOOKUP($C647,의치한약수데이터!$B:$C,2,0),"")</f>
        <v/>
      </c>
      <c r="E647" s="79" t="str">
        <f>IFERROR(VLOOKUP($D647,의치한약수데이터!$C:$AS,3,0),"")</f>
        <v/>
      </c>
      <c r="F647" s="77" t="str">
        <f>IFERROR(VLOOKUP($D647,의치한약수데이터!$C:$AS,5,0),"")</f>
        <v/>
      </c>
      <c r="G647" s="77" t="str">
        <f>IFERROR(VLOOKUP($D647,의치한약수데이터!$C:$AS,6,0),"")</f>
        <v/>
      </c>
      <c r="H647" s="77" t="str">
        <f>IFERROR(VLOOKUP($D647,의치한약수데이터!$C:$AS,8,0),"")</f>
        <v/>
      </c>
      <c r="I647" s="77" t="str">
        <f>IFERROR(VLOOKUP($D647,의치한약수데이터!$C:$AS,12,0),"")</f>
        <v/>
      </c>
      <c r="J647" s="77" t="str">
        <f>IFERROR(VLOOKUP($D647,의치한약수데이터!$C:$AS,13,0),"")</f>
        <v/>
      </c>
      <c r="K647" s="77" t="str">
        <f>IFERROR(VLOOKUP($D647,의치한약수데이터!$C:$AS,14,0),"")</f>
        <v/>
      </c>
      <c r="L647" s="77" t="str">
        <f>IFERROR(VLOOKUP($D647,의치한약수데이터!$C:$AS,16,0),"")</f>
        <v/>
      </c>
      <c r="M647" s="80" t="str">
        <f>IFERROR(VLOOKUP($D647,의치한약수데이터!$C:$AS,17,0),"")</f>
        <v/>
      </c>
      <c r="N647" s="77" t="str">
        <f>IFERROR(VLOOKUP($D647,의치한약수데이터!$C:$AS,18,0),"")</f>
        <v/>
      </c>
      <c r="O647" s="81" t="str">
        <f>IFERROR(VLOOKUP($D647,의치한약수데이터!$C:$AS,20,0),"")</f>
        <v/>
      </c>
      <c r="P647" s="77" t="str">
        <f>IFERROR(VLOOKUP($D647,의치한약수데이터!$C:$AS,21,0),"")</f>
        <v/>
      </c>
      <c r="Q647" s="77" t="str">
        <f>IFERROR(VLOOKUP($D647,의치한약수데이터!$C:$AS,39,0),"")</f>
        <v/>
      </c>
      <c r="R647" s="82" t="str">
        <f>IFERROR(VLOOKUP($D647,의치한약수데이터!$C:$AS,41,0),"")</f>
        <v/>
      </c>
      <c r="S647" s="115" t="str">
        <f>IFERROR(VLOOKUP($D647,의치한약수데이터!$C:$AS,43,0),"")</f>
        <v/>
      </c>
    </row>
    <row r="648" spans="3:19" x14ac:dyDescent="0.3">
      <c r="C648" s="18">
        <v>616</v>
      </c>
      <c r="D648" s="77" t="str">
        <f>IFERROR(VLOOKUP($C648,의치한약수데이터!$B:$C,2,0),"")</f>
        <v/>
      </c>
      <c r="E648" s="79" t="str">
        <f>IFERROR(VLOOKUP($D648,의치한약수데이터!$C:$AS,3,0),"")</f>
        <v/>
      </c>
      <c r="F648" s="77" t="str">
        <f>IFERROR(VLOOKUP($D648,의치한약수데이터!$C:$AS,5,0),"")</f>
        <v/>
      </c>
      <c r="G648" s="77" t="str">
        <f>IFERROR(VLOOKUP($D648,의치한약수데이터!$C:$AS,6,0),"")</f>
        <v/>
      </c>
      <c r="H648" s="77" t="str">
        <f>IFERROR(VLOOKUP($D648,의치한약수데이터!$C:$AS,8,0),"")</f>
        <v/>
      </c>
      <c r="I648" s="77" t="str">
        <f>IFERROR(VLOOKUP($D648,의치한약수데이터!$C:$AS,12,0),"")</f>
        <v/>
      </c>
      <c r="J648" s="77" t="str">
        <f>IFERROR(VLOOKUP($D648,의치한약수데이터!$C:$AS,13,0),"")</f>
        <v/>
      </c>
      <c r="K648" s="77" t="str">
        <f>IFERROR(VLOOKUP($D648,의치한약수데이터!$C:$AS,14,0),"")</f>
        <v/>
      </c>
      <c r="L648" s="77" t="str">
        <f>IFERROR(VLOOKUP($D648,의치한약수데이터!$C:$AS,16,0),"")</f>
        <v/>
      </c>
      <c r="M648" s="80" t="str">
        <f>IFERROR(VLOOKUP($D648,의치한약수데이터!$C:$AS,17,0),"")</f>
        <v/>
      </c>
      <c r="N648" s="77" t="str">
        <f>IFERROR(VLOOKUP($D648,의치한약수데이터!$C:$AS,18,0),"")</f>
        <v/>
      </c>
      <c r="O648" s="81" t="str">
        <f>IFERROR(VLOOKUP($D648,의치한약수데이터!$C:$AS,20,0),"")</f>
        <v/>
      </c>
      <c r="P648" s="77" t="str">
        <f>IFERROR(VLOOKUP($D648,의치한약수데이터!$C:$AS,21,0),"")</f>
        <v/>
      </c>
      <c r="Q648" s="77" t="str">
        <f>IFERROR(VLOOKUP($D648,의치한약수데이터!$C:$AS,39,0),"")</f>
        <v/>
      </c>
      <c r="R648" s="82" t="str">
        <f>IFERROR(VLOOKUP($D648,의치한약수데이터!$C:$AS,41,0),"")</f>
        <v/>
      </c>
      <c r="S648" s="115" t="str">
        <f>IFERROR(VLOOKUP($D648,의치한약수데이터!$C:$AS,43,0),"")</f>
        <v/>
      </c>
    </row>
    <row r="649" spans="3:19" x14ac:dyDescent="0.3">
      <c r="C649" s="18">
        <v>617</v>
      </c>
      <c r="D649" s="77" t="str">
        <f>IFERROR(VLOOKUP($C649,의치한약수데이터!$B:$C,2,0),"")</f>
        <v/>
      </c>
      <c r="E649" s="79" t="str">
        <f>IFERROR(VLOOKUP($D649,의치한약수데이터!$C:$AS,3,0),"")</f>
        <v/>
      </c>
      <c r="F649" s="77" t="str">
        <f>IFERROR(VLOOKUP($D649,의치한약수데이터!$C:$AS,5,0),"")</f>
        <v/>
      </c>
      <c r="G649" s="77" t="str">
        <f>IFERROR(VLOOKUP($D649,의치한약수데이터!$C:$AS,6,0),"")</f>
        <v/>
      </c>
      <c r="H649" s="77" t="str">
        <f>IFERROR(VLOOKUP($D649,의치한약수데이터!$C:$AS,8,0),"")</f>
        <v/>
      </c>
      <c r="I649" s="77" t="str">
        <f>IFERROR(VLOOKUP($D649,의치한약수데이터!$C:$AS,12,0),"")</f>
        <v/>
      </c>
      <c r="J649" s="77" t="str">
        <f>IFERROR(VLOOKUP($D649,의치한약수데이터!$C:$AS,13,0),"")</f>
        <v/>
      </c>
      <c r="K649" s="77" t="str">
        <f>IFERROR(VLOOKUP($D649,의치한약수데이터!$C:$AS,14,0),"")</f>
        <v/>
      </c>
      <c r="L649" s="77" t="str">
        <f>IFERROR(VLOOKUP($D649,의치한약수데이터!$C:$AS,16,0),"")</f>
        <v/>
      </c>
      <c r="M649" s="80" t="str">
        <f>IFERROR(VLOOKUP($D649,의치한약수데이터!$C:$AS,17,0),"")</f>
        <v/>
      </c>
      <c r="N649" s="77" t="str">
        <f>IFERROR(VLOOKUP($D649,의치한약수데이터!$C:$AS,18,0),"")</f>
        <v/>
      </c>
      <c r="O649" s="81" t="str">
        <f>IFERROR(VLOOKUP($D649,의치한약수데이터!$C:$AS,20,0),"")</f>
        <v/>
      </c>
      <c r="P649" s="77" t="str">
        <f>IFERROR(VLOOKUP($D649,의치한약수데이터!$C:$AS,21,0),"")</f>
        <v/>
      </c>
      <c r="Q649" s="77" t="str">
        <f>IFERROR(VLOOKUP($D649,의치한약수데이터!$C:$AS,39,0),"")</f>
        <v/>
      </c>
      <c r="R649" s="82" t="str">
        <f>IFERROR(VLOOKUP($D649,의치한약수데이터!$C:$AS,41,0),"")</f>
        <v/>
      </c>
      <c r="S649" s="115" t="str">
        <f>IFERROR(VLOOKUP($D649,의치한약수데이터!$C:$AS,43,0),"")</f>
        <v/>
      </c>
    </row>
    <row r="650" spans="3:19" x14ac:dyDescent="0.3">
      <c r="C650" s="18">
        <v>618</v>
      </c>
      <c r="D650" s="77" t="str">
        <f>IFERROR(VLOOKUP($C650,의치한약수데이터!$B:$C,2,0),"")</f>
        <v/>
      </c>
      <c r="E650" s="79" t="str">
        <f>IFERROR(VLOOKUP($D650,의치한약수데이터!$C:$AS,3,0),"")</f>
        <v/>
      </c>
      <c r="F650" s="77" t="str">
        <f>IFERROR(VLOOKUP($D650,의치한약수데이터!$C:$AS,5,0),"")</f>
        <v/>
      </c>
      <c r="G650" s="77" t="str">
        <f>IFERROR(VLOOKUP($D650,의치한약수데이터!$C:$AS,6,0),"")</f>
        <v/>
      </c>
      <c r="H650" s="77" t="str">
        <f>IFERROR(VLOOKUP($D650,의치한약수데이터!$C:$AS,8,0),"")</f>
        <v/>
      </c>
      <c r="I650" s="77" t="str">
        <f>IFERROR(VLOOKUP($D650,의치한약수데이터!$C:$AS,12,0),"")</f>
        <v/>
      </c>
      <c r="J650" s="77" t="str">
        <f>IFERROR(VLOOKUP($D650,의치한약수데이터!$C:$AS,13,0),"")</f>
        <v/>
      </c>
      <c r="K650" s="77" t="str">
        <f>IFERROR(VLOOKUP($D650,의치한약수데이터!$C:$AS,14,0),"")</f>
        <v/>
      </c>
      <c r="L650" s="77" t="str">
        <f>IFERROR(VLOOKUP($D650,의치한약수데이터!$C:$AS,16,0),"")</f>
        <v/>
      </c>
      <c r="M650" s="80" t="str">
        <f>IFERROR(VLOOKUP($D650,의치한약수데이터!$C:$AS,17,0),"")</f>
        <v/>
      </c>
      <c r="N650" s="77" t="str">
        <f>IFERROR(VLOOKUP($D650,의치한약수데이터!$C:$AS,18,0),"")</f>
        <v/>
      </c>
      <c r="O650" s="81" t="str">
        <f>IFERROR(VLOOKUP($D650,의치한약수데이터!$C:$AS,20,0),"")</f>
        <v/>
      </c>
      <c r="P650" s="77" t="str">
        <f>IFERROR(VLOOKUP($D650,의치한약수데이터!$C:$AS,21,0),"")</f>
        <v/>
      </c>
      <c r="Q650" s="77" t="str">
        <f>IFERROR(VLOOKUP($D650,의치한약수데이터!$C:$AS,39,0),"")</f>
        <v/>
      </c>
      <c r="R650" s="82" t="str">
        <f>IFERROR(VLOOKUP($D650,의치한약수데이터!$C:$AS,41,0),"")</f>
        <v/>
      </c>
      <c r="S650" s="115" t="str">
        <f>IFERROR(VLOOKUP($D650,의치한약수데이터!$C:$AS,43,0),"")</f>
        <v/>
      </c>
    </row>
    <row r="651" spans="3:19" x14ac:dyDescent="0.3">
      <c r="C651" s="18">
        <v>619</v>
      </c>
      <c r="D651" s="77" t="str">
        <f>IFERROR(VLOOKUP($C651,의치한약수데이터!$B:$C,2,0),"")</f>
        <v/>
      </c>
      <c r="E651" s="79" t="str">
        <f>IFERROR(VLOOKUP($D651,의치한약수데이터!$C:$AS,3,0),"")</f>
        <v/>
      </c>
      <c r="F651" s="77" t="str">
        <f>IFERROR(VLOOKUP($D651,의치한약수데이터!$C:$AS,5,0),"")</f>
        <v/>
      </c>
      <c r="G651" s="77" t="str">
        <f>IFERROR(VLOOKUP($D651,의치한약수데이터!$C:$AS,6,0),"")</f>
        <v/>
      </c>
      <c r="H651" s="77" t="str">
        <f>IFERROR(VLOOKUP($D651,의치한약수데이터!$C:$AS,8,0),"")</f>
        <v/>
      </c>
      <c r="I651" s="77" t="str">
        <f>IFERROR(VLOOKUP($D651,의치한약수데이터!$C:$AS,12,0),"")</f>
        <v/>
      </c>
      <c r="J651" s="77" t="str">
        <f>IFERROR(VLOOKUP($D651,의치한약수데이터!$C:$AS,13,0),"")</f>
        <v/>
      </c>
      <c r="K651" s="77" t="str">
        <f>IFERROR(VLOOKUP($D651,의치한약수데이터!$C:$AS,14,0),"")</f>
        <v/>
      </c>
      <c r="L651" s="77" t="str">
        <f>IFERROR(VLOOKUP($D651,의치한약수데이터!$C:$AS,16,0),"")</f>
        <v/>
      </c>
      <c r="M651" s="80" t="str">
        <f>IFERROR(VLOOKUP($D651,의치한약수데이터!$C:$AS,17,0),"")</f>
        <v/>
      </c>
      <c r="N651" s="77" t="str">
        <f>IFERROR(VLOOKUP($D651,의치한약수데이터!$C:$AS,18,0),"")</f>
        <v/>
      </c>
      <c r="O651" s="81" t="str">
        <f>IFERROR(VLOOKUP($D651,의치한약수데이터!$C:$AS,20,0),"")</f>
        <v/>
      </c>
      <c r="P651" s="77" t="str">
        <f>IFERROR(VLOOKUP($D651,의치한약수데이터!$C:$AS,21,0),"")</f>
        <v/>
      </c>
      <c r="Q651" s="77" t="str">
        <f>IFERROR(VLOOKUP($D651,의치한약수데이터!$C:$AS,39,0),"")</f>
        <v/>
      </c>
      <c r="R651" s="82" t="str">
        <f>IFERROR(VLOOKUP($D651,의치한약수데이터!$C:$AS,41,0),"")</f>
        <v/>
      </c>
      <c r="S651" s="115" t="str">
        <f>IFERROR(VLOOKUP($D651,의치한약수데이터!$C:$AS,43,0),"")</f>
        <v/>
      </c>
    </row>
    <row r="652" spans="3:19" x14ac:dyDescent="0.3">
      <c r="C652" s="18">
        <v>620</v>
      </c>
      <c r="D652" s="77" t="str">
        <f>IFERROR(VLOOKUP($C652,의치한약수데이터!$B:$C,2,0),"")</f>
        <v/>
      </c>
      <c r="E652" s="79" t="str">
        <f>IFERROR(VLOOKUP($D652,의치한약수데이터!$C:$AS,3,0),"")</f>
        <v/>
      </c>
      <c r="F652" s="77" t="str">
        <f>IFERROR(VLOOKUP($D652,의치한약수데이터!$C:$AS,5,0),"")</f>
        <v/>
      </c>
      <c r="G652" s="77" t="str">
        <f>IFERROR(VLOOKUP($D652,의치한약수데이터!$C:$AS,6,0),"")</f>
        <v/>
      </c>
      <c r="H652" s="77" t="str">
        <f>IFERROR(VLOOKUP($D652,의치한약수데이터!$C:$AS,8,0),"")</f>
        <v/>
      </c>
      <c r="I652" s="77" t="str">
        <f>IFERROR(VLOOKUP($D652,의치한약수데이터!$C:$AS,12,0),"")</f>
        <v/>
      </c>
      <c r="J652" s="77" t="str">
        <f>IFERROR(VLOOKUP($D652,의치한약수데이터!$C:$AS,13,0),"")</f>
        <v/>
      </c>
      <c r="K652" s="77" t="str">
        <f>IFERROR(VLOOKUP($D652,의치한약수데이터!$C:$AS,14,0),"")</f>
        <v/>
      </c>
      <c r="L652" s="77" t="str">
        <f>IFERROR(VLOOKUP($D652,의치한약수데이터!$C:$AS,16,0),"")</f>
        <v/>
      </c>
      <c r="M652" s="80" t="str">
        <f>IFERROR(VLOOKUP($D652,의치한약수데이터!$C:$AS,17,0),"")</f>
        <v/>
      </c>
      <c r="N652" s="77" t="str">
        <f>IFERROR(VLOOKUP($D652,의치한약수데이터!$C:$AS,18,0),"")</f>
        <v/>
      </c>
      <c r="O652" s="81" t="str">
        <f>IFERROR(VLOOKUP($D652,의치한약수데이터!$C:$AS,20,0),"")</f>
        <v/>
      </c>
      <c r="P652" s="77" t="str">
        <f>IFERROR(VLOOKUP($D652,의치한약수데이터!$C:$AS,21,0),"")</f>
        <v/>
      </c>
      <c r="Q652" s="77" t="str">
        <f>IFERROR(VLOOKUP($D652,의치한약수데이터!$C:$AS,39,0),"")</f>
        <v/>
      </c>
      <c r="R652" s="82" t="str">
        <f>IFERROR(VLOOKUP($D652,의치한약수데이터!$C:$AS,41,0),"")</f>
        <v/>
      </c>
      <c r="S652" s="115" t="str">
        <f>IFERROR(VLOOKUP($D652,의치한약수데이터!$C:$AS,43,0),"")</f>
        <v/>
      </c>
    </row>
    <row r="653" spans="3:19" x14ac:dyDescent="0.3">
      <c r="C653" s="18">
        <v>621</v>
      </c>
      <c r="D653" s="77" t="str">
        <f>IFERROR(VLOOKUP($C653,의치한약수데이터!$B:$C,2,0),"")</f>
        <v/>
      </c>
      <c r="E653" s="79" t="str">
        <f>IFERROR(VLOOKUP($D653,의치한약수데이터!$C:$AS,3,0),"")</f>
        <v/>
      </c>
      <c r="F653" s="77" t="str">
        <f>IFERROR(VLOOKUP($D653,의치한약수데이터!$C:$AS,5,0),"")</f>
        <v/>
      </c>
      <c r="G653" s="77" t="str">
        <f>IFERROR(VLOOKUP($D653,의치한약수데이터!$C:$AS,6,0),"")</f>
        <v/>
      </c>
      <c r="H653" s="77" t="str">
        <f>IFERROR(VLOOKUP($D653,의치한약수데이터!$C:$AS,8,0),"")</f>
        <v/>
      </c>
      <c r="I653" s="77" t="str">
        <f>IFERROR(VLOOKUP($D653,의치한약수데이터!$C:$AS,12,0),"")</f>
        <v/>
      </c>
      <c r="J653" s="77" t="str">
        <f>IFERROR(VLOOKUP($D653,의치한약수데이터!$C:$AS,13,0),"")</f>
        <v/>
      </c>
      <c r="K653" s="77" t="str">
        <f>IFERROR(VLOOKUP($D653,의치한약수데이터!$C:$AS,14,0),"")</f>
        <v/>
      </c>
      <c r="L653" s="77" t="str">
        <f>IFERROR(VLOOKUP($D653,의치한약수데이터!$C:$AS,16,0),"")</f>
        <v/>
      </c>
      <c r="M653" s="80" t="str">
        <f>IFERROR(VLOOKUP($D653,의치한약수데이터!$C:$AS,17,0),"")</f>
        <v/>
      </c>
      <c r="N653" s="77" t="str">
        <f>IFERROR(VLOOKUP($D653,의치한약수데이터!$C:$AS,18,0),"")</f>
        <v/>
      </c>
      <c r="O653" s="81" t="str">
        <f>IFERROR(VLOOKUP($D653,의치한약수데이터!$C:$AS,20,0),"")</f>
        <v/>
      </c>
      <c r="P653" s="77" t="str">
        <f>IFERROR(VLOOKUP($D653,의치한약수데이터!$C:$AS,21,0),"")</f>
        <v/>
      </c>
      <c r="Q653" s="77" t="str">
        <f>IFERROR(VLOOKUP($D653,의치한약수데이터!$C:$AS,39,0),"")</f>
        <v/>
      </c>
      <c r="R653" s="82" t="str">
        <f>IFERROR(VLOOKUP($D653,의치한약수데이터!$C:$AS,41,0),"")</f>
        <v/>
      </c>
      <c r="S653" s="115" t="str">
        <f>IFERROR(VLOOKUP($D653,의치한약수데이터!$C:$AS,43,0),"")</f>
        <v/>
      </c>
    </row>
    <row r="654" spans="3:19" x14ac:dyDescent="0.3">
      <c r="C654" s="18">
        <v>622</v>
      </c>
      <c r="D654" s="77" t="str">
        <f>IFERROR(VLOOKUP($C654,의치한약수데이터!$B:$C,2,0),"")</f>
        <v/>
      </c>
      <c r="E654" s="79" t="str">
        <f>IFERROR(VLOOKUP($D654,의치한약수데이터!$C:$AS,3,0),"")</f>
        <v/>
      </c>
      <c r="F654" s="77" t="str">
        <f>IFERROR(VLOOKUP($D654,의치한약수데이터!$C:$AS,5,0),"")</f>
        <v/>
      </c>
      <c r="G654" s="77" t="str">
        <f>IFERROR(VLOOKUP($D654,의치한약수데이터!$C:$AS,6,0),"")</f>
        <v/>
      </c>
      <c r="H654" s="77" t="str">
        <f>IFERROR(VLOOKUP($D654,의치한약수데이터!$C:$AS,8,0),"")</f>
        <v/>
      </c>
      <c r="I654" s="77" t="str">
        <f>IFERROR(VLOOKUP($D654,의치한약수데이터!$C:$AS,12,0),"")</f>
        <v/>
      </c>
      <c r="J654" s="77" t="str">
        <f>IFERROR(VLOOKUP($D654,의치한약수데이터!$C:$AS,13,0),"")</f>
        <v/>
      </c>
      <c r="K654" s="77" t="str">
        <f>IFERROR(VLOOKUP($D654,의치한약수데이터!$C:$AS,14,0),"")</f>
        <v/>
      </c>
      <c r="L654" s="77" t="str">
        <f>IFERROR(VLOOKUP($D654,의치한약수데이터!$C:$AS,16,0),"")</f>
        <v/>
      </c>
      <c r="M654" s="80" t="str">
        <f>IFERROR(VLOOKUP($D654,의치한약수데이터!$C:$AS,17,0),"")</f>
        <v/>
      </c>
      <c r="N654" s="77" t="str">
        <f>IFERROR(VLOOKUP($D654,의치한약수데이터!$C:$AS,18,0),"")</f>
        <v/>
      </c>
      <c r="O654" s="81" t="str">
        <f>IFERROR(VLOOKUP($D654,의치한약수데이터!$C:$AS,20,0),"")</f>
        <v/>
      </c>
      <c r="P654" s="77" t="str">
        <f>IFERROR(VLOOKUP($D654,의치한약수데이터!$C:$AS,21,0),"")</f>
        <v/>
      </c>
      <c r="Q654" s="77" t="str">
        <f>IFERROR(VLOOKUP($D654,의치한약수데이터!$C:$AS,39,0),"")</f>
        <v/>
      </c>
      <c r="R654" s="82" t="str">
        <f>IFERROR(VLOOKUP($D654,의치한약수데이터!$C:$AS,41,0),"")</f>
        <v/>
      </c>
      <c r="S654" s="115" t="str">
        <f>IFERROR(VLOOKUP($D654,의치한약수데이터!$C:$AS,43,0),"")</f>
        <v/>
      </c>
    </row>
    <row r="655" spans="3:19" x14ac:dyDescent="0.3">
      <c r="C655" s="18">
        <v>623</v>
      </c>
      <c r="D655" s="77" t="str">
        <f>IFERROR(VLOOKUP($C655,의치한약수데이터!$B:$C,2,0),"")</f>
        <v/>
      </c>
      <c r="E655" s="79" t="str">
        <f>IFERROR(VLOOKUP($D655,의치한약수데이터!$C:$AS,3,0),"")</f>
        <v/>
      </c>
      <c r="F655" s="77" t="str">
        <f>IFERROR(VLOOKUP($D655,의치한약수데이터!$C:$AS,5,0),"")</f>
        <v/>
      </c>
      <c r="G655" s="77" t="str">
        <f>IFERROR(VLOOKUP($D655,의치한약수데이터!$C:$AS,6,0),"")</f>
        <v/>
      </c>
      <c r="H655" s="77" t="str">
        <f>IFERROR(VLOOKUP($D655,의치한약수데이터!$C:$AS,8,0),"")</f>
        <v/>
      </c>
      <c r="I655" s="77" t="str">
        <f>IFERROR(VLOOKUP($D655,의치한약수데이터!$C:$AS,12,0),"")</f>
        <v/>
      </c>
      <c r="J655" s="77" t="str">
        <f>IFERROR(VLOOKUP($D655,의치한약수데이터!$C:$AS,13,0),"")</f>
        <v/>
      </c>
      <c r="K655" s="77" t="str">
        <f>IFERROR(VLOOKUP($D655,의치한약수데이터!$C:$AS,14,0),"")</f>
        <v/>
      </c>
      <c r="L655" s="77" t="str">
        <f>IFERROR(VLOOKUP($D655,의치한약수데이터!$C:$AS,16,0),"")</f>
        <v/>
      </c>
      <c r="M655" s="80" t="str">
        <f>IFERROR(VLOOKUP($D655,의치한약수데이터!$C:$AS,17,0),"")</f>
        <v/>
      </c>
      <c r="N655" s="77" t="str">
        <f>IFERROR(VLOOKUP($D655,의치한약수데이터!$C:$AS,18,0),"")</f>
        <v/>
      </c>
      <c r="O655" s="81" t="str">
        <f>IFERROR(VLOOKUP($D655,의치한약수데이터!$C:$AS,20,0),"")</f>
        <v/>
      </c>
      <c r="P655" s="77" t="str">
        <f>IFERROR(VLOOKUP($D655,의치한약수데이터!$C:$AS,21,0),"")</f>
        <v/>
      </c>
      <c r="Q655" s="77" t="str">
        <f>IFERROR(VLOOKUP($D655,의치한약수데이터!$C:$AS,39,0),"")</f>
        <v/>
      </c>
      <c r="R655" s="82" t="str">
        <f>IFERROR(VLOOKUP($D655,의치한약수데이터!$C:$AS,41,0),"")</f>
        <v/>
      </c>
      <c r="S655" s="115" t="str">
        <f>IFERROR(VLOOKUP($D655,의치한약수데이터!$C:$AS,43,0),"")</f>
        <v/>
      </c>
    </row>
    <row r="656" spans="3:19" x14ac:dyDescent="0.3">
      <c r="C656" s="18">
        <v>624</v>
      </c>
      <c r="D656" s="77" t="str">
        <f>IFERROR(VLOOKUP($C656,의치한약수데이터!$B:$C,2,0),"")</f>
        <v/>
      </c>
      <c r="E656" s="79" t="str">
        <f>IFERROR(VLOOKUP($D656,의치한약수데이터!$C:$AS,3,0),"")</f>
        <v/>
      </c>
      <c r="F656" s="77" t="str">
        <f>IFERROR(VLOOKUP($D656,의치한약수데이터!$C:$AS,5,0),"")</f>
        <v/>
      </c>
      <c r="G656" s="77" t="str">
        <f>IFERROR(VLOOKUP($D656,의치한약수데이터!$C:$AS,6,0),"")</f>
        <v/>
      </c>
      <c r="H656" s="77" t="str">
        <f>IFERROR(VLOOKUP($D656,의치한약수데이터!$C:$AS,8,0),"")</f>
        <v/>
      </c>
      <c r="I656" s="77" t="str">
        <f>IFERROR(VLOOKUP($D656,의치한약수데이터!$C:$AS,12,0),"")</f>
        <v/>
      </c>
      <c r="J656" s="77" t="str">
        <f>IFERROR(VLOOKUP($D656,의치한약수데이터!$C:$AS,13,0),"")</f>
        <v/>
      </c>
      <c r="K656" s="77" t="str">
        <f>IFERROR(VLOOKUP($D656,의치한약수데이터!$C:$AS,14,0),"")</f>
        <v/>
      </c>
      <c r="L656" s="77" t="str">
        <f>IFERROR(VLOOKUP($D656,의치한약수데이터!$C:$AS,16,0),"")</f>
        <v/>
      </c>
      <c r="M656" s="80" t="str">
        <f>IFERROR(VLOOKUP($D656,의치한약수데이터!$C:$AS,17,0),"")</f>
        <v/>
      </c>
      <c r="N656" s="77" t="str">
        <f>IFERROR(VLOOKUP($D656,의치한약수데이터!$C:$AS,18,0),"")</f>
        <v/>
      </c>
      <c r="O656" s="81" t="str">
        <f>IFERROR(VLOOKUP($D656,의치한약수데이터!$C:$AS,20,0),"")</f>
        <v/>
      </c>
      <c r="P656" s="77" t="str">
        <f>IFERROR(VLOOKUP($D656,의치한약수데이터!$C:$AS,21,0),"")</f>
        <v/>
      </c>
      <c r="Q656" s="77" t="str">
        <f>IFERROR(VLOOKUP($D656,의치한약수데이터!$C:$AS,39,0),"")</f>
        <v/>
      </c>
      <c r="R656" s="82" t="str">
        <f>IFERROR(VLOOKUP($D656,의치한약수데이터!$C:$AS,41,0),"")</f>
        <v/>
      </c>
      <c r="S656" s="115" t="str">
        <f>IFERROR(VLOOKUP($D656,의치한약수데이터!$C:$AS,43,0),"")</f>
        <v/>
      </c>
    </row>
    <row r="657" spans="3:19" x14ac:dyDescent="0.3">
      <c r="C657" s="18">
        <v>625</v>
      </c>
      <c r="D657" s="77" t="str">
        <f>IFERROR(VLOOKUP($C657,의치한약수데이터!$B:$C,2,0),"")</f>
        <v/>
      </c>
      <c r="E657" s="79" t="str">
        <f>IFERROR(VLOOKUP($D657,의치한약수데이터!$C:$AS,3,0),"")</f>
        <v/>
      </c>
      <c r="F657" s="77" t="str">
        <f>IFERROR(VLOOKUP($D657,의치한약수데이터!$C:$AS,5,0),"")</f>
        <v/>
      </c>
      <c r="G657" s="77" t="str">
        <f>IFERROR(VLOOKUP($D657,의치한약수데이터!$C:$AS,6,0),"")</f>
        <v/>
      </c>
      <c r="H657" s="77" t="str">
        <f>IFERROR(VLOOKUP($D657,의치한약수데이터!$C:$AS,8,0),"")</f>
        <v/>
      </c>
      <c r="I657" s="77" t="str">
        <f>IFERROR(VLOOKUP($D657,의치한약수데이터!$C:$AS,12,0),"")</f>
        <v/>
      </c>
      <c r="J657" s="77" t="str">
        <f>IFERROR(VLOOKUP($D657,의치한약수데이터!$C:$AS,13,0),"")</f>
        <v/>
      </c>
      <c r="K657" s="77" t="str">
        <f>IFERROR(VLOOKUP($D657,의치한약수데이터!$C:$AS,14,0),"")</f>
        <v/>
      </c>
      <c r="L657" s="77" t="str">
        <f>IFERROR(VLOOKUP($D657,의치한약수데이터!$C:$AS,16,0),"")</f>
        <v/>
      </c>
      <c r="M657" s="80" t="str">
        <f>IFERROR(VLOOKUP($D657,의치한약수데이터!$C:$AS,17,0),"")</f>
        <v/>
      </c>
      <c r="N657" s="77" t="str">
        <f>IFERROR(VLOOKUP($D657,의치한약수데이터!$C:$AS,18,0),"")</f>
        <v/>
      </c>
      <c r="O657" s="81" t="str">
        <f>IFERROR(VLOOKUP($D657,의치한약수데이터!$C:$AS,20,0),"")</f>
        <v/>
      </c>
      <c r="P657" s="77" t="str">
        <f>IFERROR(VLOOKUP($D657,의치한약수데이터!$C:$AS,21,0),"")</f>
        <v/>
      </c>
      <c r="Q657" s="77" t="str">
        <f>IFERROR(VLOOKUP($D657,의치한약수데이터!$C:$AS,39,0),"")</f>
        <v/>
      </c>
      <c r="R657" s="82" t="str">
        <f>IFERROR(VLOOKUP($D657,의치한약수데이터!$C:$AS,41,0),"")</f>
        <v/>
      </c>
      <c r="S657" s="115" t="str">
        <f>IFERROR(VLOOKUP($D657,의치한약수데이터!$C:$AS,43,0),"")</f>
        <v/>
      </c>
    </row>
    <row r="658" spans="3:19" x14ac:dyDescent="0.3">
      <c r="C658" s="18">
        <v>626</v>
      </c>
      <c r="D658" s="77" t="str">
        <f>IFERROR(VLOOKUP($C658,의치한약수데이터!$B:$C,2,0),"")</f>
        <v/>
      </c>
      <c r="E658" s="79" t="str">
        <f>IFERROR(VLOOKUP($D658,의치한약수데이터!$C:$AS,3,0),"")</f>
        <v/>
      </c>
      <c r="F658" s="77" t="str">
        <f>IFERROR(VLOOKUP($D658,의치한약수데이터!$C:$AS,5,0),"")</f>
        <v/>
      </c>
      <c r="G658" s="77" t="str">
        <f>IFERROR(VLOOKUP($D658,의치한약수데이터!$C:$AS,6,0),"")</f>
        <v/>
      </c>
      <c r="H658" s="77" t="str">
        <f>IFERROR(VLOOKUP($D658,의치한약수데이터!$C:$AS,8,0),"")</f>
        <v/>
      </c>
      <c r="I658" s="77" t="str">
        <f>IFERROR(VLOOKUP($D658,의치한약수데이터!$C:$AS,12,0),"")</f>
        <v/>
      </c>
      <c r="J658" s="77" t="str">
        <f>IFERROR(VLOOKUP($D658,의치한약수데이터!$C:$AS,13,0),"")</f>
        <v/>
      </c>
      <c r="K658" s="77" t="str">
        <f>IFERROR(VLOOKUP($D658,의치한약수데이터!$C:$AS,14,0),"")</f>
        <v/>
      </c>
      <c r="L658" s="77" t="str">
        <f>IFERROR(VLOOKUP($D658,의치한약수데이터!$C:$AS,16,0),"")</f>
        <v/>
      </c>
      <c r="M658" s="80" t="str">
        <f>IFERROR(VLOOKUP($D658,의치한약수데이터!$C:$AS,17,0),"")</f>
        <v/>
      </c>
      <c r="N658" s="77" t="str">
        <f>IFERROR(VLOOKUP($D658,의치한약수데이터!$C:$AS,18,0),"")</f>
        <v/>
      </c>
      <c r="O658" s="81" t="str">
        <f>IFERROR(VLOOKUP($D658,의치한약수데이터!$C:$AS,20,0),"")</f>
        <v/>
      </c>
      <c r="P658" s="77" t="str">
        <f>IFERROR(VLOOKUP($D658,의치한약수데이터!$C:$AS,21,0),"")</f>
        <v/>
      </c>
      <c r="Q658" s="77" t="str">
        <f>IFERROR(VLOOKUP($D658,의치한약수데이터!$C:$AS,39,0),"")</f>
        <v/>
      </c>
      <c r="R658" s="82" t="str">
        <f>IFERROR(VLOOKUP($D658,의치한약수데이터!$C:$AS,41,0),"")</f>
        <v/>
      </c>
      <c r="S658" s="115" t="str">
        <f>IFERROR(VLOOKUP($D658,의치한약수데이터!$C:$AS,43,0),"")</f>
        <v/>
      </c>
    </row>
    <row r="659" spans="3:19" x14ac:dyDescent="0.3">
      <c r="C659" s="18">
        <v>627</v>
      </c>
      <c r="D659" s="77" t="str">
        <f>IFERROR(VLOOKUP($C659,의치한약수데이터!$B:$C,2,0),"")</f>
        <v/>
      </c>
      <c r="E659" s="79" t="str">
        <f>IFERROR(VLOOKUP($D659,의치한약수데이터!$C:$AS,3,0),"")</f>
        <v/>
      </c>
      <c r="F659" s="77" t="str">
        <f>IFERROR(VLOOKUP($D659,의치한약수데이터!$C:$AS,5,0),"")</f>
        <v/>
      </c>
      <c r="G659" s="77" t="str">
        <f>IFERROR(VLOOKUP($D659,의치한약수데이터!$C:$AS,6,0),"")</f>
        <v/>
      </c>
      <c r="H659" s="77" t="str">
        <f>IFERROR(VLOOKUP($D659,의치한약수데이터!$C:$AS,8,0),"")</f>
        <v/>
      </c>
      <c r="I659" s="77" t="str">
        <f>IFERROR(VLOOKUP($D659,의치한약수데이터!$C:$AS,12,0),"")</f>
        <v/>
      </c>
      <c r="J659" s="77" t="str">
        <f>IFERROR(VLOOKUP($D659,의치한약수데이터!$C:$AS,13,0),"")</f>
        <v/>
      </c>
      <c r="K659" s="77" t="str">
        <f>IFERROR(VLOOKUP($D659,의치한약수데이터!$C:$AS,14,0),"")</f>
        <v/>
      </c>
      <c r="L659" s="77" t="str">
        <f>IFERROR(VLOOKUP($D659,의치한약수데이터!$C:$AS,16,0),"")</f>
        <v/>
      </c>
      <c r="M659" s="80" t="str">
        <f>IFERROR(VLOOKUP($D659,의치한약수데이터!$C:$AS,17,0),"")</f>
        <v/>
      </c>
      <c r="N659" s="77" t="str">
        <f>IFERROR(VLOOKUP($D659,의치한약수데이터!$C:$AS,18,0),"")</f>
        <v/>
      </c>
      <c r="O659" s="81" t="str">
        <f>IFERROR(VLOOKUP($D659,의치한약수데이터!$C:$AS,20,0),"")</f>
        <v/>
      </c>
      <c r="P659" s="77" t="str">
        <f>IFERROR(VLOOKUP($D659,의치한약수데이터!$C:$AS,21,0),"")</f>
        <v/>
      </c>
      <c r="Q659" s="77" t="str">
        <f>IFERROR(VLOOKUP($D659,의치한약수데이터!$C:$AS,39,0),"")</f>
        <v/>
      </c>
      <c r="R659" s="82" t="str">
        <f>IFERROR(VLOOKUP($D659,의치한약수데이터!$C:$AS,41,0),"")</f>
        <v/>
      </c>
      <c r="S659" s="115" t="str">
        <f>IFERROR(VLOOKUP($D659,의치한약수데이터!$C:$AS,43,0),"")</f>
        <v/>
      </c>
    </row>
    <row r="660" spans="3:19" x14ac:dyDescent="0.3">
      <c r="C660" s="18">
        <v>628</v>
      </c>
      <c r="D660" s="77" t="str">
        <f>IFERROR(VLOOKUP($C660,의치한약수데이터!$B:$C,2,0),"")</f>
        <v/>
      </c>
      <c r="E660" s="79" t="str">
        <f>IFERROR(VLOOKUP($D660,의치한약수데이터!$C:$AS,3,0),"")</f>
        <v/>
      </c>
      <c r="F660" s="77" t="str">
        <f>IFERROR(VLOOKUP($D660,의치한약수데이터!$C:$AS,5,0),"")</f>
        <v/>
      </c>
      <c r="G660" s="77" t="str">
        <f>IFERROR(VLOOKUP($D660,의치한약수데이터!$C:$AS,6,0),"")</f>
        <v/>
      </c>
      <c r="H660" s="77" t="str">
        <f>IFERROR(VLOOKUP($D660,의치한약수데이터!$C:$AS,8,0),"")</f>
        <v/>
      </c>
      <c r="I660" s="77" t="str">
        <f>IFERROR(VLOOKUP($D660,의치한약수데이터!$C:$AS,12,0),"")</f>
        <v/>
      </c>
      <c r="J660" s="77" t="str">
        <f>IFERROR(VLOOKUP($D660,의치한약수데이터!$C:$AS,13,0),"")</f>
        <v/>
      </c>
      <c r="K660" s="77" t="str">
        <f>IFERROR(VLOOKUP($D660,의치한약수데이터!$C:$AS,14,0),"")</f>
        <v/>
      </c>
      <c r="L660" s="77" t="str">
        <f>IFERROR(VLOOKUP($D660,의치한약수데이터!$C:$AS,16,0),"")</f>
        <v/>
      </c>
      <c r="M660" s="80" t="str">
        <f>IFERROR(VLOOKUP($D660,의치한약수데이터!$C:$AS,17,0),"")</f>
        <v/>
      </c>
      <c r="N660" s="77" t="str">
        <f>IFERROR(VLOOKUP($D660,의치한약수데이터!$C:$AS,18,0),"")</f>
        <v/>
      </c>
      <c r="O660" s="81" t="str">
        <f>IFERROR(VLOOKUP($D660,의치한약수데이터!$C:$AS,20,0),"")</f>
        <v/>
      </c>
      <c r="P660" s="77" t="str">
        <f>IFERROR(VLOOKUP($D660,의치한약수데이터!$C:$AS,21,0),"")</f>
        <v/>
      </c>
      <c r="Q660" s="77" t="str">
        <f>IFERROR(VLOOKUP($D660,의치한약수데이터!$C:$AS,39,0),"")</f>
        <v/>
      </c>
      <c r="R660" s="82" t="str">
        <f>IFERROR(VLOOKUP($D660,의치한약수데이터!$C:$AS,41,0),"")</f>
        <v/>
      </c>
      <c r="S660" s="115" t="str">
        <f>IFERROR(VLOOKUP($D660,의치한약수데이터!$C:$AS,43,0),"")</f>
        <v/>
      </c>
    </row>
    <row r="661" spans="3:19" x14ac:dyDescent="0.3">
      <c r="C661" s="18">
        <v>629</v>
      </c>
      <c r="D661" s="77" t="str">
        <f>IFERROR(VLOOKUP($C661,의치한약수데이터!$B:$C,2,0),"")</f>
        <v/>
      </c>
      <c r="E661" s="79" t="str">
        <f>IFERROR(VLOOKUP($D661,의치한약수데이터!$C:$AS,3,0),"")</f>
        <v/>
      </c>
      <c r="F661" s="77" t="str">
        <f>IFERROR(VLOOKUP($D661,의치한약수데이터!$C:$AS,5,0),"")</f>
        <v/>
      </c>
      <c r="G661" s="77" t="str">
        <f>IFERROR(VLOOKUP($D661,의치한약수데이터!$C:$AS,6,0),"")</f>
        <v/>
      </c>
      <c r="H661" s="77" t="str">
        <f>IFERROR(VLOOKUP($D661,의치한약수데이터!$C:$AS,8,0),"")</f>
        <v/>
      </c>
      <c r="I661" s="77" t="str">
        <f>IFERROR(VLOOKUP($D661,의치한약수데이터!$C:$AS,12,0),"")</f>
        <v/>
      </c>
      <c r="J661" s="77" t="str">
        <f>IFERROR(VLOOKUP($D661,의치한약수데이터!$C:$AS,13,0),"")</f>
        <v/>
      </c>
      <c r="K661" s="77" t="str">
        <f>IFERROR(VLOOKUP($D661,의치한약수데이터!$C:$AS,14,0),"")</f>
        <v/>
      </c>
      <c r="L661" s="77" t="str">
        <f>IFERROR(VLOOKUP($D661,의치한약수데이터!$C:$AS,16,0),"")</f>
        <v/>
      </c>
      <c r="M661" s="80" t="str">
        <f>IFERROR(VLOOKUP($D661,의치한약수데이터!$C:$AS,17,0),"")</f>
        <v/>
      </c>
      <c r="N661" s="77" t="str">
        <f>IFERROR(VLOOKUP($D661,의치한약수데이터!$C:$AS,18,0),"")</f>
        <v/>
      </c>
      <c r="O661" s="81" t="str">
        <f>IFERROR(VLOOKUP($D661,의치한약수데이터!$C:$AS,20,0),"")</f>
        <v/>
      </c>
      <c r="P661" s="77" t="str">
        <f>IFERROR(VLOOKUP($D661,의치한약수데이터!$C:$AS,21,0),"")</f>
        <v/>
      </c>
      <c r="Q661" s="77" t="str">
        <f>IFERROR(VLOOKUP($D661,의치한약수데이터!$C:$AS,39,0),"")</f>
        <v/>
      </c>
      <c r="R661" s="82" t="str">
        <f>IFERROR(VLOOKUP($D661,의치한약수데이터!$C:$AS,41,0),"")</f>
        <v/>
      </c>
      <c r="S661" s="115" t="str">
        <f>IFERROR(VLOOKUP($D661,의치한약수데이터!$C:$AS,43,0),"")</f>
        <v/>
      </c>
    </row>
    <row r="662" spans="3:19" x14ac:dyDescent="0.3">
      <c r="C662" s="18">
        <v>630</v>
      </c>
      <c r="D662" s="77" t="str">
        <f>IFERROR(VLOOKUP($C662,의치한약수데이터!$B:$C,2,0),"")</f>
        <v/>
      </c>
      <c r="E662" s="79" t="str">
        <f>IFERROR(VLOOKUP($D662,의치한약수데이터!$C:$AS,3,0),"")</f>
        <v/>
      </c>
      <c r="F662" s="77" t="str">
        <f>IFERROR(VLOOKUP($D662,의치한약수데이터!$C:$AS,5,0),"")</f>
        <v/>
      </c>
      <c r="G662" s="77" t="str">
        <f>IFERROR(VLOOKUP($D662,의치한약수데이터!$C:$AS,6,0),"")</f>
        <v/>
      </c>
      <c r="H662" s="77" t="str">
        <f>IFERROR(VLOOKUP($D662,의치한약수데이터!$C:$AS,8,0),"")</f>
        <v/>
      </c>
      <c r="I662" s="77" t="str">
        <f>IFERROR(VLOOKUP($D662,의치한약수데이터!$C:$AS,12,0),"")</f>
        <v/>
      </c>
      <c r="J662" s="77" t="str">
        <f>IFERROR(VLOOKUP($D662,의치한약수데이터!$C:$AS,13,0),"")</f>
        <v/>
      </c>
      <c r="K662" s="77" t="str">
        <f>IFERROR(VLOOKUP($D662,의치한약수데이터!$C:$AS,14,0),"")</f>
        <v/>
      </c>
      <c r="L662" s="77" t="str">
        <f>IFERROR(VLOOKUP($D662,의치한약수데이터!$C:$AS,16,0),"")</f>
        <v/>
      </c>
      <c r="M662" s="80" t="str">
        <f>IFERROR(VLOOKUP($D662,의치한약수데이터!$C:$AS,17,0),"")</f>
        <v/>
      </c>
      <c r="N662" s="77" t="str">
        <f>IFERROR(VLOOKUP($D662,의치한약수데이터!$C:$AS,18,0),"")</f>
        <v/>
      </c>
      <c r="O662" s="81" t="str">
        <f>IFERROR(VLOOKUP($D662,의치한약수데이터!$C:$AS,20,0),"")</f>
        <v/>
      </c>
      <c r="P662" s="77" t="str">
        <f>IFERROR(VLOOKUP($D662,의치한약수데이터!$C:$AS,21,0),"")</f>
        <v/>
      </c>
      <c r="Q662" s="77" t="str">
        <f>IFERROR(VLOOKUP($D662,의치한약수데이터!$C:$AS,39,0),"")</f>
        <v/>
      </c>
      <c r="R662" s="82" t="str">
        <f>IFERROR(VLOOKUP($D662,의치한약수데이터!$C:$AS,41,0),"")</f>
        <v/>
      </c>
      <c r="S662" s="115" t="str">
        <f>IFERROR(VLOOKUP($D662,의치한약수데이터!$C:$AS,43,0),"")</f>
        <v/>
      </c>
    </row>
    <row r="663" spans="3:19" x14ac:dyDescent="0.3">
      <c r="C663" s="18">
        <v>631</v>
      </c>
      <c r="D663" s="77" t="str">
        <f>IFERROR(VLOOKUP($C663,의치한약수데이터!$B:$C,2,0),"")</f>
        <v/>
      </c>
      <c r="E663" s="79" t="str">
        <f>IFERROR(VLOOKUP($D663,의치한약수데이터!$C:$AS,3,0),"")</f>
        <v/>
      </c>
      <c r="F663" s="77" t="str">
        <f>IFERROR(VLOOKUP($D663,의치한약수데이터!$C:$AS,5,0),"")</f>
        <v/>
      </c>
      <c r="G663" s="77" t="str">
        <f>IFERROR(VLOOKUP($D663,의치한약수데이터!$C:$AS,6,0),"")</f>
        <v/>
      </c>
      <c r="H663" s="77" t="str">
        <f>IFERROR(VLOOKUP($D663,의치한약수데이터!$C:$AS,8,0),"")</f>
        <v/>
      </c>
      <c r="I663" s="77" t="str">
        <f>IFERROR(VLOOKUP($D663,의치한약수데이터!$C:$AS,12,0),"")</f>
        <v/>
      </c>
      <c r="J663" s="77" t="str">
        <f>IFERROR(VLOOKUP($D663,의치한약수데이터!$C:$AS,13,0),"")</f>
        <v/>
      </c>
      <c r="K663" s="77" t="str">
        <f>IFERROR(VLOOKUP($D663,의치한약수데이터!$C:$AS,14,0),"")</f>
        <v/>
      </c>
      <c r="L663" s="77" t="str">
        <f>IFERROR(VLOOKUP($D663,의치한약수데이터!$C:$AS,16,0),"")</f>
        <v/>
      </c>
      <c r="M663" s="80" t="str">
        <f>IFERROR(VLOOKUP($D663,의치한약수데이터!$C:$AS,17,0),"")</f>
        <v/>
      </c>
      <c r="N663" s="77" t="str">
        <f>IFERROR(VLOOKUP($D663,의치한약수데이터!$C:$AS,18,0),"")</f>
        <v/>
      </c>
      <c r="O663" s="81" t="str">
        <f>IFERROR(VLOOKUP($D663,의치한약수데이터!$C:$AS,20,0),"")</f>
        <v/>
      </c>
      <c r="P663" s="77" t="str">
        <f>IFERROR(VLOOKUP($D663,의치한약수데이터!$C:$AS,21,0),"")</f>
        <v/>
      </c>
      <c r="Q663" s="77" t="str">
        <f>IFERROR(VLOOKUP($D663,의치한약수데이터!$C:$AS,39,0),"")</f>
        <v/>
      </c>
      <c r="R663" s="82" t="str">
        <f>IFERROR(VLOOKUP($D663,의치한약수데이터!$C:$AS,41,0),"")</f>
        <v/>
      </c>
      <c r="S663" s="115" t="str">
        <f>IFERROR(VLOOKUP($D663,의치한약수데이터!$C:$AS,43,0),"")</f>
        <v/>
      </c>
    </row>
    <row r="664" spans="3:19" x14ac:dyDescent="0.3">
      <c r="C664" s="18">
        <v>632</v>
      </c>
      <c r="D664" s="77" t="str">
        <f>IFERROR(VLOOKUP($C664,의치한약수데이터!$B:$C,2,0),"")</f>
        <v/>
      </c>
      <c r="E664" s="79" t="str">
        <f>IFERROR(VLOOKUP($D664,의치한약수데이터!$C:$AS,3,0),"")</f>
        <v/>
      </c>
      <c r="F664" s="77" t="str">
        <f>IFERROR(VLOOKUP($D664,의치한약수데이터!$C:$AS,5,0),"")</f>
        <v/>
      </c>
      <c r="G664" s="77" t="str">
        <f>IFERROR(VLOOKUP($D664,의치한약수데이터!$C:$AS,6,0),"")</f>
        <v/>
      </c>
      <c r="H664" s="77" t="str">
        <f>IFERROR(VLOOKUP($D664,의치한약수데이터!$C:$AS,8,0),"")</f>
        <v/>
      </c>
      <c r="I664" s="77" t="str">
        <f>IFERROR(VLOOKUP($D664,의치한약수데이터!$C:$AS,12,0),"")</f>
        <v/>
      </c>
      <c r="J664" s="77" t="str">
        <f>IFERROR(VLOOKUP($D664,의치한약수데이터!$C:$AS,13,0),"")</f>
        <v/>
      </c>
      <c r="K664" s="77" t="str">
        <f>IFERROR(VLOOKUP($D664,의치한약수데이터!$C:$AS,14,0),"")</f>
        <v/>
      </c>
      <c r="L664" s="77" t="str">
        <f>IFERROR(VLOOKUP($D664,의치한약수데이터!$C:$AS,16,0),"")</f>
        <v/>
      </c>
      <c r="M664" s="80" t="str">
        <f>IFERROR(VLOOKUP($D664,의치한약수데이터!$C:$AS,17,0),"")</f>
        <v/>
      </c>
      <c r="N664" s="77" t="str">
        <f>IFERROR(VLOOKUP($D664,의치한약수데이터!$C:$AS,18,0),"")</f>
        <v/>
      </c>
      <c r="O664" s="81" t="str">
        <f>IFERROR(VLOOKUP($D664,의치한약수데이터!$C:$AS,20,0),"")</f>
        <v/>
      </c>
      <c r="P664" s="77" t="str">
        <f>IFERROR(VLOOKUP($D664,의치한약수데이터!$C:$AS,21,0),"")</f>
        <v/>
      </c>
      <c r="Q664" s="77" t="str">
        <f>IFERROR(VLOOKUP($D664,의치한약수데이터!$C:$AS,39,0),"")</f>
        <v/>
      </c>
      <c r="R664" s="82" t="str">
        <f>IFERROR(VLOOKUP($D664,의치한약수데이터!$C:$AS,41,0),"")</f>
        <v/>
      </c>
      <c r="S664" s="115" t="str">
        <f>IFERROR(VLOOKUP($D664,의치한약수데이터!$C:$AS,43,0),"")</f>
        <v/>
      </c>
    </row>
    <row r="665" spans="3:19" x14ac:dyDescent="0.3">
      <c r="C665" s="18">
        <v>633</v>
      </c>
      <c r="D665" s="77" t="str">
        <f>IFERROR(VLOOKUP($C665,의치한약수데이터!$B:$C,2,0),"")</f>
        <v/>
      </c>
      <c r="E665" s="79" t="str">
        <f>IFERROR(VLOOKUP($D665,의치한약수데이터!$C:$AS,3,0),"")</f>
        <v/>
      </c>
      <c r="F665" s="77" t="str">
        <f>IFERROR(VLOOKUP($D665,의치한약수데이터!$C:$AS,5,0),"")</f>
        <v/>
      </c>
      <c r="G665" s="77" t="str">
        <f>IFERROR(VLOOKUP($D665,의치한약수데이터!$C:$AS,6,0),"")</f>
        <v/>
      </c>
      <c r="H665" s="77" t="str">
        <f>IFERROR(VLOOKUP($D665,의치한약수데이터!$C:$AS,8,0),"")</f>
        <v/>
      </c>
      <c r="I665" s="77" t="str">
        <f>IFERROR(VLOOKUP($D665,의치한약수데이터!$C:$AS,12,0),"")</f>
        <v/>
      </c>
      <c r="J665" s="77" t="str">
        <f>IFERROR(VLOOKUP($D665,의치한약수데이터!$C:$AS,13,0),"")</f>
        <v/>
      </c>
      <c r="K665" s="77" t="str">
        <f>IFERROR(VLOOKUP($D665,의치한약수데이터!$C:$AS,14,0),"")</f>
        <v/>
      </c>
      <c r="L665" s="77" t="str">
        <f>IFERROR(VLOOKUP($D665,의치한약수데이터!$C:$AS,16,0),"")</f>
        <v/>
      </c>
      <c r="M665" s="80" t="str">
        <f>IFERROR(VLOOKUP($D665,의치한약수데이터!$C:$AS,17,0),"")</f>
        <v/>
      </c>
      <c r="N665" s="77" t="str">
        <f>IFERROR(VLOOKUP($D665,의치한약수데이터!$C:$AS,18,0),"")</f>
        <v/>
      </c>
      <c r="O665" s="81" t="str">
        <f>IFERROR(VLOOKUP($D665,의치한약수데이터!$C:$AS,20,0),"")</f>
        <v/>
      </c>
      <c r="P665" s="77" t="str">
        <f>IFERROR(VLOOKUP($D665,의치한약수데이터!$C:$AS,21,0),"")</f>
        <v/>
      </c>
      <c r="Q665" s="77" t="str">
        <f>IFERROR(VLOOKUP($D665,의치한약수데이터!$C:$AS,39,0),"")</f>
        <v/>
      </c>
      <c r="R665" s="82" t="str">
        <f>IFERROR(VLOOKUP($D665,의치한약수데이터!$C:$AS,41,0),"")</f>
        <v/>
      </c>
      <c r="S665" s="115" t="str">
        <f>IFERROR(VLOOKUP($D665,의치한약수데이터!$C:$AS,43,0),"")</f>
        <v/>
      </c>
    </row>
    <row r="666" spans="3:19" x14ac:dyDescent="0.3">
      <c r="C666" s="18">
        <v>634</v>
      </c>
      <c r="D666" s="77" t="str">
        <f>IFERROR(VLOOKUP($C666,의치한약수데이터!$B:$C,2,0),"")</f>
        <v/>
      </c>
      <c r="E666" s="79" t="str">
        <f>IFERROR(VLOOKUP($D666,의치한약수데이터!$C:$AS,3,0),"")</f>
        <v/>
      </c>
      <c r="F666" s="77" t="str">
        <f>IFERROR(VLOOKUP($D666,의치한약수데이터!$C:$AS,5,0),"")</f>
        <v/>
      </c>
      <c r="G666" s="77" t="str">
        <f>IFERROR(VLOOKUP($D666,의치한약수데이터!$C:$AS,6,0),"")</f>
        <v/>
      </c>
      <c r="H666" s="77" t="str">
        <f>IFERROR(VLOOKUP($D666,의치한약수데이터!$C:$AS,8,0),"")</f>
        <v/>
      </c>
      <c r="I666" s="77" t="str">
        <f>IFERROR(VLOOKUP($D666,의치한약수데이터!$C:$AS,12,0),"")</f>
        <v/>
      </c>
      <c r="J666" s="77" t="str">
        <f>IFERROR(VLOOKUP($D666,의치한약수데이터!$C:$AS,13,0),"")</f>
        <v/>
      </c>
      <c r="K666" s="77" t="str">
        <f>IFERROR(VLOOKUP($D666,의치한약수데이터!$C:$AS,14,0),"")</f>
        <v/>
      </c>
      <c r="L666" s="77" t="str">
        <f>IFERROR(VLOOKUP($D666,의치한약수데이터!$C:$AS,16,0),"")</f>
        <v/>
      </c>
      <c r="M666" s="80" t="str">
        <f>IFERROR(VLOOKUP($D666,의치한약수데이터!$C:$AS,17,0),"")</f>
        <v/>
      </c>
      <c r="N666" s="77" t="str">
        <f>IFERROR(VLOOKUP($D666,의치한약수데이터!$C:$AS,18,0),"")</f>
        <v/>
      </c>
      <c r="O666" s="81" t="str">
        <f>IFERROR(VLOOKUP($D666,의치한약수데이터!$C:$AS,20,0),"")</f>
        <v/>
      </c>
      <c r="P666" s="77" t="str">
        <f>IFERROR(VLOOKUP($D666,의치한약수데이터!$C:$AS,21,0),"")</f>
        <v/>
      </c>
      <c r="Q666" s="77" t="str">
        <f>IFERROR(VLOOKUP($D666,의치한약수데이터!$C:$AS,39,0),"")</f>
        <v/>
      </c>
      <c r="R666" s="82" t="str">
        <f>IFERROR(VLOOKUP($D666,의치한약수데이터!$C:$AS,41,0),"")</f>
        <v/>
      </c>
      <c r="S666" s="115" t="str">
        <f>IFERROR(VLOOKUP($D666,의치한약수데이터!$C:$AS,43,0),"")</f>
        <v/>
      </c>
    </row>
    <row r="667" spans="3:19" x14ac:dyDescent="0.3">
      <c r="C667" s="18">
        <v>635</v>
      </c>
      <c r="D667" s="77" t="str">
        <f>IFERROR(VLOOKUP($C667,의치한약수데이터!$B:$C,2,0),"")</f>
        <v/>
      </c>
      <c r="E667" s="79" t="str">
        <f>IFERROR(VLOOKUP($D667,의치한약수데이터!$C:$AS,3,0),"")</f>
        <v/>
      </c>
      <c r="F667" s="77" t="str">
        <f>IFERROR(VLOOKUP($D667,의치한약수데이터!$C:$AS,5,0),"")</f>
        <v/>
      </c>
      <c r="G667" s="77" t="str">
        <f>IFERROR(VLOOKUP($D667,의치한약수데이터!$C:$AS,6,0),"")</f>
        <v/>
      </c>
      <c r="H667" s="77" t="str">
        <f>IFERROR(VLOOKUP($D667,의치한약수데이터!$C:$AS,8,0),"")</f>
        <v/>
      </c>
      <c r="I667" s="77" t="str">
        <f>IFERROR(VLOOKUP($D667,의치한약수데이터!$C:$AS,12,0),"")</f>
        <v/>
      </c>
      <c r="J667" s="77" t="str">
        <f>IFERROR(VLOOKUP($D667,의치한약수데이터!$C:$AS,13,0),"")</f>
        <v/>
      </c>
      <c r="K667" s="77" t="str">
        <f>IFERROR(VLOOKUP($D667,의치한약수데이터!$C:$AS,14,0),"")</f>
        <v/>
      </c>
      <c r="L667" s="77" t="str">
        <f>IFERROR(VLOOKUP($D667,의치한약수데이터!$C:$AS,16,0),"")</f>
        <v/>
      </c>
      <c r="M667" s="80" t="str">
        <f>IFERROR(VLOOKUP($D667,의치한약수데이터!$C:$AS,17,0),"")</f>
        <v/>
      </c>
      <c r="N667" s="77" t="str">
        <f>IFERROR(VLOOKUP($D667,의치한약수데이터!$C:$AS,18,0),"")</f>
        <v/>
      </c>
      <c r="O667" s="81" t="str">
        <f>IFERROR(VLOOKUP($D667,의치한약수데이터!$C:$AS,20,0),"")</f>
        <v/>
      </c>
      <c r="P667" s="77" t="str">
        <f>IFERROR(VLOOKUP($D667,의치한약수데이터!$C:$AS,21,0),"")</f>
        <v/>
      </c>
      <c r="Q667" s="77" t="str">
        <f>IFERROR(VLOOKUP($D667,의치한약수데이터!$C:$AS,39,0),"")</f>
        <v/>
      </c>
      <c r="R667" s="82" t="str">
        <f>IFERROR(VLOOKUP($D667,의치한약수데이터!$C:$AS,41,0),"")</f>
        <v/>
      </c>
      <c r="S667" s="115" t="str">
        <f>IFERROR(VLOOKUP($D667,의치한약수데이터!$C:$AS,43,0),"")</f>
        <v/>
      </c>
    </row>
    <row r="668" spans="3:19" x14ac:dyDescent="0.3">
      <c r="C668" s="18">
        <v>636</v>
      </c>
      <c r="D668" s="77" t="str">
        <f>IFERROR(VLOOKUP($C668,의치한약수데이터!$B:$C,2,0),"")</f>
        <v/>
      </c>
      <c r="E668" s="79" t="str">
        <f>IFERROR(VLOOKUP($D668,의치한약수데이터!$C:$AS,3,0),"")</f>
        <v/>
      </c>
      <c r="F668" s="77" t="str">
        <f>IFERROR(VLOOKUP($D668,의치한약수데이터!$C:$AS,5,0),"")</f>
        <v/>
      </c>
      <c r="G668" s="77" t="str">
        <f>IFERROR(VLOOKUP($D668,의치한약수데이터!$C:$AS,6,0),"")</f>
        <v/>
      </c>
      <c r="H668" s="77" t="str">
        <f>IFERROR(VLOOKUP($D668,의치한약수데이터!$C:$AS,8,0),"")</f>
        <v/>
      </c>
      <c r="I668" s="77" t="str">
        <f>IFERROR(VLOOKUP($D668,의치한약수데이터!$C:$AS,12,0),"")</f>
        <v/>
      </c>
      <c r="J668" s="77" t="str">
        <f>IFERROR(VLOOKUP($D668,의치한약수데이터!$C:$AS,13,0),"")</f>
        <v/>
      </c>
      <c r="K668" s="77" t="str">
        <f>IFERROR(VLOOKUP($D668,의치한약수데이터!$C:$AS,14,0),"")</f>
        <v/>
      </c>
      <c r="L668" s="77" t="str">
        <f>IFERROR(VLOOKUP($D668,의치한약수데이터!$C:$AS,16,0),"")</f>
        <v/>
      </c>
      <c r="M668" s="80" t="str">
        <f>IFERROR(VLOOKUP($D668,의치한약수데이터!$C:$AS,17,0),"")</f>
        <v/>
      </c>
      <c r="N668" s="77" t="str">
        <f>IFERROR(VLOOKUP($D668,의치한약수데이터!$C:$AS,18,0),"")</f>
        <v/>
      </c>
      <c r="O668" s="81" t="str">
        <f>IFERROR(VLOOKUP($D668,의치한약수데이터!$C:$AS,20,0),"")</f>
        <v/>
      </c>
      <c r="P668" s="77" t="str">
        <f>IFERROR(VLOOKUP($D668,의치한약수데이터!$C:$AS,21,0),"")</f>
        <v/>
      </c>
      <c r="Q668" s="77" t="str">
        <f>IFERROR(VLOOKUP($D668,의치한약수데이터!$C:$AS,39,0),"")</f>
        <v/>
      </c>
      <c r="R668" s="82" t="str">
        <f>IFERROR(VLOOKUP($D668,의치한약수데이터!$C:$AS,41,0),"")</f>
        <v/>
      </c>
      <c r="S668" s="115" t="str">
        <f>IFERROR(VLOOKUP($D668,의치한약수데이터!$C:$AS,43,0),"")</f>
        <v/>
      </c>
    </row>
    <row r="669" spans="3:19" x14ac:dyDescent="0.3">
      <c r="C669" s="18">
        <v>637</v>
      </c>
      <c r="D669" s="77" t="str">
        <f>IFERROR(VLOOKUP($C669,의치한약수데이터!$B:$C,2,0),"")</f>
        <v/>
      </c>
      <c r="E669" s="79" t="str">
        <f>IFERROR(VLOOKUP($D669,의치한약수데이터!$C:$AS,3,0),"")</f>
        <v/>
      </c>
      <c r="F669" s="77" t="str">
        <f>IFERROR(VLOOKUP($D669,의치한약수데이터!$C:$AS,5,0),"")</f>
        <v/>
      </c>
      <c r="G669" s="77" t="str">
        <f>IFERROR(VLOOKUP($D669,의치한약수데이터!$C:$AS,6,0),"")</f>
        <v/>
      </c>
      <c r="H669" s="77" t="str">
        <f>IFERROR(VLOOKUP($D669,의치한약수데이터!$C:$AS,8,0),"")</f>
        <v/>
      </c>
      <c r="I669" s="77" t="str">
        <f>IFERROR(VLOOKUP($D669,의치한약수데이터!$C:$AS,12,0),"")</f>
        <v/>
      </c>
      <c r="J669" s="77" t="str">
        <f>IFERROR(VLOOKUP($D669,의치한약수데이터!$C:$AS,13,0),"")</f>
        <v/>
      </c>
      <c r="K669" s="77" t="str">
        <f>IFERROR(VLOOKUP($D669,의치한약수데이터!$C:$AS,14,0),"")</f>
        <v/>
      </c>
      <c r="L669" s="77" t="str">
        <f>IFERROR(VLOOKUP($D669,의치한약수데이터!$C:$AS,16,0),"")</f>
        <v/>
      </c>
      <c r="M669" s="80" t="str">
        <f>IFERROR(VLOOKUP($D669,의치한약수데이터!$C:$AS,17,0),"")</f>
        <v/>
      </c>
      <c r="N669" s="77" t="str">
        <f>IFERROR(VLOOKUP($D669,의치한약수데이터!$C:$AS,18,0),"")</f>
        <v/>
      </c>
      <c r="O669" s="81" t="str">
        <f>IFERROR(VLOOKUP($D669,의치한약수데이터!$C:$AS,20,0),"")</f>
        <v/>
      </c>
      <c r="P669" s="77" t="str">
        <f>IFERROR(VLOOKUP($D669,의치한약수데이터!$C:$AS,21,0),"")</f>
        <v/>
      </c>
      <c r="Q669" s="77" t="str">
        <f>IFERROR(VLOOKUP($D669,의치한약수데이터!$C:$AS,39,0),"")</f>
        <v/>
      </c>
      <c r="R669" s="82" t="str">
        <f>IFERROR(VLOOKUP($D669,의치한약수데이터!$C:$AS,41,0),"")</f>
        <v/>
      </c>
      <c r="S669" s="115" t="str">
        <f>IFERROR(VLOOKUP($D669,의치한약수데이터!$C:$AS,43,0),"")</f>
        <v/>
      </c>
    </row>
    <row r="670" spans="3:19" x14ac:dyDescent="0.3">
      <c r="C670" s="18">
        <v>638</v>
      </c>
      <c r="D670" s="77" t="str">
        <f>IFERROR(VLOOKUP($C670,의치한약수데이터!$B:$C,2,0),"")</f>
        <v/>
      </c>
      <c r="E670" s="79" t="str">
        <f>IFERROR(VLOOKUP($D670,의치한약수데이터!$C:$AS,3,0),"")</f>
        <v/>
      </c>
      <c r="F670" s="77" t="str">
        <f>IFERROR(VLOOKUP($D670,의치한약수데이터!$C:$AS,5,0),"")</f>
        <v/>
      </c>
      <c r="G670" s="77" t="str">
        <f>IFERROR(VLOOKUP($D670,의치한약수데이터!$C:$AS,6,0),"")</f>
        <v/>
      </c>
      <c r="H670" s="77" t="str">
        <f>IFERROR(VLOOKUP($D670,의치한약수데이터!$C:$AS,8,0),"")</f>
        <v/>
      </c>
      <c r="I670" s="77" t="str">
        <f>IFERROR(VLOOKUP($D670,의치한약수데이터!$C:$AS,12,0),"")</f>
        <v/>
      </c>
      <c r="J670" s="77" t="str">
        <f>IFERROR(VLOOKUP($D670,의치한약수데이터!$C:$AS,13,0),"")</f>
        <v/>
      </c>
      <c r="K670" s="77" t="str">
        <f>IFERROR(VLOOKUP($D670,의치한약수데이터!$C:$AS,14,0),"")</f>
        <v/>
      </c>
      <c r="L670" s="77" t="str">
        <f>IFERROR(VLOOKUP($D670,의치한약수데이터!$C:$AS,16,0),"")</f>
        <v/>
      </c>
      <c r="M670" s="80" t="str">
        <f>IFERROR(VLOOKUP($D670,의치한약수데이터!$C:$AS,17,0),"")</f>
        <v/>
      </c>
      <c r="N670" s="77" t="str">
        <f>IFERROR(VLOOKUP($D670,의치한약수데이터!$C:$AS,18,0),"")</f>
        <v/>
      </c>
      <c r="O670" s="81" t="str">
        <f>IFERROR(VLOOKUP($D670,의치한약수데이터!$C:$AS,20,0),"")</f>
        <v/>
      </c>
      <c r="P670" s="77" t="str">
        <f>IFERROR(VLOOKUP($D670,의치한약수데이터!$C:$AS,21,0),"")</f>
        <v/>
      </c>
      <c r="Q670" s="77" t="str">
        <f>IFERROR(VLOOKUP($D670,의치한약수데이터!$C:$AS,39,0),"")</f>
        <v/>
      </c>
      <c r="R670" s="82" t="str">
        <f>IFERROR(VLOOKUP($D670,의치한약수데이터!$C:$AS,41,0),"")</f>
        <v/>
      </c>
      <c r="S670" s="115" t="str">
        <f>IFERROR(VLOOKUP($D670,의치한약수데이터!$C:$AS,43,0),"")</f>
        <v/>
      </c>
    </row>
    <row r="671" spans="3:19" x14ac:dyDescent="0.3">
      <c r="C671" s="18">
        <v>639</v>
      </c>
      <c r="D671" s="77" t="str">
        <f>IFERROR(VLOOKUP($C671,의치한약수데이터!$B:$C,2,0),"")</f>
        <v/>
      </c>
      <c r="E671" s="79" t="str">
        <f>IFERROR(VLOOKUP($D671,의치한약수데이터!$C:$AS,3,0),"")</f>
        <v/>
      </c>
      <c r="F671" s="77" t="str">
        <f>IFERROR(VLOOKUP($D671,의치한약수데이터!$C:$AS,5,0),"")</f>
        <v/>
      </c>
      <c r="G671" s="77" t="str">
        <f>IFERROR(VLOOKUP($D671,의치한약수데이터!$C:$AS,6,0),"")</f>
        <v/>
      </c>
      <c r="H671" s="77" t="str">
        <f>IFERROR(VLOOKUP($D671,의치한약수데이터!$C:$AS,8,0),"")</f>
        <v/>
      </c>
      <c r="I671" s="77" t="str">
        <f>IFERROR(VLOOKUP($D671,의치한약수데이터!$C:$AS,12,0),"")</f>
        <v/>
      </c>
      <c r="J671" s="77" t="str">
        <f>IFERROR(VLOOKUP($D671,의치한약수데이터!$C:$AS,13,0),"")</f>
        <v/>
      </c>
      <c r="K671" s="77" t="str">
        <f>IFERROR(VLOOKUP($D671,의치한약수데이터!$C:$AS,14,0),"")</f>
        <v/>
      </c>
      <c r="L671" s="77" t="str">
        <f>IFERROR(VLOOKUP($D671,의치한약수데이터!$C:$AS,16,0),"")</f>
        <v/>
      </c>
      <c r="M671" s="80" t="str">
        <f>IFERROR(VLOOKUP($D671,의치한약수데이터!$C:$AS,17,0),"")</f>
        <v/>
      </c>
      <c r="N671" s="77" t="str">
        <f>IFERROR(VLOOKUP($D671,의치한약수데이터!$C:$AS,18,0),"")</f>
        <v/>
      </c>
      <c r="O671" s="81" t="str">
        <f>IFERROR(VLOOKUP($D671,의치한약수데이터!$C:$AS,20,0),"")</f>
        <v/>
      </c>
      <c r="P671" s="77" t="str">
        <f>IFERROR(VLOOKUP($D671,의치한약수데이터!$C:$AS,21,0),"")</f>
        <v/>
      </c>
      <c r="Q671" s="77" t="str">
        <f>IFERROR(VLOOKUP($D671,의치한약수데이터!$C:$AS,39,0),"")</f>
        <v/>
      </c>
      <c r="R671" s="82" t="str">
        <f>IFERROR(VLOOKUP($D671,의치한약수데이터!$C:$AS,41,0),"")</f>
        <v/>
      </c>
      <c r="S671" s="115" t="str">
        <f>IFERROR(VLOOKUP($D671,의치한약수데이터!$C:$AS,43,0),"")</f>
        <v/>
      </c>
    </row>
    <row r="672" spans="3:19" x14ac:dyDescent="0.3">
      <c r="C672" s="18">
        <v>640</v>
      </c>
      <c r="D672" s="77" t="str">
        <f>IFERROR(VLOOKUP($C672,의치한약수데이터!$B:$C,2,0),"")</f>
        <v/>
      </c>
      <c r="E672" s="79" t="str">
        <f>IFERROR(VLOOKUP($D672,의치한약수데이터!$C:$AS,3,0),"")</f>
        <v/>
      </c>
      <c r="F672" s="77" t="str">
        <f>IFERROR(VLOOKUP($D672,의치한약수데이터!$C:$AS,5,0),"")</f>
        <v/>
      </c>
      <c r="G672" s="77" t="str">
        <f>IFERROR(VLOOKUP($D672,의치한약수데이터!$C:$AS,6,0),"")</f>
        <v/>
      </c>
      <c r="H672" s="77" t="str">
        <f>IFERROR(VLOOKUP($D672,의치한약수데이터!$C:$AS,8,0),"")</f>
        <v/>
      </c>
      <c r="I672" s="77" t="str">
        <f>IFERROR(VLOOKUP($D672,의치한약수데이터!$C:$AS,12,0),"")</f>
        <v/>
      </c>
      <c r="J672" s="77" t="str">
        <f>IFERROR(VLOOKUP($D672,의치한약수데이터!$C:$AS,13,0),"")</f>
        <v/>
      </c>
      <c r="K672" s="77" t="str">
        <f>IFERROR(VLOOKUP($D672,의치한약수데이터!$C:$AS,14,0),"")</f>
        <v/>
      </c>
      <c r="L672" s="77" t="str">
        <f>IFERROR(VLOOKUP($D672,의치한약수데이터!$C:$AS,16,0),"")</f>
        <v/>
      </c>
      <c r="M672" s="80" t="str">
        <f>IFERROR(VLOOKUP($D672,의치한약수데이터!$C:$AS,17,0),"")</f>
        <v/>
      </c>
      <c r="N672" s="77" t="str">
        <f>IFERROR(VLOOKUP($D672,의치한약수데이터!$C:$AS,18,0),"")</f>
        <v/>
      </c>
      <c r="O672" s="81" t="str">
        <f>IFERROR(VLOOKUP($D672,의치한약수데이터!$C:$AS,20,0),"")</f>
        <v/>
      </c>
      <c r="P672" s="77" t="str">
        <f>IFERROR(VLOOKUP($D672,의치한약수데이터!$C:$AS,21,0),"")</f>
        <v/>
      </c>
      <c r="Q672" s="77" t="str">
        <f>IFERROR(VLOOKUP($D672,의치한약수데이터!$C:$AS,39,0),"")</f>
        <v/>
      </c>
      <c r="R672" s="82" t="str">
        <f>IFERROR(VLOOKUP($D672,의치한약수데이터!$C:$AS,41,0),"")</f>
        <v/>
      </c>
      <c r="S672" s="115" t="str">
        <f>IFERROR(VLOOKUP($D672,의치한약수데이터!$C:$AS,43,0),"")</f>
        <v/>
      </c>
    </row>
    <row r="673" spans="3:19" x14ac:dyDescent="0.3">
      <c r="C673" s="18">
        <v>641</v>
      </c>
      <c r="D673" s="77" t="str">
        <f>IFERROR(VLOOKUP($C673,의치한약수데이터!$B:$C,2,0),"")</f>
        <v/>
      </c>
      <c r="E673" s="79" t="str">
        <f>IFERROR(VLOOKUP($D673,의치한약수데이터!$C:$AS,3,0),"")</f>
        <v/>
      </c>
      <c r="F673" s="77" t="str">
        <f>IFERROR(VLOOKUP($D673,의치한약수데이터!$C:$AS,5,0),"")</f>
        <v/>
      </c>
      <c r="G673" s="77" t="str">
        <f>IFERROR(VLOOKUP($D673,의치한약수데이터!$C:$AS,6,0),"")</f>
        <v/>
      </c>
      <c r="H673" s="77" t="str">
        <f>IFERROR(VLOOKUP($D673,의치한약수데이터!$C:$AS,8,0),"")</f>
        <v/>
      </c>
      <c r="I673" s="77" t="str">
        <f>IFERROR(VLOOKUP($D673,의치한약수데이터!$C:$AS,12,0),"")</f>
        <v/>
      </c>
      <c r="J673" s="77" t="str">
        <f>IFERROR(VLOOKUP($D673,의치한약수데이터!$C:$AS,13,0),"")</f>
        <v/>
      </c>
      <c r="K673" s="77" t="str">
        <f>IFERROR(VLOOKUP($D673,의치한약수데이터!$C:$AS,14,0),"")</f>
        <v/>
      </c>
      <c r="L673" s="77" t="str">
        <f>IFERROR(VLOOKUP($D673,의치한약수데이터!$C:$AS,16,0),"")</f>
        <v/>
      </c>
      <c r="M673" s="80" t="str">
        <f>IFERROR(VLOOKUP($D673,의치한약수데이터!$C:$AS,17,0),"")</f>
        <v/>
      </c>
      <c r="N673" s="77" t="str">
        <f>IFERROR(VLOOKUP($D673,의치한약수데이터!$C:$AS,18,0),"")</f>
        <v/>
      </c>
      <c r="O673" s="81" t="str">
        <f>IFERROR(VLOOKUP($D673,의치한약수데이터!$C:$AS,20,0),"")</f>
        <v/>
      </c>
      <c r="P673" s="77" t="str">
        <f>IFERROR(VLOOKUP($D673,의치한약수데이터!$C:$AS,21,0),"")</f>
        <v/>
      </c>
      <c r="Q673" s="77" t="str">
        <f>IFERROR(VLOOKUP($D673,의치한약수데이터!$C:$AS,39,0),"")</f>
        <v/>
      </c>
      <c r="R673" s="82" t="str">
        <f>IFERROR(VLOOKUP($D673,의치한약수데이터!$C:$AS,41,0),"")</f>
        <v/>
      </c>
      <c r="S673" s="115" t="str">
        <f>IFERROR(VLOOKUP($D673,의치한약수데이터!$C:$AS,43,0),"")</f>
        <v/>
      </c>
    </row>
    <row r="674" spans="3:19" x14ac:dyDescent="0.3">
      <c r="C674" s="18">
        <v>642</v>
      </c>
      <c r="D674" s="77" t="str">
        <f>IFERROR(VLOOKUP($C674,의치한약수데이터!$B:$C,2,0),"")</f>
        <v/>
      </c>
      <c r="E674" s="79" t="str">
        <f>IFERROR(VLOOKUP($D674,의치한약수데이터!$C:$AS,3,0),"")</f>
        <v/>
      </c>
      <c r="F674" s="77" t="str">
        <f>IFERROR(VLOOKUP($D674,의치한약수데이터!$C:$AS,5,0),"")</f>
        <v/>
      </c>
      <c r="G674" s="77" t="str">
        <f>IFERROR(VLOOKUP($D674,의치한약수데이터!$C:$AS,6,0),"")</f>
        <v/>
      </c>
      <c r="H674" s="77" t="str">
        <f>IFERROR(VLOOKUP($D674,의치한약수데이터!$C:$AS,8,0),"")</f>
        <v/>
      </c>
      <c r="I674" s="77" t="str">
        <f>IFERROR(VLOOKUP($D674,의치한약수데이터!$C:$AS,12,0),"")</f>
        <v/>
      </c>
      <c r="J674" s="77" t="str">
        <f>IFERROR(VLOOKUP($D674,의치한약수데이터!$C:$AS,13,0),"")</f>
        <v/>
      </c>
      <c r="K674" s="77" t="str">
        <f>IFERROR(VLOOKUP($D674,의치한약수데이터!$C:$AS,14,0),"")</f>
        <v/>
      </c>
      <c r="L674" s="77" t="str">
        <f>IFERROR(VLOOKUP($D674,의치한약수데이터!$C:$AS,16,0),"")</f>
        <v/>
      </c>
      <c r="M674" s="80" t="str">
        <f>IFERROR(VLOOKUP($D674,의치한약수데이터!$C:$AS,17,0),"")</f>
        <v/>
      </c>
      <c r="N674" s="77" t="str">
        <f>IFERROR(VLOOKUP($D674,의치한약수데이터!$C:$AS,18,0),"")</f>
        <v/>
      </c>
      <c r="O674" s="81" t="str">
        <f>IFERROR(VLOOKUP($D674,의치한약수데이터!$C:$AS,20,0),"")</f>
        <v/>
      </c>
      <c r="P674" s="77" t="str">
        <f>IFERROR(VLOOKUP($D674,의치한약수데이터!$C:$AS,21,0),"")</f>
        <v/>
      </c>
      <c r="Q674" s="77" t="str">
        <f>IFERROR(VLOOKUP($D674,의치한약수데이터!$C:$AS,39,0),"")</f>
        <v/>
      </c>
      <c r="R674" s="82" t="str">
        <f>IFERROR(VLOOKUP($D674,의치한약수데이터!$C:$AS,41,0),"")</f>
        <v/>
      </c>
      <c r="S674" s="115" t="str">
        <f>IFERROR(VLOOKUP($D674,의치한약수데이터!$C:$AS,43,0),"")</f>
        <v/>
      </c>
    </row>
    <row r="675" spans="3:19" x14ac:dyDescent="0.3">
      <c r="C675" s="18">
        <v>643</v>
      </c>
      <c r="D675" s="77" t="str">
        <f>IFERROR(VLOOKUP($C675,의치한약수데이터!$B:$C,2,0),"")</f>
        <v/>
      </c>
      <c r="E675" s="79" t="str">
        <f>IFERROR(VLOOKUP($D675,의치한약수데이터!$C:$AS,3,0),"")</f>
        <v/>
      </c>
      <c r="F675" s="77" t="str">
        <f>IFERROR(VLOOKUP($D675,의치한약수데이터!$C:$AS,5,0),"")</f>
        <v/>
      </c>
      <c r="G675" s="77" t="str">
        <f>IFERROR(VLOOKUP($D675,의치한약수데이터!$C:$AS,6,0),"")</f>
        <v/>
      </c>
      <c r="H675" s="77" t="str">
        <f>IFERROR(VLOOKUP($D675,의치한약수데이터!$C:$AS,8,0),"")</f>
        <v/>
      </c>
      <c r="I675" s="77" t="str">
        <f>IFERROR(VLOOKUP($D675,의치한약수데이터!$C:$AS,12,0),"")</f>
        <v/>
      </c>
      <c r="J675" s="77" t="str">
        <f>IFERROR(VLOOKUP($D675,의치한약수데이터!$C:$AS,13,0),"")</f>
        <v/>
      </c>
      <c r="K675" s="77" t="str">
        <f>IFERROR(VLOOKUP($D675,의치한약수데이터!$C:$AS,14,0),"")</f>
        <v/>
      </c>
      <c r="L675" s="77" t="str">
        <f>IFERROR(VLOOKUP($D675,의치한약수데이터!$C:$AS,16,0),"")</f>
        <v/>
      </c>
      <c r="M675" s="80" t="str">
        <f>IFERROR(VLOOKUP($D675,의치한약수데이터!$C:$AS,17,0),"")</f>
        <v/>
      </c>
      <c r="N675" s="77" t="str">
        <f>IFERROR(VLOOKUP($D675,의치한약수데이터!$C:$AS,18,0),"")</f>
        <v/>
      </c>
      <c r="O675" s="81" t="str">
        <f>IFERROR(VLOOKUP($D675,의치한약수데이터!$C:$AS,20,0),"")</f>
        <v/>
      </c>
      <c r="P675" s="77" t="str">
        <f>IFERROR(VLOOKUP($D675,의치한약수데이터!$C:$AS,21,0),"")</f>
        <v/>
      </c>
      <c r="Q675" s="77" t="str">
        <f>IFERROR(VLOOKUP($D675,의치한약수데이터!$C:$AS,39,0),"")</f>
        <v/>
      </c>
      <c r="R675" s="82" t="str">
        <f>IFERROR(VLOOKUP($D675,의치한약수데이터!$C:$AS,41,0),"")</f>
        <v/>
      </c>
      <c r="S675" s="115" t="str">
        <f>IFERROR(VLOOKUP($D675,의치한약수데이터!$C:$AS,43,0),"")</f>
        <v/>
      </c>
    </row>
    <row r="676" spans="3:19" x14ac:dyDescent="0.3">
      <c r="C676" s="18">
        <v>644</v>
      </c>
      <c r="D676" s="77" t="str">
        <f>IFERROR(VLOOKUP($C676,의치한약수데이터!$B:$C,2,0),"")</f>
        <v/>
      </c>
      <c r="E676" s="79" t="str">
        <f>IFERROR(VLOOKUP($D676,의치한약수데이터!$C:$AS,3,0),"")</f>
        <v/>
      </c>
      <c r="F676" s="77" t="str">
        <f>IFERROR(VLOOKUP($D676,의치한약수데이터!$C:$AS,5,0),"")</f>
        <v/>
      </c>
      <c r="G676" s="77" t="str">
        <f>IFERROR(VLOOKUP($D676,의치한약수데이터!$C:$AS,6,0),"")</f>
        <v/>
      </c>
      <c r="H676" s="77" t="str">
        <f>IFERROR(VLOOKUP($D676,의치한약수데이터!$C:$AS,8,0),"")</f>
        <v/>
      </c>
      <c r="I676" s="77" t="str">
        <f>IFERROR(VLOOKUP($D676,의치한약수데이터!$C:$AS,12,0),"")</f>
        <v/>
      </c>
      <c r="J676" s="77" t="str">
        <f>IFERROR(VLOOKUP($D676,의치한약수데이터!$C:$AS,13,0),"")</f>
        <v/>
      </c>
      <c r="K676" s="77" t="str">
        <f>IFERROR(VLOOKUP($D676,의치한약수데이터!$C:$AS,14,0),"")</f>
        <v/>
      </c>
      <c r="L676" s="77" t="str">
        <f>IFERROR(VLOOKUP($D676,의치한약수데이터!$C:$AS,16,0),"")</f>
        <v/>
      </c>
      <c r="M676" s="80" t="str">
        <f>IFERROR(VLOOKUP($D676,의치한약수데이터!$C:$AS,17,0),"")</f>
        <v/>
      </c>
      <c r="N676" s="77" t="str">
        <f>IFERROR(VLOOKUP($D676,의치한약수데이터!$C:$AS,18,0),"")</f>
        <v/>
      </c>
      <c r="O676" s="81" t="str">
        <f>IFERROR(VLOOKUP($D676,의치한약수데이터!$C:$AS,20,0),"")</f>
        <v/>
      </c>
      <c r="P676" s="77" t="str">
        <f>IFERROR(VLOOKUP($D676,의치한약수데이터!$C:$AS,21,0),"")</f>
        <v/>
      </c>
      <c r="Q676" s="77" t="str">
        <f>IFERROR(VLOOKUP($D676,의치한약수데이터!$C:$AS,39,0),"")</f>
        <v/>
      </c>
      <c r="R676" s="82" t="str">
        <f>IFERROR(VLOOKUP($D676,의치한약수데이터!$C:$AS,41,0),"")</f>
        <v/>
      </c>
      <c r="S676" s="115" t="str">
        <f>IFERROR(VLOOKUP($D676,의치한약수데이터!$C:$AS,43,0),"")</f>
        <v/>
      </c>
    </row>
    <row r="677" spans="3:19" x14ac:dyDescent="0.3">
      <c r="C677" s="18">
        <v>645</v>
      </c>
      <c r="D677" s="77" t="str">
        <f>IFERROR(VLOOKUP($C677,의치한약수데이터!$B:$C,2,0),"")</f>
        <v/>
      </c>
      <c r="E677" s="79" t="str">
        <f>IFERROR(VLOOKUP($D677,의치한약수데이터!$C:$AS,3,0),"")</f>
        <v/>
      </c>
      <c r="F677" s="77" t="str">
        <f>IFERROR(VLOOKUP($D677,의치한약수데이터!$C:$AS,5,0),"")</f>
        <v/>
      </c>
      <c r="G677" s="77" t="str">
        <f>IFERROR(VLOOKUP($D677,의치한약수데이터!$C:$AS,6,0),"")</f>
        <v/>
      </c>
      <c r="H677" s="77" t="str">
        <f>IFERROR(VLOOKUP($D677,의치한약수데이터!$C:$AS,8,0),"")</f>
        <v/>
      </c>
      <c r="I677" s="77" t="str">
        <f>IFERROR(VLOOKUP($D677,의치한약수데이터!$C:$AS,12,0),"")</f>
        <v/>
      </c>
      <c r="J677" s="77" t="str">
        <f>IFERROR(VLOOKUP($D677,의치한약수데이터!$C:$AS,13,0),"")</f>
        <v/>
      </c>
      <c r="K677" s="77" t="str">
        <f>IFERROR(VLOOKUP($D677,의치한약수데이터!$C:$AS,14,0),"")</f>
        <v/>
      </c>
      <c r="L677" s="77" t="str">
        <f>IFERROR(VLOOKUP($D677,의치한약수데이터!$C:$AS,16,0),"")</f>
        <v/>
      </c>
      <c r="M677" s="80" t="str">
        <f>IFERROR(VLOOKUP($D677,의치한약수데이터!$C:$AS,17,0),"")</f>
        <v/>
      </c>
      <c r="N677" s="77" t="str">
        <f>IFERROR(VLOOKUP($D677,의치한약수데이터!$C:$AS,18,0),"")</f>
        <v/>
      </c>
      <c r="O677" s="81" t="str">
        <f>IFERROR(VLOOKUP($D677,의치한약수데이터!$C:$AS,20,0),"")</f>
        <v/>
      </c>
      <c r="P677" s="77" t="str">
        <f>IFERROR(VLOOKUP($D677,의치한약수데이터!$C:$AS,21,0),"")</f>
        <v/>
      </c>
      <c r="Q677" s="77" t="str">
        <f>IFERROR(VLOOKUP($D677,의치한약수데이터!$C:$AS,39,0),"")</f>
        <v/>
      </c>
      <c r="R677" s="82" t="str">
        <f>IFERROR(VLOOKUP($D677,의치한약수데이터!$C:$AS,41,0),"")</f>
        <v/>
      </c>
      <c r="S677" s="115" t="str">
        <f>IFERROR(VLOOKUP($D677,의치한약수데이터!$C:$AS,43,0),"")</f>
        <v/>
      </c>
    </row>
    <row r="678" spans="3:19" x14ac:dyDescent="0.3">
      <c r="C678" s="18">
        <v>646</v>
      </c>
      <c r="D678" s="77" t="str">
        <f>IFERROR(VLOOKUP($C678,의치한약수데이터!$B:$C,2,0),"")</f>
        <v/>
      </c>
      <c r="E678" s="79" t="str">
        <f>IFERROR(VLOOKUP($D678,의치한약수데이터!$C:$AS,3,0),"")</f>
        <v/>
      </c>
      <c r="F678" s="77" t="str">
        <f>IFERROR(VLOOKUP($D678,의치한약수데이터!$C:$AS,5,0),"")</f>
        <v/>
      </c>
      <c r="G678" s="77" t="str">
        <f>IFERROR(VLOOKUP($D678,의치한약수데이터!$C:$AS,6,0),"")</f>
        <v/>
      </c>
      <c r="H678" s="77" t="str">
        <f>IFERROR(VLOOKUP($D678,의치한약수데이터!$C:$AS,8,0),"")</f>
        <v/>
      </c>
      <c r="I678" s="77" t="str">
        <f>IFERROR(VLOOKUP($D678,의치한약수데이터!$C:$AS,12,0),"")</f>
        <v/>
      </c>
      <c r="J678" s="77" t="str">
        <f>IFERROR(VLOOKUP($D678,의치한약수데이터!$C:$AS,13,0),"")</f>
        <v/>
      </c>
      <c r="K678" s="77" t="str">
        <f>IFERROR(VLOOKUP($D678,의치한약수데이터!$C:$AS,14,0),"")</f>
        <v/>
      </c>
      <c r="L678" s="77" t="str">
        <f>IFERROR(VLOOKUP($D678,의치한약수데이터!$C:$AS,16,0),"")</f>
        <v/>
      </c>
      <c r="M678" s="80" t="str">
        <f>IFERROR(VLOOKUP($D678,의치한약수데이터!$C:$AS,17,0),"")</f>
        <v/>
      </c>
      <c r="N678" s="77" t="str">
        <f>IFERROR(VLOOKUP($D678,의치한약수데이터!$C:$AS,18,0),"")</f>
        <v/>
      </c>
      <c r="O678" s="81" t="str">
        <f>IFERROR(VLOOKUP($D678,의치한약수데이터!$C:$AS,20,0),"")</f>
        <v/>
      </c>
      <c r="P678" s="77" t="str">
        <f>IFERROR(VLOOKUP($D678,의치한약수데이터!$C:$AS,21,0),"")</f>
        <v/>
      </c>
      <c r="Q678" s="77" t="str">
        <f>IFERROR(VLOOKUP($D678,의치한약수데이터!$C:$AS,39,0),"")</f>
        <v/>
      </c>
      <c r="R678" s="82" t="str">
        <f>IFERROR(VLOOKUP($D678,의치한약수데이터!$C:$AS,41,0),"")</f>
        <v/>
      </c>
      <c r="S678" s="115" t="str">
        <f>IFERROR(VLOOKUP($D678,의치한약수데이터!$C:$AS,43,0),"")</f>
        <v/>
      </c>
    </row>
    <row r="679" spans="3:19" x14ac:dyDescent="0.3">
      <c r="C679" s="18">
        <v>647</v>
      </c>
      <c r="D679" s="77" t="str">
        <f>IFERROR(VLOOKUP($C679,의치한약수데이터!$B:$C,2,0),"")</f>
        <v/>
      </c>
      <c r="E679" s="79" t="str">
        <f>IFERROR(VLOOKUP($D679,의치한약수데이터!$C:$AS,3,0),"")</f>
        <v/>
      </c>
      <c r="F679" s="77" t="str">
        <f>IFERROR(VLOOKUP($D679,의치한약수데이터!$C:$AS,5,0),"")</f>
        <v/>
      </c>
      <c r="G679" s="77" t="str">
        <f>IFERROR(VLOOKUP($D679,의치한약수데이터!$C:$AS,6,0),"")</f>
        <v/>
      </c>
      <c r="H679" s="77" t="str">
        <f>IFERROR(VLOOKUP($D679,의치한약수데이터!$C:$AS,8,0),"")</f>
        <v/>
      </c>
      <c r="I679" s="77" t="str">
        <f>IFERROR(VLOOKUP($D679,의치한약수데이터!$C:$AS,12,0),"")</f>
        <v/>
      </c>
      <c r="J679" s="77" t="str">
        <f>IFERROR(VLOOKUP($D679,의치한약수데이터!$C:$AS,13,0),"")</f>
        <v/>
      </c>
      <c r="K679" s="77" t="str">
        <f>IFERROR(VLOOKUP($D679,의치한약수데이터!$C:$AS,14,0),"")</f>
        <v/>
      </c>
      <c r="L679" s="77" t="str">
        <f>IFERROR(VLOOKUP($D679,의치한약수데이터!$C:$AS,16,0),"")</f>
        <v/>
      </c>
      <c r="M679" s="80" t="str">
        <f>IFERROR(VLOOKUP($D679,의치한약수데이터!$C:$AS,17,0),"")</f>
        <v/>
      </c>
      <c r="N679" s="77" t="str">
        <f>IFERROR(VLOOKUP($D679,의치한약수데이터!$C:$AS,18,0),"")</f>
        <v/>
      </c>
      <c r="O679" s="81" t="str">
        <f>IFERROR(VLOOKUP($D679,의치한약수데이터!$C:$AS,20,0),"")</f>
        <v/>
      </c>
      <c r="P679" s="77" t="str">
        <f>IFERROR(VLOOKUP($D679,의치한약수데이터!$C:$AS,21,0),"")</f>
        <v/>
      </c>
      <c r="Q679" s="77" t="str">
        <f>IFERROR(VLOOKUP($D679,의치한약수데이터!$C:$AS,39,0),"")</f>
        <v/>
      </c>
      <c r="R679" s="82" t="str">
        <f>IFERROR(VLOOKUP($D679,의치한약수데이터!$C:$AS,41,0),"")</f>
        <v/>
      </c>
      <c r="S679" s="115" t="str">
        <f>IFERROR(VLOOKUP($D679,의치한약수데이터!$C:$AS,43,0),"")</f>
        <v/>
      </c>
    </row>
    <row r="680" spans="3:19" x14ac:dyDescent="0.3">
      <c r="C680" s="18">
        <v>648</v>
      </c>
      <c r="D680" s="77" t="str">
        <f>IFERROR(VLOOKUP($C680,의치한약수데이터!$B:$C,2,0),"")</f>
        <v/>
      </c>
      <c r="E680" s="79" t="str">
        <f>IFERROR(VLOOKUP($D680,의치한약수데이터!$C:$AS,3,0),"")</f>
        <v/>
      </c>
      <c r="F680" s="77" t="str">
        <f>IFERROR(VLOOKUP($D680,의치한약수데이터!$C:$AS,5,0),"")</f>
        <v/>
      </c>
      <c r="G680" s="77" t="str">
        <f>IFERROR(VLOOKUP($D680,의치한약수데이터!$C:$AS,6,0),"")</f>
        <v/>
      </c>
      <c r="H680" s="77" t="str">
        <f>IFERROR(VLOOKUP($D680,의치한약수데이터!$C:$AS,8,0),"")</f>
        <v/>
      </c>
      <c r="I680" s="77" t="str">
        <f>IFERROR(VLOOKUP($D680,의치한약수데이터!$C:$AS,12,0),"")</f>
        <v/>
      </c>
      <c r="J680" s="77" t="str">
        <f>IFERROR(VLOOKUP($D680,의치한약수데이터!$C:$AS,13,0),"")</f>
        <v/>
      </c>
      <c r="K680" s="77" t="str">
        <f>IFERROR(VLOOKUP($D680,의치한약수데이터!$C:$AS,14,0),"")</f>
        <v/>
      </c>
      <c r="L680" s="77" t="str">
        <f>IFERROR(VLOOKUP($D680,의치한약수데이터!$C:$AS,16,0),"")</f>
        <v/>
      </c>
      <c r="M680" s="80" t="str">
        <f>IFERROR(VLOOKUP($D680,의치한약수데이터!$C:$AS,17,0),"")</f>
        <v/>
      </c>
      <c r="N680" s="77" t="str">
        <f>IFERROR(VLOOKUP($D680,의치한약수데이터!$C:$AS,18,0),"")</f>
        <v/>
      </c>
      <c r="O680" s="81" t="str">
        <f>IFERROR(VLOOKUP($D680,의치한약수데이터!$C:$AS,20,0),"")</f>
        <v/>
      </c>
      <c r="P680" s="77" t="str">
        <f>IFERROR(VLOOKUP($D680,의치한약수데이터!$C:$AS,21,0),"")</f>
        <v/>
      </c>
      <c r="Q680" s="77" t="str">
        <f>IFERROR(VLOOKUP($D680,의치한약수데이터!$C:$AS,39,0),"")</f>
        <v/>
      </c>
      <c r="R680" s="82" t="str">
        <f>IFERROR(VLOOKUP($D680,의치한약수데이터!$C:$AS,41,0),"")</f>
        <v/>
      </c>
      <c r="S680" s="115" t="str">
        <f>IFERROR(VLOOKUP($D680,의치한약수데이터!$C:$AS,43,0),"")</f>
        <v/>
      </c>
    </row>
    <row r="681" spans="3:19" x14ac:dyDescent="0.3">
      <c r="C681" s="18">
        <v>649</v>
      </c>
      <c r="D681" s="77" t="str">
        <f>IFERROR(VLOOKUP($C681,의치한약수데이터!$B:$C,2,0),"")</f>
        <v/>
      </c>
      <c r="E681" s="79" t="str">
        <f>IFERROR(VLOOKUP($D681,의치한약수데이터!$C:$AS,3,0),"")</f>
        <v/>
      </c>
      <c r="F681" s="77" t="str">
        <f>IFERROR(VLOOKUP($D681,의치한약수데이터!$C:$AS,5,0),"")</f>
        <v/>
      </c>
      <c r="G681" s="77" t="str">
        <f>IFERROR(VLOOKUP($D681,의치한약수데이터!$C:$AS,6,0),"")</f>
        <v/>
      </c>
      <c r="H681" s="77" t="str">
        <f>IFERROR(VLOOKUP($D681,의치한약수데이터!$C:$AS,8,0),"")</f>
        <v/>
      </c>
      <c r="I681" s="77" t="str">
        <f>IFERROR(VLOOKUP($D681,의치한약수데이터!$C:$AS,12,0),"")</f>
        <v/>
      </c>
      <c r="J681" s="77" t="str">
        <f>IFERROR(VLOOKUP($D681,의치한약수데이터!$C:$AS,13,0),"")</f>
        <v/>
      </c>
      <c r="K681" s="77" t="str">
        <f>IFERROR(VLOOKUP($D681,의치한약수데이터!$C:$AS,14,0),"")</f>
        <v/>
      </c>
      <c r="L681" s="77" t="str">
        <f>IFERROR(VLOOKUP($D681,의치한약수데이터!$C:$AS,16,0),"")</f>
        <v/>
      </c>
      <c r="M681" s="80" t="str">
        <f>IFERROR(VLOOKUP($D681,의치한약수데이터!$C:$AS,17,0),"")</f>
        <v/>
      </c>
      <c r="N681" s="77" t="str">
        <f>IFERROR(VLOOKUP($D681,의치한약수데이터!$C:$AS,18,0),"")</f>
        <v/>
      </c>
      <c r="O681" s="81" t="str">
        <f>IFERROR(VLOOKUP($D681,의치한약수데이터!$C:$AS,20,0),"")</f>
        <v/>
      </c>
      <c r="P681" s="77" t="str">
        <f>IFERROR(VLOOKUP($D681,의치한약수데이터!$C:$AS,21,0),"")</f>
        <v/>
      </c>
      <c r="Q681" s="77" t="str">
        <f>IFERROR(VLOOKUP($D681,의치한약수데이터!$C:$AS,39,0),"")</f>
        <v/>
      </c>
      <c r="R681" s="82" t="str">
        <f>IFERROR(VLOOKUP($D681,의치한약수데이터!$C:$AS,41,0),"")</f>
        <v/>
      </c>
      <c r="S681" s="115" t="str">
        <f>IFERROR(VLOOKUP($D681,의치한약수데이터!$C:$AS,43,0),"")</f>
        <v/>
      </c>
    </row>
    <row r="682" spans="3:19" x14ac:dyDescent="0.3">
      <c r="C682" s="18">
        <v>650</v>
      </c>
      <c r="D682" s="77" t="str">
        <f>IFERROR(VLOOKUP($C682,의치한약수데이터!$B:$C,2,0),"")</f>
        <v/>
      </c>
      <c r="E682" s="79" t="str">
        <f>IFERROR(VLOOKUP($D682,의치한약수데이터!$C:$AS,3,0),"")</f>
        <v/>
      </c>
      <c r="F682" s="77" t="str">
        <f>IFERROR(VLOOKUP($D682,의치한약수데이터!$C:$AS,5,0),"")</f>
        <v/>
      </c>
      <c r="G682" s="77" t="str">
        <f>IFERROR(VLOOKUP($D682,의치한약수데이터!$C:$AS,6,0),"")</f>
        <v/>
      </c>
      <c r="H682" s="77" t="str">
        <f>IFERROR(VLOOKUP($D682,의치한약수데이터!$C:$AS,8,0),"")</f>
        <v/>
      </c>
      <c r="I682" s="77" t="str">
        <f>IFERROR(VLOOKUP($D682,의치한약수데이터!$C:$AS,12,0),"")</f>
        <v/>
      </c>
      <c r="J682" s="77" t="str">
        <f>IFERROR(VLOOKUP($D682,의치한약수데이터!$C:$AS,13,0),"")</f>
        <v/>
      </c>
      <c r="K682" s="77" t="str">
        <f>IFERROR(VLOOKUP($D682,의치한약수데이터!$C:$AS,14,0),"")</f>
        <v/>
      </c>
      <c r="L682" s="77" t="str">
        <f>IFERROR(VLOOKUP($D682,의치한약수데이터!$C:$AS,16,0),"")</f>
        <v/>
      </c>
      <c r="M682" s="80" t="str">
        <f>IFERROR(VLOOKUP($D682,의치한약수데이터!$C:$AS,17,0),"")</f>
        <v/>
      </c>
      <c r="N682" s="77" t="str">
        <f>IFERROR(VLOOKUP($D682,의치한약수데이터!$C:$AS,18,0),"")</f>
        <v/>
      </c>
      <c r="O682" s="81" t="str">
        <f>IFERROR(VLOOKUP($D682,의치한약수데이터!$C:$AS,20,0),"")</f>
        <v/>
      </c>
      <c r="P682" s="77" t="str">
        <f>IFERROR(VLOOKUP($D682,의치한약수데이터!$C:$AS,21,0),"")</f>
        <v/>
      </c>
      <c r="Q682" s="77" t="str">
        <f>IFERROR(VLOOKUP($D682,의치한약수데이터!$C:$AS,39,0),"")</f>
        <v/>
      </c>
      <c r="R682" s="82" t="str">
        <f>IFERROR(VLOOKUP($D682,의치한약수데이터!$C:$AS,41,0),"")</f>
        <v/>
      </c>
      <c r="S682" s="115" t="str">
        <f>IFERROR(VLOOKUP($D682,의치한약수데이터!$C:$AS,43,0),"")</f>
        <v/>
      </c>
    </row>
    <row r="683" spans="3:19" x14ac:dyDescent="0.3">
      <c r="C683" s="18">
        <v>651</v>
      </c>
      <c r="D683" s="77" t="str">
        <f>IFERROR(VLOOKUP($C683,의치한약수데이터!$B:$C,2,0),"")</f>
        <v/>
      </c>
      <c r="E683" s="79" t="str">
        <f>IFERROR(VLOOKUP($D683,의치한약수데이터!$C:$AS,3,0),"")</f>
        <v/>
      </c>
      <c r="F683" s="77" t="str">
        <f>IFERROR(VLOOKUP($D683,의치한약수데이터!$C:$AS,5,0),"")</f>
        <v/>
      </c>
      <c r="G683" s="77" t="str">
        <f>IFERROR(VLOOKUP($D683,의치한약수데이터!$C:$AS,6,0),"")</f>
        <v/>
      </c>
      <c r="H683" s="77" t="str">
        <f>IFERROR(VLOOKUP($D683,의치한약수데이터!$C:$AS,8,0),"")</f>
        <v/>
      </c>
      <c r="I683" s="77" t="str">
        <f>IFERROR(VLOOKUP($D683,의치한약수데이터!$C:$AS,12,0),"")</f>
        <v/>
      </c>
      <c r="J683" s="77" t="str">
        <f>IFERROR(VLOOKUP($D683,의치한약수데이터!$C:$AS,13,0),"")</f>
        <v/>
      </c>
      <c r="K683" s="77" t="str">
        <f>IFERROR(VLOOKUP($D683,의치한약수데이터!$C:$AS,14,0),"")</f>
        <v/>
      </c>
      <c r="L683" s="77" t="str">
        <f>IFERROR(VLOOKUP($D683,의치한약수데이터!$C:$AS,16,0),"")</f>
        <v/>
      </c>
      <c r="M683" s="80" t="str">
        <f>IFERROR(VLOOKUP($D683,의치한약수데이터!$C:$AS,17,0),"")</f>
        <v/>
      </c>
      <c r="N683" s="77" t="str">
        <f>IFERROR(VLOOKUP($D683,의치한약수데이터!$C:$AS,18,0),"")</f>
        <v/>
      </c>
      <c r="O683" s="81" t="str">
        <f>IFERROR(VLOOKUP($D683,의치한약수데이터!$C:$AS,20,0),"")</f>
        <v/>
      </c>
      <c r="P683" s="77" t="str">
        <f>IFERROR(VLOOKUP($D683,의치한약수데이터!$C:$AS,21,0),"")</f>
        <v/>
      </c>
      <c r="Q683" s="77" t="str">
        <f>IFERROR(VLOOKUP($D683,의치한약수데이터!$C:$AS,39,0),"")</f>
        <v/>
      </c>
      <c r="R683" s="82" t="str">
        <f>IFERROR(VLOOKUP($D683,의치한약수데이터!$C:$AS,41,0),"")</f>
        <v/>
      </c>
      <c r="S683" s="115" t="str">
        <f>IFERROR(VLOOKUP($D683,의치한약수데이터!$C:$AS,43,0),"")</f>
        <v/>
      </c>
    </row>
    <row r="684" spans="3:19" x14ac:dyDescent="0.3">
      <c r="C684" s="18">
        <v>652</v>
      </c>
      <c r="D684" s="77" t="str">
        <f>IFERROR(VLOOKUP($C684,의치한약수데이터!$B:$C,2,0),"")</f>
        <v/>
      </c>
      <c r="E684" s="79" t="str">
        <f>IFERROR(VLOOKUP($D684,의치한약수데이터!$C:$AS,3,0),"")</f>
        <v/>
      </c>
      <c r="F684" s="77" t="str">
        <f>IFERROR(VLOOKUP($D684,의치한약수데이터!$C:$AS,5,0),"")</f>
        <v/>
      </c>
      <c r="G684" s="77" t="str">
        <f>IFERROR(VLOOKUP($D684,의치한약수데이터!$C:$AS,6,0),"")</f>
        <v/>
      </c>
      <c r="H684" s="77" t="str">
        <f>IFERROR(VLOOKUP($D684,의치한약수데이터!$C:$AS,8,0),"")</f>
        <v/>
      </c>
      <c r="I684" s="77" t="str">
        <f>IFERROR(VLOOKUP($D684,의치한약수데이터!$C:$AS,12,0),"")</f>
        <v/>
      </c>
      <c r="J684" s="77" t="str">
        <f>IFERROR(VLOOKUP($D684,의치한약수데이터!$C:$AS,13,0),"")</f>
        <v/>
      </c>
      <c r="K684" s="77" t="str">
        <f>IFERROR(VLOOKUP($D684,의치한약수데이터!$C:$AS,14,0),"")</f>
        <v/>
      </c>
      <c r="L684" s="77" t="str">
        <f>IFERROR(VLOOKUP($D684,의치한약수데이터!$C:$AS,16,0),"")</f>
        <v/>
      </c>
      <c r="M684" s="80" t="str">
        <f>IFERROR(VLOOKUP($D684,의치한약수데이터!$C:$AS,17,0),"")</f>
        <v/>
      </c>
      <c r="N684" s="77" t="str">
        <f>IFERROR(VLOOKUP($D684,의치한약수데이터!$C:$AS,18,0),"")</f>
        <v/>
      </c>
      <c r="O684" s="81" t="str">
        <f>IFERROR(VLOOKUP($D684,의치한약수데이터!$C:$AS,20,0),"")</f>
        <v/>
      </c>
      <c r="P684" s="77" t="str">
        <f>IFERROR(VLOOKUP($D684,의치한약수데이터!$C:$AS,21,0),"")</f>
        <v/>
      </c>
      <c r="Q684" s="77" t="str">
        <f>IFERROR(VLOOKUP($D684,의치한약수데이터!$C:$AS,39,0),"")</f>
        <v/>
      </c>
      <c r="R684" s="82" t="str">
        <f>IFERROR(VLOOKUP($D684,의치한약수데이터!$C:$AS,41,0),"")</f>
        <v/>
      </c>
      <c r="S684" s="115" t="str">
        <f>IFERROR(VLOOKUP($D684,의치한약수데이터!$C:$AS,43,0),"")</f>
        <v/>
      </c>
    </row>
    <row r="685" spans="3:19" x14ac:dyDescent="0.3">
      <c r="C685" s="18">
        <v>653</v>
      </c>
      <c r="D685" s="77" t="str">
        <f>IFERROR(VLOOKUP($C685,의치한약수데이터!$B:$C,2,0),"")</f>
        <v/>
      </c>
      <c r="E685" s="79" t="str">
        <f>IFERROR(VLOOKUP($D685,의치한약수데이터!$C:$AS,3,0),"")</f>
        <v/>
      </c>
      <c r="F685" s="77" t="str">
        <f>IFERROR(VLOOKUP($D685,의치한약수데이터!$C:$AS,5,0),"")</f>
        <v/>
      </c>
      <c r="G685" s="77" t="str">
        <f>IFERROR(VLOOKUP($D685,의치한약수데이터!$C:$AS,6,0),"")</f>
        <v/>
      </c>
      <c r="H685" s="77" t="str">
        <f>IFERROR(VLOOKUP($D685,의치한약수데이터!$C:$AS,8,0),"")</f>
        <v/>
      </c>
      <c r="I685" s="77" t="str">
        <f>IFERROR(VLOOKUP($D685,의치한약수데이터!$C:$AS,12,0),"")</f>
        <v/>
      </c>
      <c r="J685" s="77" t="str">
        <f>IFERROR(VLOOKUP($D685,의치한약수데이터!$C:$AS,13,0),"")</f>
        <v/>
      </c>
      <c r="K685" s="77" t="str">
        <f>IFERROR(VLOOKUP($D685,의치한약수데이터!$C:$AS,14,0),"")</f>
        <v/>
      </c>
      <c r="L685" s="77" t="str">
        <f>IFERROR(VLOOKUP($D685,의치한약수데이터!$C:$AS,16,0),"")</f>
        <v/>
      </c>
      <c r="M685" s="80" t="str">
        <f>IFERROR(VLOOKUP($D685,의치한약수데이터!$C:$AS,17,0),"")</f>
        <v/>
      </c>
      <c r="N685" s="77" t="str">
        <f>IFERROR(VLOOKUP($D685,의치한약수데이터!$C:$AS,18,0),"")</f>
        <v/>
      </c>
      <c r="O685" s="81" t="str">
        <f>IFERROR(VLOOKUP($D685,의치한약수데이터!$C:$AS,20,0),"")</f>
        <v/>
      </c>
      <c r="P685" s="77" t="str">
        <f>IFERROR(VLOOKUP($D685,의치한약수데이터!$C:$AS,21,0),"")</f>
        <v/>
      </c>
      <c r="Q685" s="77" t="str">
        <f>IFERROR(VLOOKUP($D685,의치한약수데이터!$C:$AS,39,0),"")</f>
        <v/>
      </c>
      <c r="R685" s="82" t="str">
        <f>IFERROR(VLOOKUP($D685,의치한약수데이터!$C:$AS,41,0),"")</f>
        <v/>
      </c>
      <c r="S685" s="115" t="str">
        <f>IFERROR(VLOOKUP($D685,의치한약수데이터!$C:$AS,43,0),"")</f>
        <v/>
      </c>
    </row>
    <row r="686" spans="3:19" x14ac:dyDescent="0.3">
      <c r="C686" s="18">
        <v>654</v>
      </c>
      <c r="D686" s="77" t="str">
        <f>IFERROR(VLOOKUP($C686,의치한약수데이터!$B:$C,2,0),"")</f>
        <v/>
      </c>
      <c r="E686" s="79" t="str">
        <f>IFERROR(VLOOKUP($D686,의치한약수데이터!$C:$AS,3,0),"")</f>
        <v/>
      </c>
      <c r="F686" s="77" t="str">
        <f>IFERROR(VLOOKUP($D686,의치한약수데이터!$C:$AS,5,0),"")</f>
        <v/>
      </c>
      <c r="G686" s="77" t="str">
        <f>IFERROR(VLOOKUP($D686,의치한약수데이터!$C:$AS,6,0),"")</f>
        <v/>
      </c>
      <c r="H686" s="77" t="str">
        <f>IFERROR(VLOOKUP($D686,의치한약수데이터!$C:$AS,8,0),"")</f>
        <v/>
      </c>
      <c r="I686" s="77" t="str">
        <f>IFERROR(VLOOKUP($D686,의치한약수데이터!$C:$AS,12,0),"")</f>
        <v/>
      </c>
      <c r="J686" s="77" t="str">
        <f>IFERROR(VLOOKUP($D686,의치한약수데이터!$C:$AS,13,0),"")</f>
        <v/>
      </c>
      <c r="K686" s="77" t="str">
        <f>IFERROR(VLOOKUP($D686,의치한약수데이터!$C:$AS,14,0),"")</f>
        <v/>
      </c>
      <c r="L686" s="77" t="str">
        <f>IFERROR(VLOOKUP($D686,의치한약수데이터!$C:$AS,16,0),"")</f>
        <v/>
      </c>
      <c r="M686" s="80" t="str">
        <f>IFERROR(VLOOKUP($D686,의치한약수데이터!$C:$AS,17,0),"")</f>
        <v/>
      </c>
      <c r="N686" s="77" t="str">
        <f>IFERROR(VLOOKUP($D686,의치한약수데이터!$C:$AS,18,0),"")</f>
        <v/>
      </c>
      <c r="O686" s="81" t="str">
        <f>IFERROR(VLOOKUP($D686,의치한약수데이터!$C:$AS,20,0),"")</f>
        <v/>
      </c>
      <c r="P686" s="77" t="str">
        <f>IFERROR(VLOOKUP($D686,의치한약수데이터!$C:$AS,21,0),"")</f>
        <v/>
      </c>
      <c r="Q686" s="77" t="str">
        <f>IFERROR(VLOOKUP($D686,의치한약수데이터!$C:$AS,39,0),"")</f>
        <v/>
      </c>
      <c r="R686" s="82" t="str">
        <f>IFERROR(VLOOKUP($D686,의치한약수데이터!$C:$AS,41,0),"")</f>
        <v/>
      </c>
      <c r="S686" s="115" t="str">
        <f>IFERROR(VLOOKUP($D686,의치한약수데이터!$C:$AS,43,0),"")</f>
        <v/>
      </c>
    </row>
    <row r="687" spans="3:19" x14ac:dyDescent="0.3">
      <c r="C687" s="18">
        <v>655</v>
      </c>
      <c r="D687" s="77" t="str">
        <f>IFERROR(VLOOKUP($C687,의치한약수데이터!$B:$C,2,0),"")</f>
        <v/>
      </c>
      <c r="E687" s="79" t="str">
        <f>IFERROR(VLOOKUP($D687,의치한약수데이터!$C:$AS,3,0),"")</f>
        <v/>
      </c>
      <c r="F687" s="77" t="str">
        <f>IFERROR(VLOOKUP($D687,의치한약수데이터!$C:$AS,5,0),"")</f>
        <v/>
      </c>
      <c r="G687" s="77" t="str">
        <f>IFERROR(VLOOKUP($D687,의치한약수데이터!$C:$AS,6,0),"")</f>
        <v/>
      </c>
      <c r="H687" s="77" t="str">
        <f>IFERROR(VLOOKUP($D687,의치한약수데이터!$C:$AS,8,0),"")</f>
        <v/>
      </c>
      <c r="I687" s="77" t="str">
        <f>IFERROR(VLOOKUP($D687,의치한약수데이터!$C:$AS,12,0),"")</f>
        <v/>
      </c>
      <c r="J687" s="77" t="str">
        <f>IFERROR(VLOOKUP($D687,의치한약수데이터!$C:$AS,13,0),"")</f>
        <v/>
      </c>
      <c r="K687" s="77" t="str">
        <f>IFERROR(VLOOKUP($D687,의치한약수데이터!$C:$AS,14,0),"")</f>
        <v/>
      </c>
      <c r="L687" s="77" t="str">
        <f>IFERROR(VLOOKUP($D687,의치한약수데이터!$C:$AS,16,0),"")</f>
        <v/>
      </c>
      <c r="M687" s="80" t="str">
        <f>IFERROR(VLOOKUP($D687,의치한약수데이터!$C:$AS,17,0),"")</f>
        <v/>
      </c>
      <c r="N687" s="77" t="str">
        <f>IFERROR(VLOOKUP($D687,의치한약수데이터!$C:$AS,18,0),"")</f>
        <v/>
      </c>
      <c r="O687" s="81" t="str">
        <f>IFERROR(VLOOKUP($D687,의치한약수데이터!$C:$AS,20,0),"")</f>
        <v/>
      </c>
      <c r="P687" s="77" t="str">
        <f>IFERROR(VLOOKUP($D687,의치한약수데이터!$C:$AS,21,0),"")</f>
        <v/>
      </c>
      <c r="Q687" s="77" t="str">
        <f>IFERROR(VLOOKUP($D687,의치한약수데이터!$C:$AS,39,0),"")</f>
        <v/>
      </c>
      <c r="R687" s="82" t="str">
        <f>IFERROR(VLOOKUP($D687,의치한약수데이터!$C:$AS,41,0),"")</f>
        <v/>
      </c>
      <c r="S687" s="115" t="str">
        <f>IFERROR(VLOOKUP($D687,의치한약수데이터!$C:$AS,43,0),"")</f>
        <v/>
      </c>
    </row>
    <row r="688" spans="3:19" x14ac:dyDescent="0.3">
      <c r="C688" s="18">
        <v>656</v>
      </c>
      <c r="D688" s="77" t="str">
        <f>IFERROR(VLOOKUP($C688,의치한약수데이터!$B:$C,2,0),"")</f>
        <v/>
      </c>
      <c r="E688" s="79" t="str">
        <f>IFERROR(VLOOKUP($D688,의치한약수데이터!$C:$AS,3,0),"")</f>
        <v/>
      </c>
      <c r="F688" s="77" t="str">
        <f>IFERROR(VLOOKUP($D688,의치한약수데이터!$C:$AS,5,0),"")</f>
        <v/>
      </c>
      <c r="G688" s="77" t="str">
        <f>IFERROR(VLOOKUP($D688,의치한약수데이터!$C:$AS,6,0),"")</f>
        <v/>
      </c>
      <c r="H688" s="77" t="str">
        <f>IFERROR(VLOOKUP($D688,의치한약수데이터!$C:$AS,8,0),"")</f>
        <v/>
      </c>
      <c r="I688" s="77" t="str">
        <f>IFERROR(VLOOKUP($D688,의치한약수데이터!$C:$AS,12,0),"")</f>
        <v/>
      </c>
      <c r="J688" s="77" t="str">
        <f>IFERROR(VLOOKUP($D688,의치한약수데이터!$C:$AS,13,0),"")</f>
        <v/>
      </c>
      <c r="K688" s="77" t="str">
        <f>IFERROR(VLOOKUP($D688,의치한약수데이터!$C:$AS,14,0),"")</f>
        <v/>
      </c>
      <c r="L688" s="77" t="str">
        <f>IFERROR(VLOOKUP($D688,의치한약수데이터!$C:$AS,16,0),"")</f>
        <v/>
      </c>
      <c r="M688" s="80" t="str">
        <f>IFERROR(VLOOKUP($D688,의치한약수데이터!$C:$AS,17,0),"")</f>
        <v/>
      </c>
      <c r="N688" s="77" t="str">
        <f>IFERROR(VLOOKUP($D688,의치한약수데이터!$C:$AS,18,0),"")</f>
        <v/>
      </c>
      <c r="O688" s="81" t="str">
        <f>IFERROR(VLOOKUP($D688,의치한약수데이터!$C:$AS,20,0),"")</f>
        <v/>
      </c>
      <c r="P688" s="77" t="str">
        <f>IFERROR(VLOOKUP($D688,의치한약수데이터!$C:$AS,21,0),"")</f>
        <v/>
      </c>
      <c r="Q688" s="77" t="str">
        <f>IFERROR(VLOOKUP($D688,의치한약수데이터!$C:$AS,39,0),"")</f>
        <v/>
      </c>
      <c r="R688" s="82" t="str">
        <f>IFERROR(VLOOKUP($D688,의치한약수데이터!$C:$AS,41,0),"")</f>
        <v/>
      </c>
      <c r="S688" s="115" t="str">
        <f>IFERROR(VLOOKUP($D688,의치한약수데이터!$C:$AS,43,0),"")</f>
        <v/>
      </c>
    </row>
    <row r="689" spans="3:19" x14ac:dyDescent="0.3">
      <c r="C689" s="18">
        <v>657</v>
      </c>
      <c r="D689" s="77" t="str">
        <f>IFERROR(VLOOKUP($C689,의치한약수데이터!$B:$C,2,0),"")</f>
        <v/>
      </c>
      <c r="E689" s="79" t="str">
        <f>IFERROR(VLOOKUP($D689,의치한약수데이터!$C:$AS,3,0),"")</f>
        <v/>
      </c>
      <c r="F689" s="77" t="str">
        <f>IFERROR(VLOOKUP($D689,의치한약수데이터!$C:$AS,5,0),"")</f>
        <v/>
      </c>
      <c r="G689" s="77" t="str">
        <f>IFERROR(VLOOKUP($D689,의치한약수데이터!$C:$AS,6,0),"")</f>
        <v/>
      </c>
      <c r="H689" s="77" t="str">
        <f>IFERROR(VLOOKUP($D689,의치한약수데이터!$C:$AS,8,0),"")</f>
        <v/>
      </c>
      <c r="I689" s="77" t="str">
        <f>IFERROR(VLOOKUP($D689,의치한약수데이터!$C:$AS,12,0),"")</f>
        <v/>
      </c>
      <c r="J689" s="77" t="str">
        <f>IFERROR(VLOOKUP($D689,의치한약수데이터!$C:$AS,13,0),"")</f>
        <v/>
      </c>
      <c r="K689" s="77" t="str">
        <f>IFERROR(VLOOKUP($D689,의치한약수데이터!$C:$AS,14,0),"")</f>
        <v/>
      </c>
      <c r="L689" s="77" t="str">
        <f>IFERROR(VLOOKUP($D689,의치한약수데이터!$C:$AS,16,0),"")</f>
        <v/>
      </c>
      <c r="M689" s="80" t="str">
        <f>IFERROR(VLOOKUP($D689,의치한약수데이터!$C:$AS,17,0),"")</f>
        <v/>
      </c>
      <c r="N689" s="77" t="str">
        <f>IFERROR(VLOOKUP($D689,의치한약수데이터!$C:$AS,18,0),"")</f>
        <v/>
      </c>
      <c r="O689" s="81" t="str">
        <f>IFERROR(VLOOKUP($D689,의치한약수데이터!$C:$AS,20,0),"")</f>
        <v/>
      </c>
      <c r="P689" s="77" t="str">
        <f>IFERROR(VLOOKUP($D689,의치한약수데이터!$C:$AS,21,0),"")</f>
        <v/>
      </c>
      <c r="Q689" s="77" t="str">
        <f>IFERROR(VLOOKUP($D689,의치한약수데이터!$C:$AS,39,0),"")</f>
        <v/>
      </c>
      <c r="R689" s="82" t="str">
        <f>IFERROR(VLOOKUP($D689,의치한약수데이터!$C:$AS,41,0),"")</f>
        <v/>
      </c>
      <c r="S689" s="115" t="str">
        <f>IFERROR(VLOOKUP($D689,의치한약수데이터!$C:$AS,43,0),"")</f>
        <v/>
      </c>
    </row>
    <row r="690" spans="3:19" x14ac:dyDescent="0.3">
      <c r="C690" s="18">
        <v>658</v>
      </c>
      <c r="D690" s="77" t="str">
        <f>IFERROR(VLOOKUP($C690,의치한약수데이터!$B:$C,2,0),"")</f>
        <v/>
      </c>
      <c r="E690" s="79" t="str">
        <f>IFERROR(VLOOKUP($D690,의치한약수데이터!$C:$AS,3,0),"")</f>
        <v/>
      </c>
      <c r="F690" s="77" t="str">
        <f>IFERROR(VLOOKUP($D690,의치한약수데이터!$C:$AS,5,0),"")</f>
        <v/>
      </c>
      <c r="G690" s="77" t="str">
        <f>IFERROR(VLOOKUP($D690,의치한약수데이터!$C:$AS,6,0),"")</f>
        <v/>
      </c>
      <c r="H690" s="77" t="str">
        <f>IFERROR(VLOOKUP($D690,의치한약수데이터!$C:$AS,8,0),"")</f>
        <v/>
      </c>
      <c r="I690" s="77" t="str">
        <f>IFERROR(VLOOKUP($D690,의치한약수데이터!$C:$AS,12,0),"")</f>
        <v/>
      </c>
      <c r="J690" s="77" t="str">
        <f>IFERROR(VLOOKUP($D690,의치한약수데이터!$C:$AS,13,0),"")</f>
        <v/>
      </c>
      <c r="K690" s="77" t="str">
        <f>IFERROR(VLOOKUP($D690,의치한약수데이터!$C:$AS,14,0),"")</f>
        <v/>
      </c>
      <c r="L690" s="77" t="str">
        <f>IFERROR(VLOOKUP($D690,의치한약수데이터!$C:$AS,16,0),"")</f>
        <v/>
      </c>
      <c r="M690" s="80" t="str">
        <f>IFERROR(VLOOKUP($D690,의치한약수데이터!$C:$AS,17,0),"")</f>
        <v/>
      </c>
      <c r="N690" s="77" t="str">
        <f>IFERROR(VLOOKUP($D690,의치한약수데이터!$C:$AS,18,0),"")</f>
        <v/>
      </c>
      <c r="O690" s="81" t="str">
        <f>IFERROR(VLOOKUP($D690,의치한약수데이터!$C:$AS,20,0),"")</f>
        <v/>
      </c>
      <c r="P690" s="77" t="str">
        <f>IFERROR(VLOOKUP($D690,의치한약수데이터!$C:$AS,21,0),"")</f>
        <v/>
      </c>
      <c r="Q690" s="77" t="str">
        <f>IFERROR(VLOOKUP($D690,의치한약수데이터!$C:$AS,39,0),"")</f>
        <v/>
      </c>
      <c r="R690" s="82" t="str">
        <f>IFERROR(VLOOKUP($D690,의치한약수데이터!$C:$AS,41,0),"")</f>
        <v/>
      </c>
      <c r="S690" s="115" t="str">
        <f>IFERROR(VLOOKUP($D690,의치한약수데이터!$C:$AS,43,0),"")</f>
        <v/>
      </c>
    </row>
    <row r="691" spans="3:19" x14ac:dyDescent="0.3">
      <c r="C691" s="18">
        <v>659</v>
      </c>
      <c r="D691" s="77" t="str">
        <f>IFERROR(VLOOKUP($C691,의치한약수데이터!$B:$C,2,0),"")</f>
        <v/>
      </c>
      <c r="E691" s="79" t="str">
        <f>IFERROR(VLOOKUP($D691,의치한약수데이터!$C:$AS,3,0),"")</f>
        <v/>
      </c>
      <c r="F691" s="77" t="str">
        <f>IFERROR(VLOOKUP($D691,의치한약수데이터!$C:$AS,5,0),"")</f>
        <v/>
      </c>
      <c r="G691" s="77" t="str">
        <f>IFERROR(VLOOKUP($D691,의치한약수데이터!$C:$AS,6,0),"")</f>
        <v/>
      </c>
      <c r="H691" s="77" t="str">
        <f>IFERROR(VLOOKUP($D691,의치한약수데이터!$C:$AS,8,0),"")</f>
        <v/>
      </c>
      <c r="I691" s="77" t="str">
        <f>IFERROR(VLOOKUP($D691,의치한약수데이터!$C:$AS,12,0),"")</f>
        <v/>
      </c>
      <c r="J691" s="77" t="str">
        <f>IFERROR(VLOOKUP($D691,의치한약수데이터!$C:$AS,13,0),"")</f>
        <v/>
      </c>
      <c r="K691" s="77" t="str">
        <f>IFERROR(VLOOKUP($D691,의치한약수데이터!$C:$AS,14,0),"")</f>
        <v/>
      </c>
      <c r="L691" s="77" t="str">
        <f>IFERROR(VLOOKUP($D691,의치한약수데이터!$C:$AS,16,0),"")</f>
        <v/>
      </c>
      <c r="M691" s="80" t="str">
        <f>IFERROR(VLOOKUP($D691,의치한약수데이터!$C:$AS,17,0),"")</f>
        <v/>
      </c>
      <c r="N691" s="77" t="str">
        <f>IFERROR(VLOOKUP($D691,의치한약수데이터!$C:$AS,18,0),"")</f>
        <v/>
      </c>
      <c r="O691" s="81" t="str">
        <f>IFERROR(VLOOKUP($D691,의치한약수데이터!$C:$AS,20,0),"")</f>
        <v/>
      </c>
      <c r="P691" s="77" t="str">
        <f>IFERROR(VLOOKUP($D691,의치한약수데이터!$C:$AS,21,0),"")</f>
        <v/>
      </c>
      <c r="Q691" s="77" t="str">
        <f>IFERROR(VLOOKUP($D691,의치한약수데이터!$C:$AS,39,0),"")</f>
        <v/>
      </c>
      <c r="R691" s="82" t="str">
        <f>IFERROR(VLOOKUP($D691,의치한약수데이터!$C:$AS,41,0),"")</f>
        <v/>
      </c>
      <c r="S691" s="115" t="str">
        <f>IFERROR(VLOOKUP($D691,의치한약수데이터!$C:$AS,43,0),"")</f>
        <v/>
      </c>
    </row>
    <row r="692" spans="3:19" x14ac:dyDescent="0.3">
      <c r="C692" s="18">
        <v>660</v>
      </c>
      <c r="D692" s="77" t="str">
        <f>IFERROR(VLOOKUP($C692,의치한약수데이터!$B:$C,2,0),"")</f>
        <v/>
      </c>
      <c r="E692" s="79" t="str">
        <f>IFERROR(VLOOKUP($D692,의치한약수데이터!$C:$AS,3,0),"")</f>
        <v/>
      </c>
      <c r="F692" s="77" t="str">
        <f>IFERROR(VLOOKUP($D692,의치한약수데이터!$C:$AS,5,0),"")</f>
        <v/>
      </c>
      <c r="G692" s="77" t="str">
        <f>IFERROR(VLOOKUP($D692,의치한약수데이터!$C:$AS,6,0),"")</f>
        <v/>
      </c>
      <c r="H692" s="77" t="str">
        <f>IFERROR(VLOOKUP($D692,의치한약수데이터!$C:$AS,8,0),"")</f>
        <v/>
      </c>
      <c r="I692" s="77" t="str">
        <f>IFERROR(VLOOKUP($D692,의치한약수데이터!$C:$AS,12,0),"")</f>
        <v/>
      </c>
      <c r="J692" s="77" t="str">
        <f>IFERROR(VLOOKUP($D692,의치한약수데이터!$C:$AS,13,0),"")</f>
        <v/>
      </c>
      <c r="K692" s="77" t="str">
        <f>IFERROR(VLOOKUP($D692,의치한약수데이터!$C:$AS,14,0),"")</f>
        <v/>
      </c>
      <c r="L692" s="77" t="str">
        <f>IFERROR(VLOOKUP($D692,의치한약수데이터!$C:$AS,16,0),"")</f>
        <v/>
      </c>
      <c r="M692" s="80" t="str">
        <f>IFERROR(VLOOKUP($D692,의치한약수데이터!$C:$AS,17,0),"")</f>
        <v/>
      </c>
      <c r="N692" s="77" t="str">
        <f>IFERROR(VLOOKUP($D692,의치한약수데이터!$C:$AS,18,0),"")</f>
        <v/>
      </c>
      <c r="O692" s="81" t="str">
        <f>IFERROR(VLOOKUP($D692,의치한약수데이터!$C:$AS,20,0),"")</f>
        <v/>
      </c>
      <c r="P692" s="77" t="str">
        <f>IFERROR(VLOOKUP($D692,의치한약수데이터!$C:$AS,21,0),"")</f>
        <v/>
      </c>
      <c r="Q692" s="77" t="str">
        <f>IFERROR(VLOOKUP($D692,의치한약수데이터!$C:$AS,39,0),"")</f>
        <v/>
      </c>
      <c r="R692" s="82" t="str">
        <f>IFERROR(VLOOKUP($D692,의치한약수데이터!$C:$AS,41,0),"")</f>
        <v/>
      </c>
      <c r="S692" s="115" t="str">
        <f>IFERROR(VLOOKUP($D692,의치한약수데이터!$C:$AS,43,0),"")</f>
        <v/>
      </c>
    </row>
    <row r="693" spans="3:19" x14ac:dyDescent="0.3">
      <c r="C693" s="18">
        <v>661</v>
      </c>
      <c r="D693" s="77" t="str">
        <f>IFERROR(VLOOKUP($C693,의치한약수데이터!$B:$C,2,0),"")</f>
        <v/>
      </c>
      <c r="E693" s="79" t="str">
        <f>IFERROR(VLOOKUP($D693,의치한약수데이터!$C:$AS,3,0),"")</f>
        <v/>
      </c>
      <c r="F693" s="77" t="str">
        <f>IFERROR(VLOOKUP($D693,의치한약수데이터!$C:$AS,5,0),"")</f>
        <v/>
      </c>
      <c r="G693" s="77" t="str">
        <f>IFERROR(VLOOKUP($D693,의치한약수데이터!$C:$AS,6,0),"")</f>
        <v/>
      </c>
      <c r="H693" s="77" t="str">
        <f>IFERROR(VLOOKUP($D693,의치한약수데이터!$C:$AS,8,0),"")</f>
        <v/>
      </c>
      <c r="I693" s="77" t="str">
        <f>IFERROR(VLOOKUP($D693,의치한약수데이터!$C:$AS,12,0),"")</f>
        <v/>
      </c>
      <c r="J693" s="77" t="str">
        <f>IFERROR(VLOOKUP($D693,의치한약수데이터!$C:$AS,13,0),"")</f>
        <v/>
      </c>
      <c r="K693" s="77" t="str">
        <f>IFERROR(VLOOKUP($D693,의치한약수데이터!$C:$AS,14,0),"")</f>
        <v/>
      </c>
      <c r="L693" s="77" t="str">
        <f>IFERROR(VLOOKUP($D693,의치한약수데이터!$C:$AS,16,0),"")</f>
        <v/>
      </c>
      <c r="M693" s="80" t="str">
        <f>IFERROR(VLOOKUP($D693,의치한약수데이터!$C:$AS,17,0),"")</f>
        <v/>
      </c>
      <c r="N693" s="77" t="str">
        <f>IFERROR(VLOOKUP($D693,의치한약수데이터!$C:$AS,18,0),"")</f>
        <v/>
      </c>
      <c r="O693" s="81" t="str">
        <f>IFERROR(VLOOKUP($D693,의치한약수데이터!$C:$AS,20,0),"")</f>
        <v/>
      </c>
      <c r="P693" s="77" t="str">
        <f>IFERROR(VLOOKUP($D693,의치한약수데이터!$C:$AS,21,0),"")</f>
        <v/>
      </c>
      <c r="Q693" s="77" t="str">
        <f>IFERROR(VLOOKUP($D693,의치한약수데이터!$C:$AS,39,0),"")</f>
        <v/>
      </c>
      <c r="R693" s="82" t="str">
        <f>IFERROR(VLOOKUP($D693,의치한약수데이터!$C:$AS,41,0),"")</f>
        <v/>
      </c>
      <c r="S693" s="115" t="str">
        <f>IFERROR(VLOOKUP($D693,의치한약수데이터!$C:$AS,43,0),"")</f>
        <v/>
      </c>
    </row>
    <row r="694" spans="3:19" x14ac:dyDescent="0.3">
      <c r="C694" s="18">
        <v>662</v>
      </c>
      <c r="D694" s="77" t="str">
        <f>IFERROR(VLOOKUP($C694,의치한약수데이터!$B:$C,2,0),"")</f>
        <v/>
      </c>
      <c r="E694" s="79" t="str">
        <f>IFERROR(VLOOKUP($D694,의치한약수데이터!$C:$AS,3,0),"")</f>
        <v/>
      </c>
      <c r="F694" s="77" t="str">
        <f>IFERROR(VLOOKUP($D694,의치한약수데이터!$C:$AS,5,0),"")</f>
        <v/>
      </c>
      <c r="G694" s="77" t="str">
        <f>IFERROR(VLOOKUP($D694,의치한약수데이터!$C:$AS,6,0),"")</f>
        <v/>
      </c>
      <c r="H694" s="77" t="str">
        <f>IFERROR(VLOOKUP($D694,의치한약수데이터!$C:$AS,8,0),"")</f>
        <v/>
      </c>
      <c r="I694" s="77" t="str">
        <f>IFERROR(VLOOKUP($D694,의치한약수데이터!$C:$AS,12,0),"")</f>
        <v/>
      </c>
      <c r="J694" s="77" t="str">
        <f>IFERROR(VLOOKUP($D694,의치한약수데이터!$C:$AS,13,0),"")</f>
        <v/>
      </c>
      <c r="K694" s="77" t="str">
        <f>IFERROR(VLOOKUP($D694,의치한약수데이터!$C:$AS,14,0),"")</f>
        <v/>
      </c>
      <c r="L694" s="77" t="str">
        <f>IFERROR(VLOOKUP($D694,의치한약수데이터!$C:$AS,16,0),"")</f>
        <v/>
      </c>
      <c r="M694" s="80" t="str">
        <f>IFERROR(VLOOKUP($D694,의치한약수데이터!$C:$AS,17,0),"")</f>
        <v/>
      </c>
      <c r="N694" s="77" t="str">
        <f>IFERROR(VLOOKUP($D694,의치한약수데이터!$C:$AS,18,0),"")</f>
        <v/>
      </c>
      <c r="O694" s="81" t="str">
        <f>IFERROR(VLOOKUP($D694,의치한약수데이터!$C:$AS,20,0),"")</f>
        <v/>
      </c>
      <c r="P694" s="77" t="str">
        <f>IFERROR(VLOOKUP($D694,의치한약수데이터!$C:$AS,21,0),"")</f>
        <v/>
      </c>
      <c r="Q694" s="77" t="str">
        <f>IFERROR(VLOOKUP($D694,의치한약수데이터!$C:$AS,39,0),"")</f>
        <v/>
      </c>
      <c r="R694" s="82" t="str">
        <f>IFERROR(VLOOKUP($D694,의치한약수데이터!$C:$AS,41,0),"")</f>
        <v/>
      </c>
      <c r="S694" s="115" t="str">
        <f>IFERROR(VLOOKUP($D694,의치한약수데이터!$C:$AS,43,0),"")</f>
        <v/>
      </c>
    </row>
    <row r="695" spans="3:19" x14ac:dyDescent="0.3">
      <c r="C695" s="18">
        <v>663</v>
      </c>
      <c r="D695" s="77" t="str">
        <f>IFERROR(VLOOKUP($C695,의치한약수데이터!$B:$C,2,0),"")</f>
        <v/>
      </c>
      <c r="E695" s="79" t="str">
        <f>IFERROR(VLOOKUP($D695,의치한약수데이터!$C:$AS,3,0),"")</f>
        <v/>
      </c>
      <c r="F695" s="77" t="str">
        <f>IFERROR(VLOOKUP($D695,의치한약수데이터!$C:$AS,5,0),"")</f>
        <v/>
      </c>
      <c r="G695" s="77" t="str">
        <f>IFERROR(VLOOKUP($D695,의치한약수데이터!$C:$AS,6,0),"")</f>
        <v/>
      </c>
      <c r="H695" s="77" t="str">
        <f>IFERROR(VLOOKUP($D695,의치한약수데이터!$C:$AS,8,0),"")</f>
        <v/>
      </c>
      <c r="I695" s="77" t="str">
        <f>IFERROR(VLOOKUP($D695,의치한약수데이터!$C:$AS,12,0),"")</f>
        <v/>
      </c>
      <c r="J695" s="77" t="str">
        <f>IFERROR(VLOOKUP($D695,의치한약수데이터!$C:$AS,13,0),"")</f>
        <v/>
      </c>
      <c r="K695" s="77" t="str">
        <f>IFERROR(VLOOKUP($D695,의치한약수데이터!$C:$AS,14,0),"")</f>
        <v/>
      </c>
      <c r="L695" s="77" t="str">
        <f>IFERROR(VLOOKUP($D695,의치한약수데이터!$C:$AS,16,0),"")</f>
        <v/>
      </c>
      <c r="M695" s="80" t="str">
        <f>IFERROR(VLOOKUP($D695,의치한약수데이터!$C:$AS,17,0),"")</f>
        <v/>
      </c>
      <c r="N695" s="77" t="str">
        <f>IFERROR(VLOOKUP($D695,의치한약수데이터!$C:$AS,18,0),"")</f>
        <v/>
      </c>
      <c r="O695" s="81" t="str">
        <f>IFERROR(VLOOKUP($D695,의치한약수데이터!$C:$AS,20,0),"")</f>
        <v/>
      </c>
      <c r="P695" s="77" t="str">
        <f>IFERROR(VLOOKUP($D695,의치한약수데이터!$C:$AS,21,0),"")</f>
        <v/>
      </c>
      <c r="Q695" s="77" t="str">
        <f>IFERROR(VLOOKUP($D695,의치한약수데이터!$C:$AS,39,0),"")</f>
        <v/>
      </c>
      <c r="R695" s="82" t="str">
        <f>IFERROR(VLOOKUP($D695,의치한약수데이터!$C:$AS,41,0),"")</f>
        <v/>
      </c>
      <c r="S695" s="115" t="str">
        <f>IFERROR(VLOOKUP($D695,의치한약수데이터!$C:$AS,43,0),"")</f>
        <v/>
      </c>
    </row>
    <row r="696" spans="3:19" x14ac:dyDescent="0.3">
      <c r="C696" s="18">
        <v>664</v>
      </c>
      <c r="D696" s="77" t="str">
        <f>IFERROR(VLOOKUP($C696,의치한약수데이터!$B:$C,2,0),"")</f>
        <v/>
      </c>
      <c r="E696" s="79" t="str">
        <f>IFERROR(VLOOKUP($D696,의치한약수데이터!$C:$AS,3,0),"")</f>
        <v/>
      </c>
      <c r="F696" s="77" t="str">
        <f>IFERROR(VLOOKUP($D696,의치한약수데이터!$C:$AS,5,0),"")</f>
        <v/>
      </c>
      <c r="G696" s="77" t="str">
        <f>IFERROR(VLOOKUP($D696,의치한약수데이터!$C:$AS,6,0),"")</f>
        <v/>
      </c>
      <c r="H696" s="77" t="str">
        <f>IFERROR(VLOOKUP($D696,의치한약수데이터!$C:$AS,8,0),"")</f>
        <v/>
      </c>
      <c r="I696" s="77" t="str">
        <f>IFERROR(VLOOKUP($D696,의치한약수데이터!$C:$AS,12,0),"")</f>
        <v/>
      </c>
      <c r="J696" s="77" t="str">
        <f>IFERROR(VLOOKUP($D696,의치한약수데이터!$C:$AS,13,0),"")</f>
        <v/>
      </c>
      <c r="K696" s="77" t="str">
        <f>IFERROR(VLOOKUP($D696,의치한약수데이터!$C:$AS,14,0),"")</f>
        <v/>
      </c>
      <c r="L696" s="77" t="str">
        <f>IFERROR(VLOOKUP($D696,의치한약수데이터!$C:$AS,16,0),"")</f>
        <v/>
      </c>
      <c r="M696" s="80" t="str">
        <f>IFERROR(VLOOKUP($D696,의치한약수데이터!$C:$AS,17,0),"")</f>
        <v/>
      </c>
      <c r="N696" s="77" t="str">
        <f>IFERROR(VLOOKUP($D696,의치한약수데이터!$C:$AS,18,0),"")</f>
        <v/>
      </c>
      <c r="O696" s="81" t="str">
        <f>IFERROR(VLOOKUP($D696,의치한약수데이터!$C:$AS,20,0),"")</f>
        <v/>
      </c>
      <c r="P696" s="77" t="str">
        <f>IFERROR(VLOOKUP($D696,의치한약수데이터!$C:$AS,21,0),"")</f>
        <v/>
      </c>
      <c r="Q696" s="77" t="str">
        <f>IFERROR(VLOOKUP($D696,의치한약수데이터!$C:$AS,39,0),"")</f>
        <v/>
      </c>
      <c r="R696" s="82" t="str">
        <f>IFERROR(VLOOKUP($D696,의치한약수데이터!$C:$AS,41,0),"")</f>
        <v/>
      </c>
      <c r="S696" s="115" t="str">
        <f>IFERROR(VLOOKUP($D696,의치한약수데이터!$C:$AS,43,0),"")</f>
        <v/>
      </c>
    </row>
    <row r="697" spans="3:19" x14ac:dyDescent="0.3">
      <c r="C697" s="18">
        <v>665</v>
      </c>
      <c r="D697" s="77" t="str">
        <f>IFERROR(VLOOKUP($C697,의치한약수데이터!$B:$C,2,0),"")</f>
        <v/>
      </c>
      <c r="E697" s="79" t="str">
        <f>IFERROR(VLOOKUP($D697,의치한약수데이터!$C:$AS,3,0),"")</f>
        <v/>
      </c>
      <c r="F697" s="77" t="str">
        <f>IFERROR(VLOOKUP($D697,의치한약수데이터!$C:$AS,5,0),"")</f>
        <v/>
      </c>
      <c r="G697" s="77" t="str">
        <f>IFERROR(VLOOKUP($D697,의치한약수데이터!$C:$AS,6,0),"")</f>
        <v/>
      </c>
      <c r="H697" s="77" t="str">
        <f>IFERROR(VLOOKUP($D697,의치한약수데이터!$C:$AS,8,0),"")</f>
        <v/>
      </c>
      <c r="I697" s="77" t="str">
        <f>IFERROR(VLOOKUP($D697,의치한약수데이터!$C:$AS,12,0),"")</f>
        <v/>
      </c>
      <c r="J697" s="77" t="str">
        <f>IFERROR(VLOOKUP($D697,의치한약수데이터!$C:$AS,13,0),"")</f>
        <v/>
      </c>
      <c r="K697" s="77" t="str">
        <f>IFERROR(VLOOKUP($D697,의치한약수데이터!$C:$AS,14,0),"")</f>
        <v/>
      </c>
      <c r="L697" s="77" t="str">
        <f>IFERROR(VLOOKUP($D697,의치한약수데이터!$C:$AS,16,0),"")</f>
        <v/>
      </c>
      <c r="M697" s="80" t="str">
        <f>IFERROR(VLOOKUP($D697,의치한약수데이터!$C:$AS,17,0),"")</f>
        <v/>
      </c>
      <c r="N697" s="77" t="str">
        <f>IFERROR(VLOOKUP($D697,의치한약수데이터!$C:$AS,18,0),"")</f>
        <v/>
      </c>
      <c r="O697" s="81" t="str">
        <f>IFERROR(VLOOKUP($D697,의치한약수데이터!$C:$AS,20,0),"")</f>
        <v/>
      </c>
      <c r="P697" s="77" t="str">
        <f>IFERROR(VLOOKUP($D697,의치한약수데이터!$C:$AS,21,0),"")</f>
        <v/>
      </c>
      <c r="Q697" s="77" t="str">
        <f>IFERROR(VLOOKUP($D697,의치한약수데이터!$C:$AS,39,0),"")</f>
        <v/>
      </c>
      <c r="R697" s="82" t="str">
        <f>IFERROR(VLOOKUP($D697,의치한약수데이터!$C:$AS,41,0),"")</f>
        <v/>
      </c>
      <c r="S697" s="115" t="str">
        <f>IFERROR(VLOOKUP($D697,의치한약수데이터!$C:$AS,43,0),"")</f>
        <v/>
      </c>
    </row>
    <row r="698" spans="3:19" x14ac:dyDescent="0.3">
      <c r="C698" s="18">
        <v>666</v>
      </c>
      <c r="D698" s="77" t="str">
        <f>IFERROR(VLOOKUP($C698,의치한약수데이터!$B:$C,2,0),"")</f>
        <v/>
      </c>
      <c r="E698" s="79" t="str">
        <f>IFERROR(VLOOKUP($D698,의치한약수데이터!$C:$AS,3,0),"")</f>
        <v/>
      </c>
      <c r="F698" s="77" t="str">
        <f>IFERROR(VLOOKUP($D698,의치한약수데이터!$C:$AS,5,0),"")</f>
        <v/>
      </c>
      <c r="G698" s="77" t="str">
        <f>IFERROR(VLOOKUP($D698,의치한약수데이터!$C:$AS,6,0),"")</f>
        <v/>
      </c>
      <c r="H698" s="77" t="str">
        <f>IFERROR(VLOOKUP($D698,의치한약수데이터!$C:$AS,8,0),"")</f>
        <v/>
      </c>
      <c r="I698" s="77" t="str">
        <f>IFERROR(VLOOKUP($D698,의치한약수데이터!$C:$AS,12,0),"")</f>
        <v/>
      </c>
      <c r="J698" s="77" t="str">
        <f>IFERROR(VLOOKUP($D698,의치한약수데이터!$C:$AS,13,0),"")</f>
        <v/>
      </c>
      <c r="K698" s="77" t="str">
        <f>IFERROR(VLOOKUP($D698,의치한약수데이터!$C:$AS,14,0),"")</f>
        <v/>
      </c>
      <c r="L698" s="77" t="str">
        <f>IFERROR(VLOOKUP($D698,의치한약수데이터!$C:$AS,16,0),"")</f>
        <v/>
      </c>
      <c r="M698" s="80" t="str">
        <f>IFERROR(VLOOKUP($D698,의치한약수데이터!$C:$AS,17,0),"")</f>
        <v/>
      </c>
      <c r="N698" s="77" t="str">
        <f>IFERROR(VLOOKUP($D698,의치한약수데이터!$C:$AS,18,0),"")</f>
        <v/>
      </c>
      <c r="O698" s="81" t="str">
        <f>IFERROR(VLOOKUP($D698,의치한약수데이터!$C:$AS,20,0),"")</f>
        <v/>
      </c>
      <c r="P698" s="77" t="str">
        <f>IFERROR(VLOOKUP($D698,의치한약수데이터!$C:$AS,21,0),"")</f>
        <v/>
      </c>
      <c r="Q698" s="77" t="str">
        <f>IFERROR(VLOOKUP($D698,의치한약수데이터!$C:$AS,39,0),"")</f>
        <v/>
      </c>
      <c r="R698" s="82" t="str">
        <f>IFERROR(VLOOKUP($D698,의치한약수데이터!$C:$AS,41,0),"")</f>
        <v/>
      </c>
      <c r="S698" s="115" t="str">
        <f>IFERROR(VLOOKUP($D698,의치한약수데이터!$C:$AS,43,0),"")</f>
        <v/>
      </c>
    </row>
    <row r="699" spans="3:19" x14ac:dyDescent="0.3">
      <c r="C699" s="18">
        <v>667</v>
      </c>
      <c r="D699" s="77" t="str">
        <f>IFERROR(VLOOKUP($C699,의치한약수데이터!$B:$C,2,0),"")</f>
        <v/>
      </c>
      <c r="E699" s="79" t="str">
        <f>IFERROR(VLOOKUP($D699,의치한약수데이터!$C:$AS,3,0),"")</f>
        <v/>
      </c>
      <c r="F699" s="77" t="str">
        <f>IFERROR(VLOOKUP($D699,의치한약수데이터!$C:$AS,5,0),"")</f>
        <v/>
      </c>
      <c r="G699" s="77" t="str">
        <f>IFERROR(VLOOKUP($D699,의치한약수데이터!$C:$AS,6,0),"")</f>
        <v/>
      </c>
      <c r="H699" s="77" t="str">
        <f>IFERROR(VLOOKUP($D699,의치한약수데이터!$C:$AS,8,0),"")</f>
        <v/>
      </c>
      <c r="I699" s="77" t="str">
        <f>IFERROR(VLOOKUP($D699,의치한약수데이터!$C:$AS,12,0),"")</f>
        <v/>
      </c>
      <c r="J699" s="77" t="str">
        <f>IFERROR(VLOOKUP($D699,의치한약수데이터!$C:$AS,13,0),"")</f>
        <v/>
      </c>
      <c r="K699" s="77" t="str">
        <f>IFERROR(VLOOKUP($D699,의치한약수데이터!$C:$AS,14,0),"")</f>
        <v/>
      </c>
      <c r="L699" s="77" t="str">
        <f>IFERROR(VLOOKUP($D699,의치한약수데이터!$C:$AS,16,0),"")</f>
        <v/>
      </c>
      <c r="M699" s="80" t="str">
        <f>IFERROR(VLOOKUP($D699,의치한약수데이터!$C:$AS,17,0),"")</f>
        <v/>
      </c>
      <c r="N699" s="77" t="str">
        <f>IFERROR(VLOOKUP($D699,의치한약수데이터!$C:$AS,18,0),"")</f>
        <v/>
      </c>
      <c r="O699" s="81" t="str">
        <f>IFERROR(VLOOKUP($D699,의치한약수데이터!$C:$AS,20,0),"")</f>
        <v/>
      </c>
      <c r="P699" s="77" t="str">
        <f>IFERROR(VLOOKUP($D699,의치한약수데이터!$C:$AS,21,0),"")</f>
        <v/>
      </c>
      <c r="Q699" s="77" t="str">
        <f>IFERROR(VLOOKUP($D699,의치한약수데이터!$C:$AS,39,0),"")</f>
        <v/>
      </c>
      <c r="R699" s="82" t="str">
        <f>IFERROR(VLOOKUP($D699,의치한약수데이터!$C:$AS,41,0),"")</f>
        <v/>
      </c>
      <c r="S699" s="115" t="str">
        <f>IFERROR(VLOOKUP($D699,의치한약수데이터!$C:$AS,43,0),"")</f>
        <v/>
      </c>
    </row>
    <row r="700" spans="3:19" x14ac:dyDescent="0.3">
      <c r="C700" s="18">
        <v>668</v>
      </c>
      <c r="D700" s="77" t="str">
        <f>IFERROR(VLOOKUP($C700,의치한약수데이터!$B:$C,2,0),"")</f>
        <v/>
      </c>
      <c r="E700" s="79" t="str">
        <f>IFERROR(VLOOKUP($D700,의치한약수데이터!$C:$AS,3,0),"")</f>
        <v/>
      </c>
      <c r="F700" s="77" t="str">
        <f>IFERROR(VLOOKUP($D700,의치한약수데이터!$C:$AS,5,0),"")</f>
        <v/>
      </c>
      <c r="G700" s="77" t="str">
        <f>IFERROR(VLOOKUP($D700,의치한약수데이터!$C:$AS,6,0),"")</f>
        <v/>
      </c>
      <c r="H700" s="77" t="str">
        <f>IFERROR(VLOOKUP($D700,의치한약수데이터!$C:$AS,8,0),"")</f>
        <v/>
      </c>
      <c r="I700" s="77" t="str">
        <f>IFERROR(VLOOKUP($D700,의치한약수데이터!$C:$AS,12,0),"")</f>
        <v/>
      </c>
      <c r="J700" s="77" t="str">
        <f>IFERROR(VLOOKUP($D700,의치한약수데이터!$C:$AS,13,0),"")</f>
        <v/>
      </c>
      <c r="K700" s="77" t="str">
        <f>IFERROR(VLOOKUP($D700,의치한약수데이터!$C:$AS,14,0),"")</f>
        <v/>
      </c>
      <c r="L700" s="77" t="str">
        <f>IFERROR(VLOOKUP($D700,의치한약수데이터!$C:$AS,16,0),"")</f>
        <v/>
      </c>
      <c r="M700" s="80" t="str">
        <f>IFERROR(VLOOKUP($D700,의치한약수데이터!$C:$AS,17,0),"")</f>
        <v/>
      </c>
      <c r="N700" s="77" t="str">
        <f>IFERROR(VLOOKUP($D700,의치한약수데이터!$C:$AS,18,0),"")</f>
        <v/>
      </c>
      <c r="O700" s="81" t="str">
        <f>IFERROR(VLOOKUP($D700,의치한약수데이터!$C:$AS,20,0),"")</f>
        <v/>
      </c>
      <c r="P700" s="77" t="str">
        <f>IFERROR(VLOOKUP($D700,의치한약수데이터!$C:$AS,21,0),"")</f>
        <v/>
      </c>
      <c r="Q700" s="77" t="str">
        <f>IFERROR(VLOOKUP($D700,의치한약수데이터!$C:$AS,39,0),"")</f>
        <v/>
      </c>
      <c r="R700" s="82" t="str">
        <f>IFERROR(VLOOKUP($D700,의치한약수데이터!$C:$AS,41,0),"")</f>
        <v/>
      </c>
      <c r="S700" s="115" t="str">
        <f>IFERROR(VLOOKUP($D700,의치한약수데이터!$C:$AS,43,0),"")</f>
        <v/>
      </c>
    </row>
    <row r="701" spans="3:19" x14ac:dyDescent="0.3">
      <c r="C701" s="18">
        <v>669</v>
      </c>
      <c r="D701" s="77" t="str">
        <f>IFERROR(VLOOKUP($C701,의치한약수데이터!$B:$C,2,0),"")</f>
        <v/>
      </c>
      <c r="E701" s="79" t="str">
        <f>IFERROR(VLOOKUP($D701,의치한약수데이터!$C:$AS,3,0),"")</f>
        <v/>
      </c>
      <c r="F701" s="77" t="str">
        <f>IFERROR(VLOOKUP($D701,의치한약수데이터!$C:$AS,5,0),"")</f>
        <v/>
      </c>
      <c r="G701" s="77" t="str">
        <f>IFERROR(VLOOKUP($D701,의치한약수데이터!$C:$AS,6,0),"")</f>
        <v/>
      </c>
      <c r="H701" s="77" t="str">
        <f>IFERROR(VLOOKUP($D701,의치한약수데이터!$C:$AS,8,0),"")</f>
        <v/>
      </c>
      <c r="I701" s="77" t="str">
        <f>IFERROR(VLOOKUP($D701,의치한약수데이터!$C:$AS,12,0),"")</f>
        <v/>
      </c>
      <c r="J701" s="77" t="str">
        <f>IFERROR(VLOOKUP($D701,의치한약수데이터!$C:$AS,13,0),"")</f>
        <v/>
      </c>
      <c r="K701" s="77" t="str">
        <f>IFERROR(VLOOKUP($D701,의치한약수데이터!$C:$AS,14,0),"")</f>
        <v/>
      </c>
      <c r="L701" s="77" t="str">
        <f>IFERROR(VLOOKUP($D701,의치한약수데이터!$C:$AS,16,0),"")</f>
        <v/>
      </c>
      <c r="M701" s="80" t="str">
        <f>IFERROR(VLOOKUP($D701,의치한약수데이터!$C:$AS,17,0),"")</f>
        <v/>
      </c>
      <c r="N701" s="77" t="str">
        <f>IFERROR(VLOOKUP($D701,의치한약수데이터!$C:$AS,18,0),"")</f>
        <v/>
      </c>
      <c r="O701" s="81" t="str">
        <f>IFERROR(VLOOKUP($D701,의치한약수데이터!$C:$AS,20,0),"")</f>
        <v/>
      </c>
      <c r="P701" s="77" t="str">
        <f>IFERROR(VLOOKUP($D701,의치한약수데이터!$C:$AS,21,0),"")</f>
        <v/>
      </c>
      <c r="Q701" s="77" t="str">
        <f>IFERROR(VLOOKUP($D701,의치한약수데이터!$C:$AS,39,0),"")</f>
        <v/>
      </c>
      <c r="R701" s="82" t="str">
        <f>IFERROR(VLOOKUP($D701,의치한약수데이터!$C:$AS,41,0),"")</f>
        <v/>
      </c>
      <c r="S701" s="115" t="str">
        <f>IFERROR(VLOOKUP($D701,의치한약수데이터!$C:$AS,43,0),"")</f>
        <v/>
      </c>
    </row>
    <row r="702" spans="3:19" x14ac:dyDescent="0.3">
      <c r="C702" s="18">
        <v>670</v>
      </c>
      <c r="D702" s="77" t="str">
        <f>IFERROR(VLOOKUP($C702,의치한약수데이터!$B:$C,2,0),"")</f>
        <v/>
      </c>
      <c r="E702" s="79" t="str">
        <f>IFERROR(VLOOKUP($D702,의치한약수데이터!$C:$AS,3,0),"")</f>
        <v/>
      </c>
      <c r="F702" s="77" t="str">
        <f>IFERROR(VLOOKUP($D702,의치한약수데이터!$C:$AS,5,0),"")</f>
        <v/>
      </c>
      <c r="G702" s="77" t="str">
        <f>IFERROR(VLOOKUP($D702,의치한약수데이터!$C:$AS,6,0),"")</f>
        <v/>
      </c>
      <c r="H702" s="77" t="str">
        <f>IFERROR(VLOOKUP($D702,의치한약수데이터!$C:$AS,8,0),"")</f>
        <v/>
      </c>
      <c r="I702" s="77" t="str">
        <f>IFERROR(VLOOKUP($D702,의치한약수데이터!$C:$AS,12,0),"")</f>
        <v/>
      </c>
      <c r="J702" s="77" t="str">
        <f>IFERROR(VLOOKUP($D702,의치한약수데이터!$C:$AS,13,0),"")</f>
        <v/>
      </c>
      <c r="K702" s="77" t="str">
        <f>IFERROR(VLOOKUP($D702,의치한약수데이터!$C:$AS,14,0),"")</f>
        <v/>
      </c>
      <c r="L702" s="77" t="str">
        <f>IFERROR(VLOOKUP($D702,의치한약수데이터!$C:$AS,16,0),"")</f>
        <v/>
      </c>
      <c r="M702" s="80" t="str">
        <f>IFERROR(VLOOKUP($D702,의치한약수데이터!$C:$AS,17,0),"")</f>
        <v/>
      </c>
      <c r="N702" s="77" t="str">
        <f>IFERROR(VLOOKUP($D702,의치한약수데이터!$C:$AS,18,0),"")</f>
        <v/>
      </c>
      <c r="O702" s="81" t="str">
        <f>IFERROR(VLOOKUP($D702,의치한약수데이터!$C:$AS,20,0),"")</f>
        <v/>
      </c>
      <c r="P702" s="77" t="str">
        <f>IFERROR(VLOOKUP($D702,의치한약수데이터!$C:$AS,21,0),"")</f>
        <v/>
      </c>
      <c r="Q702" s="77" t="str">
        <f>IFERROR(VLOOKUP($D702,의치한약수데이터!$C:$AS,39,0),"")</f>
        <v/>
      </c>
      <c r="R702" s="82" t="str">
        <f>IFERROR(VLOOKUP($D702,의치한약수데이터!$C:$AS,41,0),"")</f>
        <v/>
      </c>
      <c r="S702" s="115" t="str">
        <f>IFERROR(VLOOKUP($D702,의치한약수데이터!$C:$AS,43,0),"")</f>
        <v/>
      </c>
    </row>
    <row r="703" spans="3:19" x14ac:dyDescent="0.3">
      <c r="C703" s="18">
        <v>671</v>
      </c>
      <c r="D703" s="77" t="str">
        <f>IFERROR(VLOOKUP($C703,의치한약수데이터!$B:$C,2,0),"")</f>
        <v/>
      </c>
      <c r="E703" s="79" t="str">
        <f>IFERROR(VLOOKUP($D703,의치한약수데이터!$C:$AS,3,0),"")</f>
        <v/>
      </c>
      <c r="F703" s="77" t="str">
        <f>IFERROR(VLOOKUP($D703,의치한약수데이터!$C:$AS,5,0),"")</f>
        <v/>
      </c>
      <c r="G703" s="77" t="str">
        <f>IFERROR(VLOOKUP($D703,의치한약수데이터!$C:$AS,6,0),"")</f>
        <v/>
      </c>
      <c r="H703" s="77" t="str">
        <f>IFERROR(VLOOKUP($D703,의치한약수데이터!$C:$AS,8,0),"")</f>
        <v/>
      </c>
      <c r="I703" s="77" t="str">
        <f>IFERROR(VLOOKUP($D703,의치한약수데이터!$C:$AS,12,0),"")</f>
        <v/>
      </c>
      <c r="J703" s="77" t="str">
        <f>IFERROR(VLOOKUP($D703,의치한약수데이터!$C:$AS,13,0),"")</f>
        <v/>
      </c>
      <c r="K703" s="77" t="str">
        <f>IFERROR(VLOOKUP($D703,의치한약수데이터!$C:$AS,14,0),"")</f>
        <v/>
      </c>
      <c r="L703" s="77" t="str">
        <f>IFERROR(VLOOKUP($D703,의치한약수데이터!$C:$AS,16,0),"")</f>
        <v/>
      </c>
      <c r="M703" s="80" t="str">
        <f>IFERROR(VLOOKUP($D703,의치한약수데이터!$C:$AS,17,0),"")</f>
        <v/>
      </c>
      <c r="N703" s="77" t="str">
        <f>IFERROR(VLOOKUP($D703,의치한약수데이터!$C:$AS,18,0),"")</f>
        <v/>
      </c>
      <c r="O703" s="81" t="str">
        <f>IFERROR(VLOOKUP($D703,의치한약수데이터!$C:$AS,20,0),"")</f>
        <v/>
      </c>
      <c r="P703" s="77" t="str">
        <f>IFERROR(VLOOKUP($D703,의치한약수데이터!$C:$AS,21,0),"")</f>
        <v/>
      </c>
      <c r="Q703" s="77" t="str">
        <f>IFERROR(VLOOKUP($D703,의치한약수데이터!$C:$AS,39,0),"")</f>
        <v/>
      </c>
      <c r="R703" s="82" t="str">
        <f>IFERROR(VLOOKUP($D703,의치한약수데이터!$C:$AS,41,0),"")</f>
        <v/>
      </c>
      <c r="S703" s="115" t="str">
        <f>IFERROR(VLOOKUP($D703,의치한약수데이터!$C:$AS,43,0),"")</f>
        <v/>
      </c>
    </row>
    <row r="704" spans="3:19" x14ac:dyDescent="0.3">
      <c r="C704" s="18">
        <v>672</v>
      </c>
      <c r="D704" s="77" t="str">
        <f>IFERROR(VLOOKUP($C704,의치한약수데이터!$B:$C,2,0),"")</f>
        <v/>
      </c>
      <c r="E704" s="79" t="str">
        <f>IFERROR(VLOOKUP($D704,의치한약수데이터!$C:$AS,3,0),"")</f>
        <v/>
      </c>
      <c r="F704" s="77" t="str">
        <f>IFERROR(VLOOKUP($D704,의치한약수데이터!$C:$AS,5,0),"")</f>
        <v/>
      </c>
      <c r="G704" s="77" t="str">
        <f>IFERROR(VLOOKUP($D704,의치한약수데이터!$C:$AS,6,0),"")</f>
        <v/>
      </c>
      <c r="H704" s="77" t="str">
        <f>IFERROR(VLOOKUP($D704,의치한약수데이터!$C:$AS,8,0),"")</f>
        <v/>
      </c>
      <c r="I704" s="77" t="str">
        <f>IFERROR(VLOOKUP($D704,의치한약수데이터!$C:$AS,12,0),"")</f>
        <v/>
      </c>
      <c r="J704" s="77" t="str">
        <f>IFERROR(VLOOKUP($D704,의치한약수데이터!$C:$AS,13,0),"")</f>
        <v/>
      </c>
      <c r="K704" s="77" t="str">
        <f>IFERROR(VLOOKUP($D704,의치한약수데이터!$C:$AS,14,0),"")</f>
        <v/>
      </c>
      <c r="L704" s="77" t="str">
        <f>IFERROR(VLOOKUP($D704,의치한약수데이터!$C:$AS,16,0),"")</f>
        <v/>
      </c>
      <c r="M704" s="80" t="str">
        <f>IFERROR(VLOOKUP($D704,의치한약수데이터!$C:$AS,17,0),"")</f>
        <v/>
      </c>
      <c r="N704" s="77" t="str">
        <f>IFERROR(VLOOKUP($D704,의치한약수데이터!$C:$AS,18,0),"")</f>
        <v/>
      </c>
      <c r="O704" s="81" t="str">
        <f>IFERROR(VLOOKUP($D704,의치한약수데이터!$C:$AS,20,0),"")</f>
        <v/>
      </c>
      <c r="P704" s="77" t="str">
        <f>IFERROR(VLOOKUP($D704,의치한약수데이터!$C:$AS,21,0),"")</f>
        <v/>
      </c>
      <c r="Q704" s="77" t="str">
        <f>IFERROR(VLOOKUP($D704,의치한약수데이터!$C:$AS,39,0),"")</f>
        <v/>
      </c>
      <c r="R704" s="82" t="str">
        <f>IFERROR(VLOOKUP($D704,의치한약수데이터!$C:$AS,41,0),"")</f>
        <v/>
      </c>
      <c r="S704" s="115" t="str">
        <f>IFERROR(VLOOKUP($D704,의치한약수데이터!$C:$AS,43,0),"")</f>
        <v/>
      </c>
    </row>
    <row r="705" spans="3:19" x14ac:dyDescent="0.3">
      <c r="C705" s="18">
        <v>673</v>
      </c>
      <c r="D705" s="77" t="str">
        <f>IFERROR(VLOOKUP($C705,의치한약수데이터!$B:$C,2,0),"")</f>
        <v/>
      </c>
      <c r="E705" s="79" t="str">
        <f>IFERROR(VLOOKUP($D705,의치한약수데이터!$C:$AS,3,0),"")</f>
        <v/>
      </c>
      <c r="F705" s="77" t="str">
        <f>IFERROR(VLOOKUP($D705,의치한약수데이터!$C:$AS,5,0),"")</f>
        <v/>
      </c>
      <c r="G705" s="77" t="str">
        <f>IFERROR(VLOOKUP($D705,의치한약수데이터!$C:$AS,6,0),"")</f>
        <v/>
      </c>
      <c r="H705" s="77" t="str">
        <f>IFERROR(VLOOKUP($D705,의치한약수데이터!$C:$AS,8,0),"")</f>
        <v/>
      </c>
      <c r="I705" s="77" t="str">
        <f>IFERROR(VLOOKUP($D705,의치한약수데이터!$C:$AS,12,0),"")</f>
        <v/>
      </c>
      <c r="J705" s="77" t="str">
        <f>IFERROR(VLOOKUP($D705,의치한약수데이터!$C:$AS,13,0),"")</f>
        <v/>
      </c>
      <c r="K705" s="77" t="str">
        <f>IFERROR(VLOOKUP($D705,의치한약수데이터!$C:$AS,14,0),"")</f>
        <v/>
      </c>
      <c r="L705" s="77" t="str">
        <f>IFERROR(VLOOKUP($D705,의치한약수데이터!$C:$AS,16,0),"")</f>
        <v/>
      </c>
      <c r="M705" s="80" t="str">
        <f>IFERROR(VLOOKUP($D705,의치한약수데이터!$C:$AS,17,0),"")</f>
        <v/>
      </c>
      <c r="N705" s="77" t="str">
        <f>IFERROR(VLOOKUP($D705,의치한약수데이터!$C:$AS,18,0),"")</f>
        <v/>
      </c>
      <c r="O705" s="81" t="str">
        <f>IFERROR(VLOOKUP($D705,의치한약수데이터!$C:$AS,20,0),"")</f>
        <v/>
      </c>
      <c r="P705" s="77" t="str">
        <f>IFERROR(VLOOKUP($D705,의치한약수데이터!$C:$AS,21,0),"")</f>
        <v/>
      </c>
      <c r="Q705" s="77" t="str">
        <f>IFERROR(VLOOKUP($D705,의치한약수데이터!$C:$AS,39,0),"")</f>
        <v/>
      </c>
      <c r="R705" s="82" t="str">
        <f>IFERROR(VLOOKUP($D705,의치한약수데이터!$C:$AS,41,0),"")</f>
        <v/>
      </c>
      <c r="S705" s="115" t="str">
        <f>IFERROR(VLOOKUP($D705,의치한약수데이터!$C:$AS,43,0),"")</f>
        <v/>
      </c>
    </row>
    <row r="706" spans="3:19" x14ac:dyDescent="0.3">
      <c r="C706" s="18">
        <v>674</v>
      </c>
      <c r="D706" s="77" t="str">
        <f>IFERROR(VLOOKUP($C706,의치한약수데이터!$B:$C,2,0),"")</f>
        <v/>
      </c>
      <c r="E706" s="79" t="str">
        <f>IFERROR(VLOOKUP($D706,의치한약수데이터!$C:$AS,3,0),"")</f>
        <v/>
      </c>
      <c r="F706" s="77" t="str">
        <f>IFERROR(VLOOKUP($D706,의치한약수데이터!$C:$AS,5,0),"")</f>
        <v/>
      </c>
      <c r="G706" s="77" t="str">
        <f>IFERROR(VLOOKUP($D706,의치한약수데이터!$C:$AS,6,0),"")</f>
        <v/>
      </c>
      <c r="H706" s="77" t="str">
        <f>IFERROR(VLOOKUP($D706,의치한약수데이터!$C:$AS,8,0),"")</f>
        <v/>
      </c>
      <c r="I706" s="77" t="str">
        <f>IFERROR(VLOOKUP($D706,의치한약수데이터!$C:$AS,12,0),"")</f>
        <v/>
      </c>
      <c r="J706" s="77" t="str">
        <f>IFERROR(VLOOKUP($D706,의치한약수데이터!$C:$AS,13,0),"")</f>
        <v/>
      </c>
      <c r="K706" s="77" t="str">
        <f>IFERROR(VLOOKUP($D706,의치한약수데이터!$C:$AS,14,0),"")</f>
        <v/>
      </c>
      <c r="L706" s="77" t="str">
        <f>IFERROR(VLOOKUP($D706,의치한약수데이터!$C:$AS,16,0),"")</f>
        <v/>
      </c>
      <c r="M706" s="80" t="str">
        <f>IFERROR(VLOOKUP($D706,의치한약수데이터!$C:$AS,17,0),"")</f>
        <v/>
      </c>
      <c r="N706" s="77" t="str">
        <f>IFERROR(VLOOKUP($D706,의치한약수데이터!$C:$AS,18,0),"")</f>
        <v/>
      </c>
      <c r="O706" s="81" t="str">
        <f>IFERROR(VLOOKUP($D706,의치한약수데이터!$C:$AS,20,0),"")</f>
        <v/>
      </c>
      <c r="P706" s="77" t="str">
        <f>IFERROR(VLOOKUP($D706,의치한약수데이터!$C:$AS,21,0),"")</f>
        <v/>
      </c>
      <c r="Q706" s="77" t="str">
        <f>IFERROR(VLOOKUP($D706,의치한약수데이터!$C:$AS,39,0),"")</f>
        <v/>
      </c>
      <c r="R706" s="82" t="str">
        <f>IFERROR(VLOOKUP($D706,의치한약수데이터!$C:$AS,41,0),"")</f>
        <v/>
      </c>
      <c r="S706" s="115" t="str">
        <f>IFERROR(VLOOKUP($D706,의치한약수데이터!$C:$AS,43,0),"")</f>
        <v/>
      </c>
    </row>
    <row r="707" spans="3:19" x14ac:dyDescent="0.3">
      <c r="C707" s="18">
        <v>675</v>
      </c>
      <c r="D707" s="77" t="str">
        <f>IFERROR(VLOOKUP($C707,의치한약수데이터!$B:$C,2,0),"")</f>
        <v/>
      </c>
      <c r="E707" s="79" t="str">
        <f>IFERROR(VLOOKUP($D707,의치한약수데이터!$C:$AS,3,0),"")</f>
        <v/>
      </c>
      <c r="F707" s="77" t="str">
        <f>IFERROR(VLOOKUP($D707,의치한약수데이터!$C:$AS,5,0),"")</f>
        <v/>
      </c>
      <c r="G707" s="77" t="str">
        <f>IFERROR(VLOOKUP($D707,의치한약수데이터!$C:$AS,6,0),"")</f>
        <v/>
      </c>
      <c r="H707" s="77" t="str">
        <f>IFERROR(VLOOKUP($D707,의치한약수데이터!$C:$AS,8,0),"")</f>
        <v/>
      </c>
      <c r="I707" s="77" t="str">
        <f>IFERROR(VLOOKUP($D707,의치한약수데이터!$C:$AS,12,0),"")</f>
        <v/>
      </c>
      <c r="J707" s="77" t="str">
        <f>IFERROR(VLOOKUP($D707,의치한약수데이터!$C:$AS,13,0),"")</f>
        <v/>
      </c>
      <c r="K707" s="77" t="str">
        <f>IFERROR(VLOOKUP($D707,의치한약수데이터!$C:$AS,14,0),"")</f>
        <v/>
      </c>
      <c r="L707" s="77" t="str">
        <f>IFERROR(VLOOKUP($D707,의치한약수데이터!$C:$AS,16,0),"")</f>
        <v/>
      </c>
      <c r="M707" s="80" t="str">
        <f>IFERROR(VLOOKUP($D707,의치한약수데이터!$C:$AS,17,0),"")</f>
        <v/>
      </c>
      <c r="N707" s="77" t="str">
        <f>IFERROR(VLOOKUP($D707,의치한약수데이터!$C:$AS,18,0),"")</f>
        <v/>
      </c>
      <c r="O707" s="81" t="str">
        <f>IFERROR(VLOOKUP($D707,의치한약수데이터!$C:$AS,20,0),"")</f>
        <v/>
      </c>
      <c r="P707" s="77" t="str">
        <f>IFERROR(VLOOKUP($D707,의치한약수데이터!$C:$AS,21,0),"")</f>
        <v/>
      </c>
      <c r="Q707" s="77" t="str">
        <f>IFERROR(VLOOKUP($D707,의치한약수데이터!$C:$AS,39,0),"")</f>
        <v/>
      </c>
      <c r="R707" s="82" t="str">
        <f>IFERROR(VLOOKUP($D707,의치한약수데이터!$C:$AS,41,0),"")</f>
        <v/>
      </c>
      <c r="S707" s="115" t="str">
        <f>IFERROR(VLOOKUP($D707,의치한약수데이터!$C:$AS,43,0),"")</f>
        <v/>
      </c>
    </row>
    <row r="708" spans="3:19" x14ac:dyDescent="0.3">
      <c r="C708" s="18">
        <v>676</v>
      </c>
      <c r="D708" s="77" t="str">
        <f>IFERROR(VLOOKUP($C708,의치한약수데이터!$B:$C,2,0),"")</f>
        <v/>
      </c>
      <c r="E708" s="79" t="str">
        <f>IFERROR(VLOOKUP($D708,의치한약수데이터!$C:$AS,3,0),"")</f>
        <v/>
      </c>
      <c r="F708" s="77" t="str">
        <f>IFERROR(VLOOKUP($D708,의치한약수데이터!$C:$AS,5,0),"")</f>
        <v/>
      </c>
      <c r="G708" s="77" t="str">
        <f>IFERROR(VLOOKUP($D708,의치한약수데이터!$C:$AS,6,0),"")</f>
        <v/>
      </c>
      <c r="H708" s="77" t="str">
        <f>IFERROR(VLOOKUP($D708,의치한약수데이터!$C:$AS,8,0),"")</f>
        <v/>
      </c>
      <c r="I708" s="77" t="str">
        <f>IFERROR(VLOOKUP($D708,의치한약수데이터!$C:$AS,12,0),"")</f>
        <v/>
      </c>
      <c r="J708" s="77" t="str">
        <f>IFERROR(VLOOKUP($D708,의치한약수데이터!$C:$AS,13,0),"")</f>
        <v/>
      </c>
      <c r="K708" s="77" t="str">
        <f>IFERROR(VLOOKUP($D708,의치한약수데이터!$C:$AS,14,0),"")</f>
        <v/>
      </c>
      <c r="L708" s="77" t="str">
        <f>IFERROR(VLOOKUP($D708,의치한약수데이터!$C:$AS,16,0),"")</f>
        <v/>
      </c>
      <c r="M708" s="80" t="str">
        <f>IFERROR(VLOOKUP($D708,의치한약수데이터!$C:$AS,17,0),"")</f>
        <v/>
      </c>
      <c r="N708" s="77" t="str">
        <f>IFERROR(VLOOKUP($D708,의치한약수데이터!$C:$AS,18,0),"")</f>
        <v/>
      </c>
      <c r="O708" s="81" t="str">
        <f>IFERROR(VLOOKUP($D708,의치한약수데이터!$C:$AS,20,0),"")</f>
        <v/>
      </c>
      <c r="P708" s="77" t="str">
        <f>IFERROR(VLOOKUP($D708,의치한약수데이터!$C:$AS,21,0),"")</f>
        <v/>
      </c>
      <c r="Q708" s="77" t="str">
        <f>IFERROR(VLOOKUP($D708,의치한약수데이터!$C:$AS,39,0),"")</f>
        <v/>
      </c>
      <c r="R708" s="82" t="str">
        <f>IFERROR(VLOOKUP($D708,의치한약수데이터!$C:$AS,41,0),"")</f>
        <v/>
      </c>
      <c r="S708" s="115" t="str">
        <f>IFERROR(VLOOKUP($D708,의치한약수데이터!$C:$AS,43,0),"")</f>
        <v/>
      </c>
    </row>
    <row r="709" spans="3:19" x14ac:dyDescent="0.3">
      <c r="C709" s="18">
        <v>677</v>
      </c>
      <c r="D709" s="77" t="str">
        <f>IFERROR(VLOOKUP($C709,의치한약수데이터!$B:$C,2,0),"")</f>
        <v/>
      </c>
      <c r="E709" s="79" t="str">
        <f>IFERROR(VLOOKUP($D709,의치한약수데이터!$C:$AS,3,0),"")</f>
        <v/>
      </c>
      <c r="F709" s="77" t="str">
        <f>IFERROR(VLOOKUP($D709,의치한약수데이터!$C:$AS,5,0),"")</f>
        <v/>
      </c>
      <c r="G709" s="77" t="str">
        <f>IFERROR(VLOOKUP($D709,의치한약수데이터!$C:$AS,6,0),"")</f>
        <v/>
      </c>
      <c r="H709" s="77" t="str">
        <f>IFERROR(VLOOKUP($D709,의치한약수데이터!$C:$AS,8,0),"")</f>
        <v/>
      </c>
      <c r="I709" s="77" t="str">
        <f>IFERROR(VLOOKUP($D709,의치한약수데이터!$C:$AS,12,0),"")</f>
        <v/>
      </c>
      <c r="J709" s="77" t="str">
        <f>IFERROR(VLOOKUP($D709,의치한약수데이터!$C:$AS,13,0),"")</f>
        <v/>
      </c>
      <c r="K709" s="77" t="str">
        <f>IFERROR(VLOOKUP($D709,의치한약수데이터!$C:$AS,14,0),"")</f>
        <v/>
      </c>
      <c r="L709" s="77" t="str">
        <f>IFERROR(VLOOKUP($D709,의치한약수데이터!$C:$AS,16,0),"")</f>
        <v/>
      </c>
      <c r="M709" s="80" t="str">
        <f>IFERROR(VLOOKUP($D709,의치한약수데이터!$C:$AS,17,0),"")</f>
        <v/>
      </c>
      <c r="N709" s="77" t="str">
        <f>IFERROR(VLOOKUP($D709,의치한약수데이터!$C:$AS,18,0),"")</f>
        <v/>
      </c>
      <c r="O709" s="81" t="str">
        <f>IFERROR(VLOOKUP($D709,의치한약수데이터!$C:$AS,20,0),"")</f>
        <v/>
      </c>
      <c r="P709" s="77" t="str">
        <f>IFERROR(VLOOKUP($D709,의치한약수데이터!$C:$AS,21,0),"")</f>
        <v/>
      </c>
      <c r="Q709" s="77" t="str">
        <f>IFERROR(VLOOKUP($D709,의치한약수데이터!$C:$AS,39,0),"")</f>
        <v/>
      </c>
      <c r="R709" s="82" t="str">
        <f>IFERROR(VLOOKUP($D709,의치한약수데이터!$C:$AS,41,0),"")</f>
        <v/>
      </c>
      <c r="S709" s="115" t="str">
        <f>IFERROR(VLOOKUP($D709,의치한약수데이터!$C:$AS,43,0),"")</f>
        <v/>
      </c>
    </row>
    <row r="710" spans="3:19" x14ac:dyDescent="0.3">
      <c r="C710" s="18">
        <v>678</v>
      </c>
      <c r="D710" s="77" t="str">
        <f>IFERROR(VLOOKUP($C710,의치한약수데이터!$B:$C,2,0),"")</f>
        <v/>
      </c>
      <c r="E710" s="79" t="str">
        <f>IFERROR(VLOOKUP($D710,의치한약수데이터!$C:$AS,3,0),"")</f>
        <v/>
      </c>
      <c r="F710" s="77" t="str">
        <f>IFERROR(VLOOKUP($D710,의치한약수데이터!$C:$AS,5,0),"")</f>
        <v/>
      </c>
      <c r="G710" s="77" t="str">
        <f>IFERROR(VLOOKUP($D710,의치한약수데이터!$C:$AS,6,0),"")</f>
        <v/>
      </c>
      <c r="H710" s="77" t="str">
        <f>IFERROR(VLOOKUP($D710,의치한약수데이터!$C:$AS,8,0),"")</f>
        <v/>
      </c>
      <c r="I710" s="77" t="str">
        <f>IFERROR(VLOOKUP($D710,의치한약수데이터!$C:$AS,12,0),"")</f>
        <v/>
      </c>
      <c r="J710" s="77" t="str">
        <f>IFERROR(VLOOKUP($D710,의치한약수데이터!$C:$AS,13,0),"")</f>
        <v/>
      </c>
      <c r="K710" s="77" t="str">
        <f>IFERROR(VLOOKUP($D710,의치한약수데이터!$C:$AS,14,0),"")</f>
        <v/>
      </c>
      <c r="L710" s="77" t="str">
        <f>IFERROR(VLOOKUP($D710,의치한약수데이터!$C:$AS,16,0),"")</f>
        <v/>
      </c>
      <c r="M710" s="80" t="str">
        <f>IFERROR(VLOOKUP($D710,의치한약수데이터!$C:$AS,17,0),"")</f>
        <v/>
      </c>
      <c r="N710" s="77" t="str">
        <f>IFERROR(VLOOKUP($D710,의치한약수데이터!$C:$AS,18,0),"")</f>
        <v/>
      </c>
      <c r="O710" s="81" t="str">
        <f>IFERROR(VLOOKUP($D710,의치한약수데이터!$C:$AS,20,0),"")</f>
        <v/>
      </c>
      <c r="P710" s="77" t="str">
        <f>IFERROR(VLOOKUP($D710,의치한약수데이터!$C:$AS,21,0),"")</f>
        <v/>
      </c>
      <c r="Q710" s="77" t="str">
        <f>IFERROR(VLOOKUP($D710,의치한약수데이터!$C:$AS,39,0),"")</f>
        <v/>
      </c>
      <c r="R710" s="82" t="str">
        <f>IFERROR(VLOOKUP($D710,의치한약수데이터!$C:$AS,41,0),"")</f>
        <v/>
      </c>
      <c r="S710" s="115" t="str">
        <f>IFERROR(VLOOKUP($D710,의치한약수데이터!$C:$AS,43,0),"")</f>
        <v/>
      </c>
    </row>
    <row r="711" spans="3:19" x14ac:dyDescent="0.3">
      <c r="C711" s="18">
        <v>679</v>
      </c>
      <c r="D711" s="77" t="str">
        <f>IFERROR(VLOOKUP($C711,의치한약수데이터!$B:$C,2,0),"")</f>
        <v/>
      </c>
      <c r="E711" s="79" t="str">
        <f>IFERROR(VLOOKUP($D711,의치한약수데이터!$C:$AS,3,0),"")</f>
        <v/>
      </c>
      <c r="F711" s="77" t="str">
        <f>IFERROR(VLOOKUP($D711,의치한약수데이터!$C:$AS,5,0),"")</f>
        <v/>
      </c>
      <c r="G711" s="77" t="str">
        <f>IFERROR(VLOOKUP($D711,의치한약수데이터!$C:$AS,6,0),"")</f>
        <v/>
      </c>
      <c r="H711" s="77" t="str">
        <f>IFERROR(VLOOKUP($D711,의치한약수데이터!$C:$AS,8,0),"")</f>
        <v/>
      </c>
      <c r="I711" s="77" t="str">
        <f>IFERROR(VLOOKUP($D711,의치한약수데이터!$C:$AS,12,0),"")</f>
        <v/>
      </c>
      <c r="J711" s="77" t="str">
        <f>IFERROR(VLOOKUP($D711,의치한약수데이터!$C:$AS,13,0),"")</f>
        <v/>
      </c>
      <c r="K711" s="77" t="str">
        <f>IFERROR(VLOOKUP($D711,의치한약수데이터!$C:$AS,14,0),"")</f>
        <v/>
      </c>
      <c r="L711" s="77" t="str">
        <f>IFERROR(VLOOKUP($D711,의치한약수데이터!$C:$AS,16,0),"")</f>
        <v/>
      </c>
      <c r="M711" s="80" t="str">
        <f>IFERROR(VLOOKUP($D711,의치한약수데이터!$C:$AS,17,0),"")</f>
        <v/>
      </c>
      <c r="N711" s="77" t="str">
        <f>IFERROR(VLOOKUP($D711,의치한약수데이터!$C:$AS,18,0),"")</f>
        <v/>
      </c>
      <c r="O711" s="81" t="str">
        <f>IFERROR(VLOOKUP($D711,의치한약수데이터!$C:$AS,20,0),"")</f>
        <v/>
      </c>
      <c r="P711" s="77" t="str">
        <f>IFERROR(VLOOKUP($D711,의치한약수데이터!$C:$AS,21,0),"")</f>
        <v/>
      </c>
      <c r="Q711" s="77" t="str">
        <f>IFERROR(VLOOKUP($D711,의치한약수데이터!$C:$AS,39,0),"")</f>
        <v/>
      </c>
      <c r="R711" s="82" t="str">
        <f>IFERROR(VLOOKUP($D711,의치한약수데이터!$C:$AS,41,0),"")</f>
        <v/>
      </c>
      <c r="S711" s="115" t="str">
        <f>IFERROR(VLOOKUP($D711,의치한약수데이터!$C:$AS,43,0),"")</f>
        <v/>
      </c>
    </row>
    <row r="712" spans="3:19" x14ac:dyDescent="0.3">
      <c r="C712" s="18">
        <v>680</v>
      </c>
      <c r="D712" s="77" t="str">
        <f>IFERROR(VLOOKUP($C712,의치한약수데이터!$B:$C,2,0),"")</f>
        <v/>
      </c>
      <c r="E712" s="79" t="str">
        <f>IFERROR(VLOOKUP($D712,의치한약수데이터!$C:$AS,3,0),"")</f>
        <v/>
      </c>
      <c r="F712" s="77" t="str">
        <f>IFERROR(VLOOKUP($D712,의치한약수데이터!$C:$AS,5,0),"")</f>
        <v/>
      </c>
      <c r="G712" s="77" t="str">
        <f>IFERROR(VLOOKUP($D712,의치한약수데이터!$C:$AS,6,0),"")</f>
        <v/>
      </c>
      <c r="H712" s="77" t="str">
        <f>IFERROR(VLOOKUP($D712,의치한약수데이터!$C:$AS,8,0),"")</f>
        <v/>
      </c>
      <c r="I712" s="77" t="str">
        <f>IFERROR(VLOOKUP($D712,의치한약수데이터!$C:$AS,12,0),"")</f>
        <v/>
      </c>
      <c r="J712" s="77" t="str">
        <f>IFERROR(VLOOKUP($D712,의치한약수데이터!$C:$AS,13,0),"")</f>
        <v/>
      </c>
      <c r="K712" s="77" t="str">
        <f>IFERROR(VLOOKUP($D712,의치한약수데이터!$C:$AS,14,0),"")</f>
        <v/>
      </c>
      <c r="L712" s="77" t="str">
        <f>IFERROR(VLOOKUP($D712,의치한약수데이터!$C:$AS,16,0),"")</f>
        <v/>
      </c>
      <c r="M712" s="80" t="str">
        <f>IFERROR(VLOOKUP($D712,의치한약수데이터!$C:$AS,17,0),"")</f>
        <v/>
      </c>
      <c r="N712" s="77" t="str">
        <f>IFERROR(VLOOKUP($D712,의치한약수데이터!$C:$AS,18,0),"")</f>
        <v/>
      </c>
      <c r="O712" s="81" t="str">
        <f>IFERROR(VLOOKUP($D712,의치한약수데이터!$C:$AS,20,0),"")</f>
        <v/>
      </c>
      <c r="P712" s="77" t="str">
        <f>IFERROR(VLOOKUP($D712,의치한약수데이터!$C:$AS,21,0),"")</f>
        <v/>
      </c>
      <c r="Q712" s="77" t="str">
        <f>IFERROR(VLOOKUP($D712,의치한약수데이터!$C:$AS,39,0),"")</f>
        <v/>
      </c>
      <c r="R712" s="82" t="str">
        <f>IFERROR(VLOOKUP($D712,의치한약수데이터!$C:$AS,41,0),"")</f>
        <v/>
      </c>
      <c r="S712" s="115" t="str">
        <f>IFERROR(VLOOKUP($D712,의치한약수데이터!$C:$AS,43,0),"")</f>
        <v/>
      </c>
    </row>
    <row r="713" spans="3:19" x14ac:dyDescent="0.3">
      <c r="C713" s="18">
        <v>681</v>
      </c>
      <c r="D713" s="77" t="str">
        <f>IFERROR(VLOOKUP($C713,의치한약수데이터!$B:$C,2,0),"")</f>
        <v/>
      </c>
      <c r="E713" s="79" t="str">
        <f>IFERROR(VLOOKUP($D713,의치한약수데이터!$C:$AS,3,0),"")</f>
        <v/>
      </c>
      <c r="F713" s="77" t="str">
        <f>IFERROR(VLOOKUP($D713,의치한약수데이터!$C:$AS,5,0),"")</f>
        <v/>
      </c>
      <c r="G713" s="77" t="str">
        <f>IFERROR(VLOOKUP($D713,의치한약수데이터!$C:$AS,6,0),"")</f>
        <v/>
      </c>
      <c r="H713" s="77" t="str">
        <f>IFERROR(VLOOKUP($D713,의치한약수데이터!$C:$AS,8,0),"")</f>
        <v/>
      </c>
      <c r="I713" s="77" t="str">
        <f>IFERROR(VLOOKUP($D713,의치한약수데이터!$C:$AS,12,0),"")</f>
        <v/>
      </c>
      <c r="J713" s="77" t="str">
        <f>IFERROR(VLOOKUP($D713,의치한약수데이터!$C:$AS,13,0),"")</f>
        <v/>
      </c>
      <c r="K713" s="77" t="str">
        <f>IFERROR(VLOOKUP($D713,의치한약수데이터!$C:$AS,14,0),"")</f>
        <v/>
      </c>
      <c r="L713" s="77" t="str">
        <f>IFERROR(VLOOKUP($D713,의치한약수데이터!$C:$AS,16,0),"")</f>
        <v/>
      </c>
      <c r="M713" s="80" t="str">
        <f>IFERROR(VLOOKUP($D713,의치한약수데이터!$C:$AS,17,0),"")</f>
        <v/>
      </c>
      <c r="N713" s="77" t="str">
        <f>IFERROR(VLOOKUP($D713,의치한약수데이터!$C:$AS,18,0),"")</f>
        <v/>
      </c>
      <c r="O713" s="81" t="str">
        <f>IFERROR(VLOOKUP($D713,의치한약수데이터!$C:$AS,20,0),"")</f>
        <v/>
      </c>
      <c r="P713" s="77" t="str">
        <f>IFERROR(VLOOKUP($D713,의치한약수데이터!$C:$AS,21,0),"")</f>
        <v/>
      </c>
      <c r="Q713" s="77" t="str">
        <f>IFERROR(VLOOKUP($D713,의치한약수데이터!$C:$AS,39,0),"")</f>
        <v/>
      </c>
      <c r="R713" s="82" t="str">
        <f>IFERROR(VLOOKUP($D713,의치한약수데이터!$C:$AS,41,0),"")</f>
        <v/>
      </c>
      <c r="S713" s="115" t="str">
        <f>IFERROR(VLOOKUP($D713,의치한약수데이터!$C:$AS,43,0),"")</f>
        <v/>
      </c>
    </row>
    <row r="714" spans="3:19" x14ac:dyDescent="0.3">
      <c r="C714" s="18">
        <v>682</v>
      </c>
      <c r="D714" s="77" t="str">
        <f>IFERROR(VLOOKUP($C714,의치한약수데이터!$B:$C,2,0),"")</f>
        <v/>
      </c>
      <c r="E714" s="79" t="str">
        <f>IFERROR(VLOOKUP($D714,의치한약수데이터!$C:$AS,3,0),"")</f>
        <v/>
      </c>
      <c r="F714" s="77" t="str">
        <f>IFERROR(VLOOKUP($D714,의치한약수데이터!$C:$AS,5,0),"")</f>
        <v/>
      </c>
      <c r="G714" s="77" t="str">
        <f>IFERROR(VLOOKUP($D714,의치한약수데이터!$C:$AS,6,0),"")</f>
        <v/>
      </c>
      <c r="H714" s="77" t="str">
        <f>IFERROR(VLOOKUP($D714,의치한약수데이터!$C:$AS,8,0),"")</f>
        <v/>
      </c>
      <c r="I714" s="77" t="str">
        <f>IFERROR(VLOOKUP($D714,의치한약수데이터!$C:$AS,12,0),"")</f>
        <v/>
      </c>
      <c r="J714" s="77" t="str">
        <f>IFERROR(VLOOKUP($D714,의치한약수데이터!$C:$AS,13,0),"")</f>
        <v/>
      </c>
      <c r="K714" s="77" t="str">
        <f>IFERROR(VLOOKUP($D714,의치한약수데이터!$C:$AS,14,0),"")</f>
        <v/>
      </c>
      <c r="L714" s="77" t="str">
        <f>IFERROR(VLOOKUP($D714,의치한약수데이터!$C:$AS,16,0),"")</f>
        <v/>
      </c>
      <c r="M714" s="80" t="str">
        <f>IFERROR(VLOOKUP($D714,의치한약수데이터!$C:$AS,17,0),"")</f>
        <v/>
      </c>
      <c r="N714" s="77" t="str">
        <f>IFERROR(VLOOKUP($D714,의치한약수데이터!$C:$AS,18,0),"")</f>
        <v/>
      </c>
      <c r="O714" s="81" t="str">
        <f>IFERROR(VLOOKUP($D714,의치한약수데이터!$C:$AS,20,0),"")</f>
        <v/>
      </c>
      <c r="P714" s="77" t="str">
        <f>IFERROR(VLOOKUP($D714,의치한약수데이터!$C:$AS,21,0),"")</f>
        <v/>
      </c>
      <c r="Q714" s="77" t="str">
        <f>IFERROR(VLOOKUP($D714,의치한약수데이터!$C:$AS,39,0),"")</f>
        <v/>
      </c>
      <c r="R714" s="82" t="str">
        <f>IFERROR(VLOOKUP($D714,의치한약수데이터!$C:$AS,41,0),"")</f>
        <v/>
      </c>
      <c r="S714" s="115" t="str">
        <f>IFERROR(VLOOKUP($D714,의치한약수데이터!$C:$AS,43,0),"")</f>
        <v/>
      </c>
    </row>
    <row r="715" spans="3:19" x14ac:dyDescent="0.3">
      <c r="C715" s="18">
        <v>683</v>
      </c>
      <c r="D715" s="77" t="str">
        <f>IFERROR(VLOOKUP($C715,의치한약수데이터!$B:$C,2,0),"")</f>
        <v/>
      </c>
      <c r="E715" s="79" t="str">
        <f>IFERROR(VLOOKUP($D715,의치한약수데이터!$C:$AS,3,0),"")</f>
        <v/>
      </c>
      <c r="F715" s="77" t="str">
        <f>IFERROR(VLOOKUP($D715,의치한약수데이터!$C:$AS,5,0),"")</f>
        <v/>
      </c>
      <c r="G715" s="77" t="str">
        <f>IFERROR(VLOOKUP($D715,의치한약수데이터!$C:$AS,6,0),"")</f>
        <v/>
      </c>
      <c r="H715" s="77" t="str">
        <f>IFERROR(VLOOKUP($D715,의치한약수데이터!$C:$AS,8,0),"")</f>
        <v/>
      </c>
      <c r="I715" s="77" t="str">
        <f>IFERROR(VLOOKUP($D715,의치한약수데이터!$C:$AS,12,0),"")</f>
        <v/>
      </c>
      <c r="J715" s="77" t="str">
        <f>IFERROR(VLOOKUP($D715,의치한약수데이터!$C:$AS,13,0),"")</f>
        <v/>
      </c>
      <c r="K715" s="77" t="str">
        <f>IFERROR(VLOOKUP($D715,의치한약수데이터!$C:$AS,14,0),"")</f>
        <v/>
      </c>
      <c r="L715" s="77" t="str">
        <f>IFERROR(VLOOKUP($D715,의치한약수데이터!$C:$AS,16,0),"")</f>
        <v/>
      </c>
      <c r="M715" s="80" t="str">
        <f>IFERROR(VLOOKUP($D715,의치한약수데이터!$C:$AS,17,0),"")</f>
        <v/>
      </c>
      <c r="N715" s="77" t="str">
        <f>IFERROR(VLOOKUP($D715,의치한약수데이터!$C:$AS,18,0),"")</f>
        <v/>
      </c>
      <c r="O715" s="81" t="str">
        <f>IFERROR(VLOOKUP($D715,의치한약수데이터!$C:$AS,20,0),"")</f>
        <v/>
      </c>
      <c r="P715" s="77" t="str">
        <f>IFERROR(VLOOKUP($D715,의치한약수데이터!$C:$AS,21,0),"")</f>
        <v/>
      </c>
      <c r="Q715" s="77" t="str">
        <f>IFERROR(VLOOKUP($D715,의치한약수데이터!$C:$AS,39,0),"")</f>
        <v/>
      </c>
      <c r="R715" s="82" t="str">
        <f>IFERROR(VLOOKUP($D715,의치한약수데이터!$C:$AS,41,0),"")</f>
        <v/>
      </c>
      <c r="S715" s="115" t="str">
        <f>IFERROR(VLOOKUP($D715,의치한약수데이터!$C:$AS,43,0),"")</f>
        <v/>
      </c>
    </row>
    <row r="716" spans="3:19" x14ac:dyDescent="0.3">
      <c r="C716" s="18">
        <v>684</v>
      </c>
      <c r="D716" s="77" t="str">
        <f>IFERROR(VLOOKUP($C716,의치한약수데이터!$B:$C,2,0),"")</f>
        <v/>
      </c>
      <c r="E716" s="79" t="str">
        <f>IFERROR(VLOOKUP($D716,의치한약수데이터!$C:$AS,3,0),"")</f>
        <v/>
      </c>
      <c r="F716" s="77" t="str">
        <f>IFERROR(VLOOKUP($D716,의치한약수데이터!$C:$AS,5,0),"")</f>
        <v/>
      </c>
      <c r="G716" s="77" t="str">
        <f>IFERROR(VLOOKUP($D716,의치한약수데이터!$C:$AS,6,0),"")</f>
        <v/>
      </c>
      <c r="H716" s="77" t="str">
        <f>IFERROR(VLOOKUP($D716,의치한약수데이터!$C:$AS,8,0),"")</f>
        <v/>
      </c>
      <c r="I716" s="77" t="str">
        <f>IFERROR(VLOOKUP($D716,의치한약수데이터!$C:$AS,12,0),"")</f>
        <v/>
      </c>
      <c r="J716" s="77" t="str">
        <f>IFERROR(VLOOKUP($D716,의치한약수데이터!$C:$AS,13,0),"")</f>
        <v/>
      </c>
      <c r="K716" s="77" t="str">
        <f>IFERROR(VLOOKUP($D716,의치한약수데이터!$C:$AS,14,0),"")</f>
        <v/>
      </c>
      <c r="L716" s="77" t="str">
        <f>IFERROR(VLOOKUP($D716,의치한약수데이터!$C:$AS,16,0),"")</f>
        <v/>
      </c>
      <c r="M716" s="80" t="str">
        <f>IFERROR(VLOOKUP($D716,의치한약수데이터!$C:$AS,17,0),"")</f>
        <v/>
      </c>
      <c r="N716" s="77" t="str">
        <f>IFERROR(VLOOKUP($D716,의치한약수데이터!$C:$AS,18,0),"")</f>
        <v/>
      </c>
      <c r="O716" s="81" t="str">
        <f>IFERROR(VLOOKUP($D716,의치한약수데이터!$C:$AS,20,0),"")</f>
        <v/>
      </c>
      <c r="P716" s="77" t="str">
        <f>IFERROR(VLOOKUP($D716,의치한약수데이터!$C:$AS,21,0),"")</f>
        <v/>
      </c>
      <c r="Q716" s="77" t="str">
        <f>IFERROR(VLOOKUP($D716,의치한약수데이터!$C:$AS,39,0),"")</f>
        <v/>
      </c>
      <c r="R716" s="82" t="str">
        <f>IFERROR(VLOOKUP($D716,의치한약수데이터!$C:$AS,41,0),"")</f>
        <v/>
      </c>
      <c r="S716" s="115" t="str">
        <f>IFERROR(VLOOKUP($D716,의치한약수데이터!$C:$AS,43,0),"")</f>
        <v/>
      </c>
    </row>
    <row r="717" spans="3:19" x14ac:dyDescent="0.3">
      <c r="C717" s="18">
        <v>685</v>
      </c>
      <c r="D717" s="77" t="str">
        <f>IFERROR(VLOOKUP($C717,의치한약수데이터!$B:$C,2,0),"")</f>
        <v/>
      </c>
      <c r="E717" s="79" t="str">
        <f>IFERROR(VLOOKUP($D717,의치한약수데이터!$C:$AS,3,0),"")</f>
        <v/>
      </c>
      <c r="F717" s="77" t="str">
        <f>IFERROR(VLOOKUP($D717,의치한약수데이터!$C:$AS,5,0),"")</f>
        <v/>
      </c>
      <c r="G717" s="77" t="str">
        <f>IFERROR(VLOOKUP($D717,의치한약수데이터!$C:$AS,6,0),"")</f>
        <v/>
      </c>
      <c r="H717" s="77" t="str">
        <f>IFERROR(VLOOKUP($D717,의치한약수데이터!$C:$AS,8,0),"")</f>
        <v/>
      </c>
      <c r="I717" s="77" t="str">
        <f>IFERROR(VLOOKUP($D717,의치한약수데이터!$C:$AS,12,0),"")</f>
        <v/>
      </c>
      <c r="J717" s="77" t="str">
        <f>IFERROR(VLOOKUP($D717,의치한약수데이터!$C:$AS,13,0),"")</f>
        <v/>
      </c>
      <c r="K717" s="77" t="str">
        <f>IFERROR(VLOOKUP($D717,의치한약수데이터!$C:$AS,14,0),"")</f>
        <v/>
      </c>
      <c r="L717" s="77" t="str">
        <f>IFERROR(VLOOKUP($D717,의치한약수데이터!$C:$AS,16,0),"")</f>
        <v/>
      </c>
      <c r="M717" s="80" t="str">
        <f>IFERROR(VLOOKUP($D717,의치한약수데이터!$C:$AS,17,0),"")</f>
        <v/>
      </c>
      <c r="N717" s="77" t="str">
        <f>IFERROR(VLOOKUP($D717,의치한약수데이터!$C:$AS,18,0),"")</f>
        <v/>
      </c>
      <c r="O717" s="81" t="str">
        <f>IFERROR(VLOOKUP($D717,의치한약수데이터!$C:$AS,20,0),"")</f>
        <v/>
      </c>
      <c r="P717" s="77" t="str">
        <f>IFERROR(VLOOKUP($D717,의치한약수데이터!$C:$AS,21,0),"")</f>
        <v/>
      </c>
      <c r="Q717" s="77" t="str">
        <f>IFERROR(VLOOKUP($D717,의치한약수데이터!$C:$AS,39,0),"")</f>
        <v/>
      </c>
      <c r="R717" s="82" t="str">
        <f>IFERROR(VLOOKUP($D717,의치한약수데이터!$C:$AS,41,0),"")</f>
        <v/>
      </c>
      <c r="S717" s="115" t="str">
        <f>IFERROR(VLOOKUP($D717,의치한약수데이터!$C:$AS,43,0),"")</f>
        <v/>
      </c>
    </row>
    <row r="718" spans="3:19" x14ac:dyDescent="0.3">
      <c r="C718" s="18">
        <v>686</v>
      </c>
      <c r="D718" s="77" t="str">
        <f>IFERROR(VLOOKUP($C718,의치한약수데이터!$B:$C,2,0),"")</f>
        <v/>
      </c>
      <c r="E718" s="79" t="str">
        <f>IFERROR(VLOOKUP($D718,의치한약수데이터!$C:$AS,3,0),"")</f>
        <v/>
      </c>
      <c r="F718" s="77" t="str">
        <f>IFERROR(VLOOKUP($D718,의치한약수데이터!$C:$AS,5,0),"")</f>
        <v/>
      </c>
      <c r="G718" s="77" t="str">
        <f>IFERROR(VLOOKUP($D718,의치한약수데이터!$C:$AS,6,0),"")</f>
        <v/>
      </c>
      <c r="H718" s="77" t="str">
        <f>IFERROR(VLOOKUP($D718,의치한약수데이터!$C:$AS,8,0),"")</f>
        <v/>
      </c>
      <c r="I718" s="77" t="str">
        <f>IFERROR(VLOOKUP($D718,의치한약수데이터!$C:$AS,12,0),"")</f>
        <v/>
      </c>
      <c r="J718" s="77" t="str">
        <f>IFERROR(VLOOKUP($D718,의치한약수데이터!$C:$AS,13,0),"")</f>
        <v/>
      </c>
      <c r="K718" s="77" t="str">
        <f>IFERROR(VLOOKUP($D718,의치한약수데이터!$C:$AS,14,0),"")</f>
        <v/>
      </c>
      <c r="L718" s="77" t="str">
        <f>IFERROR(VLOOKUP($D718,의치한약수데이터!$C:$AS,16,0),"")</f>
        <v/>
      </c>
      <c r="M718" s="80" t="str">
        <f>IFERROR(VLOOKUP($D718,의치한약수데이터!$C:$AS,17,0),"")</f>
        <v/>
      </c>
      <c r="N718" s="77" t="str">
        <f>IFERROR(VLOOKUP($D718,의치한약수데이터!$C:$AS,18,0),"")</f>
        <v/>
      </c>
      <c r="O718" s="81" t="str">
        <f>IFERROR(VLOOKUP($D718,의치한약수데이터!$C:$AS,20,0),"")</f>
        <v/>
      </c>
      <c r="P718" s="77" t="str">
        <f>IFERROR(VLOOKUP($D718,의치한약수데이터!$C:$AS,21,0),"")</f>
        <v/>
      </c>
      <c r="Q718" s="77" t="str">
        <f>IFERROR(VLOOKUP($D718,의치한약수데이터!$C:$AS,39,0),"")</f>
        <v/>
      </c>
      <c r="R718" s="82" t="str">
        <f>IFERROR(VLOOKUP($D718,의치한약수데이터!$C:$AS,41,0),"")</f>
        <v/>
      </c>
      <c r="S718" s="115" t="str">
        <f>IFERROR(VLOOKUP($D718,의치한약수데이터!$C:$AS,43,0),"")</f>
        <v/>
      </c>
    </row>
    <row r="719" spans="3:19" x14ac:dyDescent="0.3">
      <c r="C719" s="18">
        <v>687</v>
      </c>
      <c r="D719" s="77" t="str">
        <f>IFERROR(VLOOKUP($C719,의치한약수데이터!$B:$C,2,0),"")</f>
        <v/>
      </c>
      <c r="E719" s="79" t="str">
        <f>IFERROR(VLOOKUP($D719,의치한약수데이터!$C:$AS,3,0),"")</f>
        <v/>
      </c>
      <c r="F719" s="77" t="str">
        <f>IFERROR(VLOOKUP($D719,의치한약수데이터!$C:$AS,5,0),"")</f>
        <v/>
      </c>
      <c r="G719" s="77" t="str">
        <f>IFERROR(VLOOKUP($D719,의치한약수데이터!$C:$AS,6,0),"")</f>
        <v/>
      </c>
      <c r="H719" s="77" t="str">
        <f>IFERROR(VLOOKUP($D719,의치한약수데이터!$C:$AS,8,0),"")</f>
        <v/>
      </c>
      <c r="I719" s="77" t="str">
        <f>IFERROR(VLOOKUP($D719,의치한약수데이터!$C:$AS,12,0),"")</f>
        <v/>
      </c>
      <c r="J719" s="77" t="str">
        <f>IFERROR(VLOOKUP($D719,의치한약수데이터!$C:$AS,13,0),"")</f>
        <v/>
      </c>
      <c r="K719" s="77" t="str">
        <f>IFERROR(VLOOKUP($D719,의치한약수데이터!$C:$AS,14,0),"")</f>
        <v/>
      </c>
      <c r="L719" s="77" t="str">
        <f>IFERROR(VLOOKUP($D719,의치한약수데이터!$C:$AS,16,0),"")</f>
        <v/>
      </c>
      <c r="M719" s="80" t="str">
        <f>IFERROR(VLOOKUP($D719,의치한약수데이터!$C:$AS,17,0),"")</f>
        <v/>
      </c>
      <c r="N719" s="77" t="str">
        <f>IFERROR(VLOOKUP($D719,의치한약수데이터!$C:$AS,18,0),"")</f>
        <v/>
      </c>
      <c r="O719" s="81" t="str">
        <f>IFERROR(VLOOKUP($D719,의치한약수데이터!$C:$AS,20,0),"")</f>
        <v/>
      </c>
      <c r="P719" s="77" t="str">
        <f>IFERROR(VLOOKUP($D719,의치한약수데이터!$C:$AS,21,0),"")</f>
        <v/>
      </c>
      <c r="Q719" s="77" t="str">
        <f>IFERROR(VLOOKUP($D719,의치한약수데이터!$C:$AS,39,0),"")</f>
        <v/>
      </c>
      <c r="R719" s="82" t="str">
        <f>IFERROR(VLOOKUP($D719,의치한약수데이터!$C:$AS,41,0),"")</f>
        <v/>
      </c>
      <c r="S719" s="115" t="str">
        <f>IFERROR(VLOOKUP($D719,의치한약수데이터!$C:$AS,43,0),"")</f>
        <v/>
      </c>
    </row>
    <row r="720" spans="3:19" x14ac:dyDescent="0.3">
      <c r="C720" s="18">
        <v>688</v>
      </c>
      <c r="D720" s="77" t="str">
        <f>IFERROR(VLOOKUP($C720,의치한약수데이터!$B:$C,2,0),"")</f>
        <v/>
      </c>
      <c r="E720" s="79" t="str">
        <f>IFERROR(VLOOKUP($D720,의치한약수데이터!$C:$AS,3,0),"")</f>
        <v/>
      </c>
      <c r="F720" s="77" t="str">
        <f>IFERROR(VLOOKUP($D720,의치한약수데이터!$C:$AS,5,0),"")</f>
        <v/>
      </c>
      <c r="G720" s="77" t="str">
        <f>IFERROR(VLOOKUP($D720,의치한약수데이터!$C:$AS,6,0),"")</f>
        <v/>
      </c>
      <c r="H720" s="77" t="str">
        <f>IFERROR(VLOOKUP($D720,의치한약수데이터!$C:$AS,8,0),"")</f>
        <v/>
      </c>
      <c r="I720" s="77" t="str">
        <f>IFERROR(VLOOKUP($D720,의치한약수데이터!$C:$AS,12,0),"")</f>
        <v/>
      </c>
      <c r="J720" s="77" t="str">
        <f>IFERROR(VLOOKUP($D720,의치한약수데이터!$C:$AS,13,0),"")</f>
        <v/>
      </c>
      <c r="K720" s="77" t="str">
        <f>IFERROR(VLOOKUP($D720,의치한약수데이터!$C:$AS,14,0),"")</f>
        <v/>
      </c>
      <c r="L720" s="77" t="str">
        <f>IFERROR(VLOOKUP($D720,의치한약수데이터!$C:$AS,16,0),"")</f>
        <v/>
      </c>
      <c r="M720" s="80" t="str">
        <f>IFERROR(VLOOKUP($D720,의치한약수데이터!$C:$AS,17,0),"")</f>
        <v/>
      </c>
      <c r="N720" s="77" t="str">
        <f>IFERROR(VLOOKUP($D720,의치한약수데이터!$C:$AS,18,0),"")</f>
        <v/>
      </c>
      <c r="O720" s="81" t="str">
        <f>IFERROR(VLOOKUP($D720,의치한약수데이터!$C:$AS,20,0),"")</f>
        <v/>
      </c>
      <c r="P720" s="77" t="str">
        <f>IFERROR(VLOOKUP($D720,의치한약수데이터!$C:$AS,21,0),"")</f>
        <v/>
      </c>
      <c r="Q720" s="77" t="str">
        <f>IFERROR(VLOOKUP($D720,의치한약수데이터!$C:$AS,39,0),"")</f>
        <v/>
      </c>
      <c r="R720" s="82" t="str">
        <f>IFERROR(VLOOKUP($D720,의치한약수데이터!$C:$AS,41,0),"")</f>
        <v/>
      </c>
      <c r="S720" s="115" t="str">
        <f>IFERROR(VLOOKUP($D720,의치한약수데이터!$C:$AS,43,0),"")</f>
        <v/>
      </c>
    </row>
    <row r="721" spans="3:19" x14ac:dyDescent="0.3">
      <c r="C721" s="18">
        <v>689</v>
      </c>
      <c r="D721" s="77" t="str">
        <f>IFERROR(VLOOKUP($C721,의치한약수데이터!$B:$C,2,0),"")</f>
        <v/>
      </c>
      <c r="E721" s="79" t="str">
        <f>IFERROR(VLOOKUP($D721,의치한약수데이터!$C:$AS,3,0),"")</f>
        <v/>
      </c>
      <c r="F721" s="77" t="str">
        <f>IFERROR(VLOOKUP($D721,의치한약수데이터!$C:$AS,5,0),"")</f>
        <v/>
      </c>
      <c r="G721" s="77" t="str">
        <f>IFERROR(VLOOKUP($D721,의치한약수데이터!$C:$AS,6,0),"")</f>
        <v/>
      </c>
      <c r="H721" s="77" t="str">
        <f>IFERROR(VLOOKUP($D721,의치한약수데이터!$C:$AS,8,0),"")</f>
        <v/>
      </c>
      <c r="I721" s="77" t="str">
        <f>IFERROR(VLOOKUP($D721,의치한약수데이터!$C:$AS,12,0),"")</f>
        <v/>
      </c>
      <c r="J721" s="77" t="str">
        <f>IFERROR(VLOOKUP($D721,의치한약수데이터!$C:$AS,13,0),"")</f>
        <v/>
      </c>
      <c r="K721" s="77" t="str">
        <f>IFERROR(VLOOKUP($D721,의치한약수데이터!$C:$AS,14,0),"")</f>
        <v/>
      </c>
      <c r="L721" s="77" t="str">
        <f>IFERROR(VLOOKUP($D721,의치한약수데이터!$C:$AS,16,0),"")</f>
        <v/>
      </c>
      <c r="M721" s="80" t="str">
        <f>IFERROR(VLOOKUP($D721,의치한약수데이터!$C:$AS,17,0),"")</f>
        <v/>
      </c>
      <c r="N721" s="77" t="str">
        <f>IFERROR(VLOOKUP($D721,의치한약수데이터!$C:$AS,18,0),"")</f>
        <v/>
      </c>
      <c r="O721" s="81" t="str">
        <f>IFERROR(VLOOKUP($D721,의치한약수데이터!$C:$AS,20,0),"")</f>
        <v/>
      </c>
      <c r="P721" s="77" t="str">
        <f>IFERROR(VLOOKUP($D721,의치한약수데이터!$C:$AS,21,0),"")</f>
        <v/>
      </c>
      <c r="Q721" s="77" t="str">
        <f>IFERROR(VLOOKUP($D721,의치한약수데이터!$C:$AS,39,0),"")</f>
        <v/>
      </c>
      <c r="R721" s="82" t="str">
        <f>IFERROR(VLOOKUP($D721,의치한약수데이터!$C:$AS,41,0),"")</f>
        <v/>
      </c>
      <c r="S721" s="115" t="str">
        <f>IFERROR(VLOOKUP($D721,의치한약수데이터!$C:$AS,43,0),"")</f>
        <v/>
      </c>
    </row>
    <row r="722" spans="3:19" x14ac:dyDescent="0.3">
      <c r="C722" s="18">
        <v>690</v>
      </c>
      <c r="D722" s="77" t="str">
        <f>IFERROR(VLOOKUP($C722,의치한약수데이터!$B:$C,2,0),"")</f>
        <v/>
      </c>
      <c r="E722" s="79" t="str">
        <f>IFERROR(VLOOKUP($D722,의치한약수데이터!$C:$AS,3,0),"")</f>
        <v/>
      </c>
      <c r="F722" s="77" t="str">
        <f>IFERROR(VLOOKUP($D722,의치한약수데이터!$C:$AS,5,0),"")</f>
        <v/>
      </c>
      <c r="G722" s="77" t="str">
        <f>IFERROR(VLOOKUP($D722,의치한약수데이터!$C:$AS,6,0),"")</f>
        <v/>
      </c>
      <c r="H722" s="77" t="str">
        <f>IFERROR(VLOOKUP($D722,의치한약수데이터!$C:$AS,8,0),"")</f>
        <v/>
      </c>
      <c r="I722" s="77" t="str">
        <f>IFERROR(VLOOKUP($D722,의치한약수데이터!$C:$AS,12,0),"")</f>
        <v/>
      </c>
      <c r="J722" s="77" t="str">
        <f>IFERROR(VLOOKUP($D722,의치한약수데이터!$C:$AS,13,0),"")</f>
        <v/>
      </c>
      <c r="K722" s="77" t="str">
        <f>IFERROR(VLOOKUP($D722,의치한약수데이터!$C:$AS,14,0),"")</f>
        <v/>
      </c>
      <c r="L722" s="77" t="str">
        <f>IFERROR(VLOOKUP($D722,의치한약수데이터!$C:$AS,16,0),"")</f>
        <v/>
      </c>
      <c r="M722" s="80" t="str">
        <f>IFERROR(VLOOKUP($D722,의치한약수데이터!$C:$AS,17,0),"")</f>
        <v/>
      </c>
      <c r="N722" s="77" t="str">
        <f>IFERROR(VLOOKUP($D722,의치한약수데이터!$C:$AS,18,0),"")</f>
        <v/>
      </c>
      <c r="O722" s="81" t="str">
        <f>IFERROR(VLOOKUP($D722,의치한약수데이터!$C:$AS,20,0),"")</f>
        <v/>
      </c>
      <c r="P722" s="77" t="str">
        <f>IFERROR(VLOOKUP($D722,의치한약수데이터!$C:$AS,21,0),"")</f>
        <v/>
      </c>
      <c r="Q722" s="77" t="str">
        <f>IFERROR(VLOOKUP($D722,의치한약수데이터!$C:$AS,39,0),"")</f>
        <v/>
      </c>
      <c r="R722" s="82" t="str">
        <f>IFERROR(VLOOKUP($D722,의치한약수데이터!$C:$AS,41,0),"")</f>
        <v/>
      </c>
      <c r="S722" s="115" t="str">
        <f>IFERROR(VLOOKUP($D722,의치한약수데이터!$C:$AS,43,0),"")</f>
        <v/>
      </c>
    </row>
    <row r="723" spans="3:19" x14ac:dyDescent="0.3">
      <c r="C723" s="18">
        <v>691</v>
      </c>
      <c r="D723" s="77" t="str">
        <f>IFERROR(VLOOKUP($C723,의치한약수데이터!$B:$C,2,0),"")</f>
        <v/>
      </c>
      <c r="E723" s="79" t="str">
        <f>IFERROR(VLOOKUP($D723,의치한약수데이터!$C:$AS,3,0),"")</f>
        <v/>
      </c>
      <c r="F723" s="77" t="str">
        <f>IFERROR(VLOOKUP($D723,의치한약수데이터!$C:$AS,5,0),"")</f>
        <v/>
      </c>
      <c r="G723" s="77" t="str">
        <f>IFERROR(VLOOKUP($D723,의치한약수데이터!$C:$AS,6,0),"")</f>
        <v/>
      </c>
      <c r="H723" s="77" t="str">
        <f>IFERROR(VLOOKUP($D723,의치한약수데이터!$C:$AS,8,0),"")</f>
        <v/>
      </c>
      <c r="I723" s="77" t="str">
        <f>IFERROR(VLOOKUP($D723,의치한약수데이터!$C:$AS,12,0),"")</f>
        <v/>
      </c>
      <c r="J723" s="77" t="str">
        <f>IFERROR(VLOOKUP($D723,의치한약수데이터!$C:$AS,13,0),"")</f>
        <v/>
      </c>
      <c r="K723" s="77" t="str">
        <f>IFERROR(VLOOKUP($D723,의치한약수데이터!$C:$AS,14,0),"")</f>
        <v/>
      </c>
      <c r="L723" s="77" t="str">
        <f>IFERROR(VLOOKUP($D723,의치한약수데이터!$C:$AS,16,0),"")</f>
        <v/>
      </c>
      <c r="M723" s="80" t="str">
        <f>IFERROR(VLOOKUP($D723,의치한약수데이터!$C:$AS,17,0),"")</f>
        <v/>
      </c>
      <c r="N723" s="77" t="str">
        <f>IFERROR(VLOOKUP($D723,의치한약수데이터!$C:$AS,18,0),"")</f>
        <v/>
      </c>
      <c r="O723" s="81" t="str">
        <f>IFERROR(VLOOKUP($D723,의치한약수데이터!$C:$AS,20,0),"")</f>
        <v/>
      </c>
      <c r="P723" s="77" t="str">
        <f>IFERROR(VLOOKUP($D723,의치한약수데이터!$C:$AS,21,0),"")</f>
        <v/>
      </c>
      <c r="Q723" s="77" t="str">
        <f>IFERROR(VLOOKUP($D723,의치한약수데이터!$C:$AS,39,0),"")</f>
        <v/>
      </c>
      <c r="R723" s="82" t="str">
        <f>IFERROR(VLOOKUP($D723,의치한약수데이터!$C:$AS,41,0),"")</f>
        <v/>
      </c>
      <c r="S723" s="115" t="str">
        <f>IFERROR(VLOOKUP($D723,의치한약수데이터!$C:$AS,43,0),"")</f>
        <v/>
      </c>
    </row>
    <row r="724" spans="3:19" x14ac:dyDescent="0.3">
      <c r="C724" s="18">
        <v>692</v>
      </c>
      <c r="D724" s="77" t="str">
        <f>IFERROR(VLOOKUP($C724,의치한약수데이터!$B:$C,2,0),"")</f>
        <v/>
      </c>
      <c r="E724" s="79" t="str">
        <f>IFERROR(VLOOKUP($D724,의치한약수데이터!$C:$AS,3,0),"")</f>
        <v/>
      </c>
      <c r="F724" s="77" t="str">
        <f>IFERROR(VLOOKUP($D724,의치한약수데이터!$C:$AS,5,0),"")</f>
        <v/>
      </c>
      <c r="G724" s="77" t="str">
        <f>IFERROR(VLOOKUP($D724,의치한약수데이터!$C:$AS,6,0),"")</f>
        <v/>
      </c>
      <c r="H724" s="77" t="str">
        <f>IFERROR(VLOOKUP($D724,의치한약수데이터!$C:$AS,8,0),"")</f>
        <v/>
      </c>
      <c r="I724" s="77" t="str">
        <f>IFERROR(VLOOKUP($D724,의치한약수데이터!$C:$AS,12,0),"")</f>
        <v/>
      </c>
      <c r="J724" s="77" t="str">
        <f>IFERROR(VLOOKUP($D724,의치한약수데이터!$C:$AS,13,0),"")</f>
        <v/>
      </c>
      <c r="K724" s="77" t="str">
        <f>IFERROR(VLOOKUP($D724,의치한약수데이터!$C:$AS,14,0),"")</f>
        <v/>
      </c>
      <c r="L724" s="77" t="str">
        <f>IFERROR(VLOOKUP($D724,의치한약수데이터!$C:$AS,16,0),"")</f>
        <v/>
      </c>
      <c r="M724" s="80" t="str">
        <f>IFERROR(VLOOKUP($D724,의치한약수데이터!$C:$AS,17,0),"")</f>
        <v/>
      </c>
      <c r="N724" s="77" t="str">
        <f>IFERROR(VLOOKUP($D724,의치한약수데이터!$C:$AS,18,0),"")</f>
        <v/>
      </c>
      <c r="O724" s="81" t="str">
        <f>IFERROR(VLOOKUP($D724,의치한약수데이터!$C:$AS,20,0),"")</f>
        <v/>
      </c>
      <c r="P724" s="77" t="str">
        <f>IFERROR(VLOOKUP($D724,의치한약수데이터!$C:$AS,21,0),"")</f>
        <v/>
      </c>
      <c r="Q724" s="77" t="str">
        <f>IFERROR(VLOOKUP($D724,의치한약수데이터!$C:$AS,39,0),"")</f>
        <v/>
      </c>
      <c r="R724" s="82" t="str">
        <f>IFERROR(VLOOKUP($D724,의치한약수데이터!$C:$AS,41,0),"")</f>
        <v/>
      </c>
      <c r="S724" s="115" t="str">
        <f>IFERROR(VLOOKUP($D724,의치한약수데이터!$C:$AS,43,0),"")</f>
        <v/>
      </c>
    </row>
    <row r="725" spans="3:19" x14ac:dyDescent="0.3">
      <c r="C725" s="18">
        <v>693</v>
      </c>
      <c r="D725" s="77" t="str">
        <f>IFERROR(VLOOKUP($C725,의치한약수데이터!$B:$C,2,0),"")</f>
        <v/>
      </c>
      <c r="E725" s="79" t="str">
        <f>IFERROR(VLOOKUP($D725,의치한약수데이터!$C:$AS,3,0),"")</f>
        <v/>
      </c>
      <c r="F725" s="77" t="str">
        <f>IFERROR(VLOOKUP($D725,의치한약수데이터!$C:$AS,5,0),"")</f>
        <v/>
      </c>
      <c r="G725" s="77" t="str">
        <f>IFERROR(VLOOKUP($D725,의치한약수데이터!$C:$AS,6,0),"")</f>
        <v/>
      </c>
      <c r="H725" s="77" t="str">
        <f>IFERROR(VLOOKUP($D725,의치한약수데이터!$C:$AS,8,0),"")</f>
        <v/>
      </c>
      <c r="I725" s="77" t="str">
        <f>IFERROR(VLOOKUP($D725,의치한약수데이터!$C:$AS,12,0),"")</f>
        <v/>
      </c>
      <c r="J725" s="77" t="str">
        <f>IFERROR(VLOOKUP($D725,의치한약수데이터!$C:$AS,13,0),"")</f>
        <v/>
      </c>
      <c r="K725" s="77" t="str">
        <f>IFERROR(VLOOKUP($D725,의치한약수데이터!$C:$AS,14,0),"")</f>
        <v/>
      </c>
      <c r="L725" s="77" t="str">
        <f>IFERROR(VLOOKUP($D725,의치한약수데이터!$C:$AS,16,0),"")</f>
        <v/>
      </c>
      <c r="M725" s="80" t="str">
        <f>IFERROR(VLOOKUP($D725,의치한약수데이터!$C:$AS,17,0),"")</f>
        <v/>
      </c>
      <c r="N725" s="77" t="str">
        <f>IFERROR(VLOOKUP($D725,의치한약수데이터!$C:$AS,18,0),"")</f>
        <v/>
      </c>
      <c r="O725" s="81" t="str">
        <f>IFERROR(VLOOKUP($D725,의치한약수데이터!$C:$AS,20,0),"")</f>
        <v/>
      </c>
      <c r="P725" s="77" t="str">
        <f>IFERROR(VLOOKUP($D725,의치한약수데이터!$C:$AS,21,0),"")</f>
        <v/>
      </c>
      <c r="Q725" s="77" t="str">
        <f>IFERROR(VLOOKUP($D725,의치한약수데이터!$C:$AS,39,0),"")</f>
        <v/>
      </c>
      <c r="R725" s="82" t="str">
        <f>IFERROR(VLOOKUP($D725,의치한약수데이터!$C:$AS,41,0),"")</f>
        <v/>
      </c>
      <c r="S725" s="115" t="str">
        <f>IFERROR(VLOOKUP($D725,의치한약수데이터!$C:$AS,43,0),"")</f>
        <v/>
      </c>
    </row>
    <row r="726" spans="3:19" x14ac:dyDescent="0.3">
      <c r="C726" s="18">
        <v>694</v>
      </c>
      <c r="D726" s="77" t="str">
        <f>IFERROR(VLOOKUP($C726,의치한약수데이터!$B:$C,2,0),"")</f>
        <v/>
      </c>
      <c r="E726" s="79" t="str">
        <f>IFERROR(VLOOKUP($D726,의치한약수데이터!$C:$AS,3,0),"")</f>
        <v/>
      </c>
      <c r="F726" s="77" t="str">
        <f>IFERROR(VLOOKUP($D726,의치한약수데이터!$C:$AS,5,0),"")</f>
        <v/>
      </c>
      <c r="G726" s="77" t="str">
        <f>IFERROR(VLOOKUP($D726,의치한약수데이터!$C:$AS,6,0),"")</f>
        <v/>
      </c>
      <c r="H726" s="77" t="str">
        <f>IFERROR(VLOOKUP($D726,의치한약수데이터!$C:$AS,8,0),"")</f>
        <v/>
      </c>
      <c r="I726" s="77" t="str">
        <f>IFERROR(VLOOKUP($D726,의치한약수데이터!$C:$AS,12,0),"")</f>
        <v/>
      </c>
      <c r="J726" s="77" t="str">
        <f>IFERROR(VLOOKUP($D726,의치한약수데이터!$C:$AS,13,0),"")</f>
        <v/>
      </c>
      <c r="K726" s="77" t="str">
        <f>IFERROR(VLOOKUP($D726,의치한약수데이터!$C:$AS,14,0),"")</f>
        <v/>
      </c>
      <c r="L726" s="77" t="str">
        <f>IFERROR(VLOOKUP($D726,의치한약수데이터!$C:$AS,16,0),"")</f>
        <v/>
      </c>
      <c r="M726" s="80" t="str">
        <f>IFERROR(VLOOKUP($D726,의치한약수데이터!$C:$AS,17,0),"")</f>
        <v/>
      </c>
      <c r="N726" s="77" t="str">
        <f>IFERROR(VLOOKUP($D726,의치한약수데이터!$C:$AS,18,0),"")</f>
        <v/>
      </c>
      <c r="O726" s="81" t="str">
        <f>IFERROR(VLOOKUP($D726,의치한약수데이터!$C:$AS,20,0),"")</f>
        <v/>
      </c>
      <c r="P726" s="77" t="str">
        <f>IFERROR(VLOOKUP($D726,의치한약수데이터!$C:$AS,21,0),"")</f>
        <v/>
      </c>
      <c r="Q726" s="77" t="str">
        <f>IFERROR(VLOOKUP($D726,의치한약수데이터!$C:$AS,39,0),"")</f>
        <v/>
      </c>
      <c r="R726" s="82" t="str">
        <f>IFERROR(VLOOKUP($D726,의치한약수데이터!$C:$AS,41,0),"")</f>
        <v/>
      </c>
      <c r="S726" s="115" t="str">
        <f>IFERROR(VLOOKUP($D726,의치한약수데이터!$C:$AS,43,0),"")</f>
        <v/>
      </c>
    </row>
    <row r="727" spans="3:19" x14ac:dyDescent="0.3">
      <c r="C727" s="18">
        <v>695</v>
      </c>
      <c r="D727" s="77" t="str">
        <f>IFERROR(VLOOKUP($C727,의치한약수데이터!$B:$C,2,0),"")</f>
        <v/>
      </c>
      <c r="E727" s="79" t="str">
        <f>IFERROR(VLOOKUP($D727,의치한약수데이터!$C:$AS,3,0),"")</f>
        <v/>
      </c>
      <c r="F727" s="77" t="str">
        <f>IFERROR(VLOOKUP($D727,의치한약수데이터!$C:$AS,5,0),"")</f>
        <v/>
      </c>
      <c r="G727" s="77" t="str">
        <f>IFERROR(VLOOKUP($D727,의치한약수데이터!$C:$AS,6,0),"")</f>
        <v/>
      </c>
      <c r="H727" s="77" t="str">
        <f>IFERROR(VLOOKUP($D727,의치한약수데이터!$C:$AS,8,0),"")</f>
        <v/>
      </c>
      <c r="I727" s="77" t="str">
        <f>IFERROR(VLOOKUP($D727,의치한약수데이터!$C:$AS,12,0),"")</f>
        <v/>
      </c>
      <c r="J727" s="77" t="str">
        <f>IFERROR(VLOOKUP($D727,의치한약수데이터!$C:$AS,13,0),"")</f>
        <v/>
      </c>
      <c r="K727" s="77" t="str">
        <f>IFERROR(VLOOKUP($D727,의치한약수데이터!$C:$AS,14,0),"")</f>
        <v/>
      </c>
      <c r="L727" s="77" t="str">
        <f>IFERROR(VLOOKUP($D727,의치한약수데이터!$C:$AS,16,0),"")</f>
        <v/>
      </c>
      <c r="M727" s="80" t="str">
        <f>IFERROR(VLOOKUP($D727,의치한약수데이터!$C:$AS,17,0),"")</f>
        <v/>
      </c>
      <c r="N727" s="77" t="str">
        <f>IFERROR(VLOOKUP($D727,의치한약수데이터!$C:$AS,18,0),"")</f>
        <v/>
      </c>
      <c r="O727" s="81" t="str">
        <f>IFERROR(VLOOKUP($D727,의치한약수데이터!$C:$AS,20,0),"")</f>
        <v/>
      </c>
      <c r="P727" s="77" t="str">
        <f>IFERROR(VLOOKUP($D727,의치한약수데이터!$C:$AS,21,0),"")</f>
        <v/>
      </c>
      <c r="Q727" s="77" t="str">
        <f>IFERROR(VLOOKUP($D727,의치한약수데이터!$C:$AS,39,0),"")</f>
        <v/>
      </c>
      <c r="R727" s="82" t="str">
        <f>IFERROR(VLOOKUP($D727,의치한약수데이터!$C:$AS,41,0),"")</f>
        <v/>
      </c>
      <c r="S727" s="115" t="str">
        <f>IFERROR(VLOOKUP($D727,의치한약수데이터!$C:$AS,43,0),"")</f>
        <v/>
      </c>
    </row>
    <row r="728" spans="3:19" x14ac:dyDescent="0.3">
      <c r="C728" s="18">
        <v>696</v>
      </c>
      <c r="D728" s="77" t="str">
        <f>IFERROR(VLOOKUP($C728,의치한약수데이터!$B:$C,2,0),"")</f>
        <v/>
      </c>
      <c r="E728" s="79" t="str">
        <f>IFERROR(VLOOKUP($D728,의치한약수데이터!$C:$AS,3,0),"")</f>
        <v/>
      </c>
      <c r="F728" s="77" t="str">
        <f>IFERROR(VLOOKUP($D728,의치한약수데이터!$C:$AS,5,0),"")</f>
        <v/>
      </c>
      <c r="G728" s="77" t="str">
        <f>IFERROR(VLOOKUP($D728,의치한약수데이터!$C:$AS,6,0),"")</f>
        <v/>
      </c>
      <c r="H728" s="77" t="str">
        <f>IFERROR(VLOOKUP($D728,의치한약수데이터!$C:$AS,8,0),"")</f>
        <v/>
      </c>
      <c r="I728" s="77" t="str">
        <f>IFERROR(VLOOKUP($D728,의치한약수데이터!$C:$AS,12,0),"")</f>
        <v/>
      </c>
      <c r="J728" s="77" t="str">
        <f>IFERROR(VLOOKUP($D728,의치한약수데이터!$C:$AS,13,0),"")</f>
        <v/>
      </c>
      <c r="K728" s="77" t="str">
        <f>IFERROR(VLOOKUP($D728,의치한약수데이터!$C:$AS,14,0),"")</f>
        <v/>
      </c>
      <c r="L728" s="77" t="str">
        <f>IFERROR(VLOOKUP($D728,의치한약수데이터!$C:$AS,16,0),"")</f>
        <v/>
      </c>
      <c r="M728" s="80" t="str">
        <f>IFERROR(VLOOKUP($D728,의치한약수데이터!$C:$AS,17,0),"")</f>
        <v/>
      </c>
      <c r="N728" s="77" t="str">
        <f>IFERROR(VLOOKUP($D728,의치한약수데이터!$C:$AS,18,0),"")</f>
        <v/>
      </c>
      <c r="O728" s="81" t="str">
        <f>IFERROR(VLOOKUP($D728,의치한약수데이터!$C:$AS,20,0),"")</f>
        <v/>
      </c>
      <c r="P728" s="77" t="str">
        <f>IFERROR(VLOOKUP($D728,의치한약수데이터!$C:$AS,21,0),"")</f>
        <v/>
      </c>
      <c r="Q728" s="77" t="str">
        <f>IFERROR(VLOOKUP($D728,의치한약수데이터!$C:$AS,39,0),"")</f>
        <v/>
      </c>
      <c r="R728" s="82" t="str">
        <f>IFERROR(VLOOKUP($D728,의치한약수데이터!$C:$AS,41,0),"")</f>
        <v/>
      </c>
      <c r="S728" s="115" t="str">
        <f>IFERROR(VLOOKUP($D728,의치한약수데이터!$C:$AS,43,0),"")</f>
        <v/>
      </c>
    </row>
    <row r="729" spans="3:19" x14ac:dyDescent="0.3">
      <c r="C729" s="18">
        <v>697</v>
      </c>
      <c r="D729" s="77" t="str">
        <f>IFERROR(VLOOKUP($C729,의치한약수데이터!$B:$C,2,0),"")</f>
        <v/>
      </c>
      <c r="E729" s="79" t="str">
        <f>IFERROR(VLOOKUP($D729,의치한약수데이터!$C:$AS,3,0),"")</f>
        <v/>
      </c>
      <c r="F729" s="77" t="str">
        <f>IFERROR(VLOOKUP($D729,의치한약수데이터!$C:$AS,5,0),"")</f>
        <v/>
      </c>
      <c r="G729" s="77" t="str">
        <f>IFERROR(VLOOKUP($D729,의치한약수데이터!$C:$AS,6,0),"")</f>
        <v/>
      </c>
      <c r="H729" s="77" t="str">
        <f>IFERROR(VLOOKUP($D729,의치한약수데이터!$C:$AS,8,0),"")</f>
        <v/>
      </c>
      <c r="I729" s="77" t="str">
        <f>IFERROR(VLOOKUP($D729,의치한약수데이터!$C:$AS,12,0),"")</f>
        <v/>
      </c>
      <c r="J729" s="77" t="str">
        <f>IFERROR(VLOOKUP($D729,의치한약수데이터!$C:$AS,13,0),"")</f>
        <v/>
      </c>
      <c r="K729" s="77" t="str">
        <f>IFERROR(VLOOKUP($D729,의치한약수데이터!$C:$AS,14,0),"")</f>
        <v/>
      </c>
      <c r="L729" s="77" t="str">
        <f>IFERROR(VLOOKUP($D729,의치한약수데이터!$C:$AS,16,0),"")</f>
        <v/>
      </c>
      <c r="M729" s="80" t="str">
        <f>IFERROR(VLOOKUP($D729,의치한약수데이터!$C:$AS,17,0),"")</f>
        <v/>
      </c>
      <c r="N729" s="77" t="str">
        <f>IFERROR(VLOOKUP($D729,의치한약수데이터!$C:$AS,18,0),"")</f>
        <v/>
      </c>
      <c r="O729" s="81" t="str">
        <f>IFERROR(VLOOKUP($D729,의치한약수데이터!$C:$AS,20,0),"")</f>
        <v/>
      </c>
      <c r="P729" s="77" t="str">
        <f>IFERROR(VLOOKUP($D729,의치한약수데이터!$C:$AS,21,0),"")</f>
        <v/>
      </c>
      <c r="Q729" s="77" t="str">
        <f>IFERROR(VLOOKUP($D729,의치한약수데이터!$C:$AS,39,0),"")</f>
        <v/>
      </c>
      <c r="R729" s="82" t="str">
        <f>IFERROR(VLOOKUP($D729,의치한약수데이터!$C:$AS,41,0),"")</f>
        <v/>
      </c>
      <c r="S729" s="115" t="str">
        <f>IFERROR(VLOOKUP($D729,의치한약수데이터!$C:$AS,43,0),"")</f>
        <v/>
      </c>
    </row>
    <row r="730" spans="3:19" x14ac:dyDescent="0.3">
      <c r="C730" s="18">
        <v>698</v>
      </c>
      <c r="D730" s="77" t="str">
        <f>IFERROR(VLOOKUP($C730,의치한약수데이터!$B:$C,2,0),"")</f>
        <v/>
      </c>
      <c r="E730" s="79" t="str">
        <f>IFERROR(VLOOKUP($D730,의치한약수데이터!$C:$AS,3,0),"")</f>
        <v/>
      </c>
      <c r="F730" s="77" t="str">
        <f>IFERROR(VLOOKUP($D730,의치한약수데이터!$C:$AS,5,0),"")</f>
        <v/>
      </c>
      <c r="G730" s="77" t="str">
        <f>IFERROR(VLOOKUP($D730,의치한약수데이터!$C:$AS,6,0),"")</f>
        <v/>
      </c>
      <c r="H730" s="77" t="str">
        <f>IFERROR(VLOOKUP($D730,의치한약수데이터!$C:$AS,8,0),"")</f>
        <v/>
      </c>
      <c r="I730" s="77" t="str">
        <f>IFERROR(VLOOKUP($D730,의치한약수데이터!$C:$AS,12,0),"")</f>
        <v/>
      </c>
      <c r="J730" s="77" t="str">
        <f>IFERROR(VLOOKUP($D730,의치한약수데이터!$C:$AS,13,0),"")</f>
        <v/>
      </c>
      <c r="K730" s="77" t="str">
        <f>IFERROR(VLOOKUP($D730,의치한약수데이터!$C:$AS,14,0),"")</f>
        <v/>
      </c>
      <c r="L730" s="77" t="str">
        <f>IFERROR(VLOOKUP($D730,의치한약수데이터!$C:$AS,16,0),"")</f>
        <v/>
      </c>
      <c r="M730" s="80" t="str">
        <f>IFERROR(VLOOKUP($D730,의치한약수데이터!$C:$AS,17,0),"")</f>
        <v/>
      </c>
      <c r="N730" s="77" t="str">
        <f>IFERROR(VLOOKUP($D730,의치한약수데이터!$C:$AS,18,0),"")</f>
        <v/>
      </c>
      <c r="O730" s="81" t="str">
        <f>IFERROR(VLOOKUP($D730,의치한약수데이터!$C:$AS,20,0),"")</f>
        <v/>
      </c>
      <c r="P730" s="77" t="str">
        <f>IFERROR(VLOOKUP($D730,의치한약수데이터!$C:$AS,21,0),"")</f>
        <v/>
      </c>
      <c r="Q730" s="77" t="str">
        <f>IFERROR(VLOOKUP($D730,의치한약수데이터!$C:$AS,39,0),"")</f>
        <v/>
      </c>
      <c r="R730" s="82" t="str">
        <f>IFERROR(VLOOKUP($D730,의치한약수데이터!$C:$AS,41,0),"")</f>
        <v/>
      </c>
      <c r="S730" s="115" t="str">
        <f>IFERROR(VLOOKUP($D730,의치한약수데이터!$C:$AS,43,0),"")</f>
        <v/>
      </c>
    </row>
    <row r="731" spans="3:19" x14ac:dyDescent="0.3">
      <c r="C731" s="18">
        <v>699</v>
      </c>
      <c r="D731" s="77" t="str">
        <f>IFERROR(VLOOKUP($C731,의치한약수데이터!$B:$C,2,0),"")</f>
        <v/>
      </c>
      <c r="E731" s="79" t="str">
        <f>IFERROR(VLOOKUP($D731,의치한약수데이터!$C:$AS,3,0),"")</f>
        <v/>
      </c>
      <c r="F731" s="77" t="str">
        <f>IFERROR(VLOOKUP($D731,의치한약수데이터!$C:$AS,5,0),"")</f>
        <v/>
      </c>
      <c r="G731" s="77" t="str">
        <f>IFERROR(VLOOKUP($D731,의치한약수데이터!$C:$AS,6,0),"")</f>
        <v/>
      </c>
      <c r="H731" s="77" t="str">
        <f>IFERROR(VLOOKUP($D731,의치한약수데이터!$C:$AS,8,0),"")</f>
        <v/>
      </c>
      <c r="I731" s="77" t="str">
        <f>IFERROR(VLOOKUP($D731,의치한약수데이터!$C:$AS,12,0),"")</f>
        <v/>
      </c>
      <c r="J731" s="77" t="str">
        <f>IFERROR(VLOOKUP($D731,의치한약수데이터!$C:$AS,13,0),"")</f>
        <v/>
      </c>
      <c r="K731" s="77" t="str">
        <f>IFERROR(VLOOKUP($D731,의치한약수데이터!$C:$AS,14,0),"")</f>
        <v/>
      </c>
      <c r="L731" s="77" t="str">
        <f>IFERROR(VLOOKUP($D731,의치한약수데이터!$C:$AS,16,0),"")</f>
        <v/>
      </c>
      <c r="M731" s="80" t="str">
        <f>IFERROR(VLOOKUP($D731,의치한약수데이터!$C:$AS,17,0),"")</f>
        <v/>
      </c>
      <c r="N731" s="77" t="str">
        <f>IFERROR(VLOOKUP($D731,의치한약수데이터!$C:$AS,18,0),"")</f>
        <v/>
      </c>
      <c r="O731" s="81" t="str">
        <f>IFERROR(VLOOKUP($D731,의치한약수데이터!$C:$AS,20,0),"")</f>
        <v/>
      </c>
      <c r="P731" s="77" t="str">
        <f>IFERROR(VLOOKUP($D731,의치한약수데이터!$C:$AS,21,0),"")</f>
        <v/>
      </c>
      <c r="Q731" s="77" t="str">
        <f>IFERROR(VLOOKUP($D731,의치한약수데이터!$C:$AS,39,0),"")</f>
        <v/>
      </c>
      <c r="R731" s="82" t="str">
        <f>IFERROR(VLOOKUP($D731,의치한약수데이터!$C:$AS,41,0),"")</f>
        <v/>
      </c>
      <c r="S731" s="115" t="str">
        <f>IFERROR(VLOOKUP($D731,의치한약수데이터!$C:$AS,43,0),"")</f>
        <v/>
      </c>
    </row>
    <row r="732" spans="3:19" x14ac:dyDescent="0.3">
      <c r="C732" s="18">
        <v>700</v>
      </c>
      <c r="D732" s="77" t="str">
        <f>IFERROR(VLOOKUP($C732,의치한약수데이터!$B:$C,2,0),"")</f>
        <v/>
      </c>
      <c r="E732" s="79" t="str">
        <f>IFERROR(VLOOKUP($D732,의치한약수데이터!$C:$AS,3,0),"")</f>
        <v/>
      </c>
      <c r="F732" s="77" t="str">
        <f>IFERROR(VLOOKUP($D732,의치한약수데이터!$C:$AS,5,0),"")</f>
        <v/>
      </c>
      <c r="G732" s="77" t="str">
        <f>IFERROR(VLOOKUP($D732,의치한약수데이터!$C:$AS,6,0),"")</f>
        <v/>
      </c>
      <c r="H732" s="77" t="str">
        <f>IFERROR(VLOOKUP($D732,의치한약수데이터!$C:$AS,8,0),"")</f>
        <v/>
      </c>
      <c r="I732" s="77" t="str">
        <f>IFERROR(VLOOKUP($D732,의치한약수데이터!$C:$AS,12,0),"")</f>
        <v/>
      </c>
      <c r="J732" s="77" t="str">
        <f>IFERROR(VLOOKUP($D732,의치한약수데이터!$C:$AS,13,0),"")</f>
        <v/>
      </c>
      <c r="K732" s="77" t="str">
        <f>IFERROR(VLOOKUP($D732,의치한약수데이터!$C:$AS,14,0),"")</f>
        <v/>
      </c>
      <c r="L732" s="77" t="str">
        <f>IFERROR(VLOOKUP($D732,의치한약수데이터!$C:$AS,16,0),"")</f>
        <v/>
      </c>
      <c r="M732" s="80" t="str">
        <f>IFERROR(VLOOKUP($D732,의치한약수데이터!$C:$AS,17,0),"")</f>
        <v/>
      </c>
      <c r="N732" s="77" t="str">
        <f>IFERROR(VLOOKUP($D732,의치한약수데이터!$C:$AS,18,0),"")</f>
        <v/>
      </c>
      <c r="O732" s="81" t="str">
        <f>IFERROR(VLOOKUP($D732,의치한약수데이터!$C:$AS,20,0),"")</f>
        <v/>
      </c>
      <c r="P732" s="77" t="str">
        <f>IFERROR(VLOOKUP($D732,의치한약수데이터!$C:$AS,21,0),"")</f>
        <v/>
      </c>
      <c r="Q732" s="77" t="str">
        <f>IFERROR(VLOOKUP($D732,의치한약수데이터!$C:$AS,39,0),"")</f>
        <v/>
      </c>
      <c r="R732" s="82" t="str">
        <f>IFERROR(VLOOKUP($D732,의치한약수데이터!$C:$AS,41,0),"")</f>
        <v/>
      </c>
      <c r="S732" s="115" t="str">
        <f>IFERROR(VLOOKUP($D732,의치한약수데이터!$C:$AS,43,0),"")</f>
        <v/>
      </c>
    </row>
    <row r="733" spans="3:19" x14ac:dyDescent="0.3">
      <c r="C733" s="18">
        <v>701</v>
      </c>
      <c r="D733" s="77" t="str">
        <f>IFERROR(VLOOKUP($C733,의치한약수데이터!$B:$C,2,0),"")</f>
        <v/>
      </c>
      <c r="E733" s="79" t="str">
        <f>IFERROR(VLOOKUP($D733,의치한약수데이터!$C:$AS,3,0),"")</f>
        <v/>
      </c>
      <c r="F733" s="77" t="str">
        <f>IFERROR(VLOOKUP($D733,의치한약수데이터!$C:$AS,5,0),"")</f>
        <v/>
      </c>
      <c r="G733" s="77" t="str">
        <f>IFERROR(VLOOKUP($D733,의치한약수데이터!$C:$AS,6,0),"")</f>
        <v/>
      </c>
      <c r="H733" s="77" t="str">
        <f>IFERROR(VLOOKUP($D733,의치한약수데이터!$C:$AS,8,0),"")</f>
        <v/>
      </c>
      <c r="I733" s="77" t="str">
        <f>IFERROR(VLOOKUP($D733,의치한약수데이터!$C:$AS,12,0),"")</f>
        <v/>
      </c>
      <c r="J733" s="77" t="str">
        <f>IFERROR(VLOOKUP($D733,의치한약수데이터!$C:$AS,13,0),"")</f>
        <v/>
      </c>
      <c r="K733" s="77" t="str">
        <f>IFERROR(VLOOKUP($D733,의치한약수데이터!$C:$AS,14,0),"")</f>
        <v/>
      </c>
      <c r="L733" s="77" t="str">
        <f>IFERROR(VLOOKUP($D733,의치한약수데이터!$C:$AS,16,0),"")</f>
        <v/>
      </c>
      <c r="M733" s="80" t="str">
        <f>IFERROR(VLOOKUP($D733,의치한약수데이터!$C:$AS,17,0),"")</f>
        <v/>
      </c>
      <c r="N733" s="77" t="str">
        <f>IFERROR(VLOOKUP($D733,의치한약수데이터!$C:$AS,18,0),"")</f>
        <v/>
      </c>
      <c r="O733" s="81" t="str">
        <f>IFERROR(VLOOKUP($D733,의치한약수데이터!$C:$AS,20,0),"")</f>
        <v/>
      </c>
      <c r="P733" s="77" t="str">
        <f>IFERROR(VLOOKUP($D733,의치한약수데이터!$C:$AS,21,0),"")</f>
        <v/>
      </c>
      <c r="Q733" s="77" t="str">
        <f>IFERROR(VLOOKUP($D733,의치한약수데이터!$C:$AS,39,0),"")</f>
        <v/>
      </c>
      <c r="R733" s="82" t="str">
        <f>IFERROR(VLOOKUP($D733,의치한약수데이터!$C:$AS,41,0),"")</f>
        <v/>
      </c>
      <c r="S733" s="115" t="str">
        <f>IFERROR(VLOOKUP($D733,의치한약수데이터!$C:$AS,43,0),"")</f>
        <v/>
      </c>
    </row>
    <row r="734" spans="3:19" x14ac:dyDescent="0.3">
      <c r="C734" s="18">
        <v>702</v>
      </c>
      <c r="D734" s="77" t="str">
        <f>IFERROR(VLOOKUP($C734,의치한약수데이터!$B:$C,2,0),"")</f>
        <v/>
      </c>
      <c r="E734" s="79" t="str">
        <f>IFERROR(VLOOKUP($D734,의치한약수데이터!$C:$AS,3,0),"")</f>
        <v/>
      </c>
      <c r="F734" s="77" t="str">
        <f>IFERROR(VLOOKUP($D734,의치한약수데이터!$C:$AS,5,0),"")</f>
        <v/>
      </c>
      <c r="G734" s="77" t="str">
        <f>IFERROR(VLOOKUP($D734,의치한약수데이터!$C:$AS,6,0),"")</f>
        <v/>
      </c>
      <c r="H734" s="77" t="str">
        <f>IFERROR(VLOOKUP($D734,의치한약수데이터!$C:$AS,8,0),"")</f>
        <v/>
      </c>
      <c r="I734" s="77" t="str">
        <f>IFERROR(VLOOKUP($D734,의치한약수데이터!$C:$AS,12,0),"")</f>
        <v/>
      </c>
      <c r="J734" s="77" t="str">
        <f>IFERROR(VLOOKUP($D734,의치한약수데이터!$C:$AS,13,0),"")</f>
        <v/>
      </c>
      <c r="K734" s="77" t="str">
        <f>IFERROR(VLOOKUP($D734,의치한약수데이터!$C:$AS,14,0),"")</f>
        <v/>
      </c>
      <c r="L734" s="77" t="str">
        <f>IFERROR(VLOOKUP($D734,의치한약수데이터!$C:$AS,16,0),"")</f>
        <v/>
      </c>
      <c r="M734" s="80" t="str">
        <f>IFERROR(VLOOKUP($D734,의치한약수데이터!$C:$AS,17,0),"")</f>
        <v/>
      </c>
      <c r="N734" s="77" t="str">
        <f>IFERROR(VLOOKUP($D734,의치한약수데이터!$C:$AS,18,0),"")</f>
        <v/>
      </c>
      <c r="O734" s="81" t="str">
        <f>IFERROR(VLOOKUP($D734,의치한약수데이터!$C:$AS,20,0),"")</f>
        <v/>
      </c>
      <c r="P734" s="77" t="str">
        <f>IFERROR(VLOOKUP($D734,의치한약수데이터!$C:$AS,21,0),"")</f>
        <v/>
      </c>
      <c r="Q734" s="77" t="str">
        <f>IFERROR(VLOOKUP($D734,의치한약수데이터!$C:$AS,39,0),"")</f>
        <v/>
      </c>
      <c r="R734" s="82" t="str">
        <f>IFERROR(VLOOKUP($D734,의치한약수데이터!$C:$AS,41,0),"")</f>
        <v/>
      </c>
      <c r="S734" s="115" t="str">
        <f>IFERROR(VLOOKUP($D734,의치한약수데이터!$C:$AS,43,0),"")</f>
        <v/>
      </c>
    </row>
    <row r="735" spans="3:19" x14ac:dyDescent="0.3">
      <c r="C735" s="18">
        <v>703</v>
      </c>
      <c r="D735" s="77" t="str">
        <f>IFERROR(VLOOKUP($C735,의치한약수데이터!$B:$C,2,0),"")</f>
        <v/>
      </c>
      <c r="E735" s="79" t="str">
        <f>IFERROR(VLOOKUP($D735,의치한약수데이터!$C:$AS,3,0),"")</f>
        <v/>
      </c>
      <c r="F735" s="77" t="str">
        <f>IFERROR(VLOOKUP($D735,의치한약수데이터!$C:$AS,5,0),"")</f>
        <v/>
      </c>
      <c r="G735" s="77" t="str">
        <f>IFERROR(VLOOKUP($D735,의치한약수데이터!$C:$AS,6,0),"")</f>
        <v/>
      </c>
      <c r="H735" s="77" t="str">
        <f>IFERROR(VLOOKUP($D735,의치한약수데이터!$C:$AS,8,0),"")</f>
        <v/>
      </c>
      <c r="I735" s="77" t="str">
        <f>IFERROR(VLOOKUP($D735,의치한약수데이터!$C:$AS,12,0),"")</f>
        <v/>
      </c>
      <c r="J735" s="77" t="str">
        <f>IFERROR(VLOOKUP($D735,의치한약수데이터!$C:$AS,13,0),"")</f>
        <v/>
      </c>
      <c r="K735" s="77" t="str">
        <f>IFERROR(VLOOKUP($D735,의치한약수데이터!$C:$AS,14,0),"")</f>
        <v/>
      </c>
      <c r="L735" s="77" t="str">
        <f>IFERROR(VLOOKUP($D735,의치한약수데이터!$C:$AS,16,0),"")</f>
        <v/>
      </c>
      <c r="M735" s="80" t="str">
        <f>IFERROR(VLOOKUP($D735,의치한약수데이터!$C:$AS,17,0),"")</f>
        <v/>
      </c>
      <c r="N735" s="77" t="str">
        <f>IFERROR(VLOOKUP($D735,의치한약수데이터!$C:$AS,18,0),"")</f>
        <v/>
      </c>
      <c r="O735" s="81" t="str">
        <f>IFERROR(VLOOKUP($D735,의치한약수데이터!$C:$AS,20,0),"")</f>
        <v/>
      </c>
      <c r="P735" s="77" t="str">
        <f>IFERROR(VLOOKUP($D735,의치한약수데이터!$C:$AS,21,0),"")</f>
        <v/>
      </c>
      <c r="Q735" s="77" t="str">
        <f>IFERROR(VLOOKUP($D735,의치한약수데이터!$C:$AS,39,0),"")</f>
        <v/>
      </c>
      <c r="R735" s="82" t="str">
        <f>IFERROR(VLOOKUP($D735,의치한약수데이터!$C:$AS,41,0),"")</f>
        <v/>
      </c>
      <c r="S735" s="115" t="str">
        <f>IFERROR(VLOOKUP($D735,의치한약수데이터!$C:$AS,43,0),"")</f>
        <v/>
      </c>
    </row>
    <row r="736" spans="3:19" x14ac:dyDescent="0.3">
      <c r="C736" s="18">
        <v>704</v>
      </c>
      <c r="D736" s="77" t="str">
        <f>IFERROR(VLOOKUP($C736,의치한약수데이터!$B:$C,2,0),"")</f>
        <v/>
      </c>
      <c r="E736" s="79" t="str">
        <f>IFERROR(VLOOKUP($D736,의치한약수데이터!$C:$AS,3,0),"")</f>
        <v/>
      </c>
      <c r="F736" s="77" t="str">
        <f>IFERROR(VLOOKUP($D736,의치한약수데이터!$C:$AS,5,0),"")</f>
        <v/>
      </c>
      <c r="G736" s="77" t="str">
        <f>IFERROR(VLOOKUP($D736,의치한약수데이터!$C:$AS,6,0),"")</f>
        <v/>
      </c>
      <c r="H736" s="77" t="str">
        <f>IFERROR(VLOOKUP($D736,의치한약수데이터!$C:$AS,8,0),"")</f>
        <v/>
      </c>
      <c r="I736" s="77" t="str">
        <f>IFERROR(VLOOKUP($D736,의치한약수데이터!$C:$AS,12,0),"")</f>
        <v/>
      </c>
      <c r="J736" s="77" t="str">
        <f>IFERROR(VLOOKUP($D736,의치한약수데이터!$C:$AS,13,0),"")</f>
        <v/>
      </c>
      <c r="K736" s="77" t="str">
        <f>IFERROR(VLOOKUP($D736,의치한약수데이터!$C:$AS,14,0),"")</f>
        <v/>
      </c>
      <c r="L736" s="77" t="str">
        <f>IFERROR(VLOOKUP($D736,의치한약수데이터!$C:$AS,16,0),"")</f>
        <v/>
      </c>
      <c r="M736" s="80" t="str">
        <f>IFERROR(VLOOKUP($D736,의치한약수데이터!$C:$AS,17,0),"")</f>
        <v/>
      </c>
      <c r="N736" s="77" t="str">
        <f>IFERROR(VLOOKUP($D736,의치한약수데이터!$C:$AS,18,0),"")</f>
        <v/>
      </c>
      <c r="O736" s="81" t="str">
        <f>IFERROR(VLOOKUP($D736,의치한약수데이터!$C:$AS,20,0),"")</f>
        <v/>
      </c>
      <c r="P736" s="77" t="str">
        <f>IFERROR(VLOOKUP($D736,의치한약수데이터!$C:$AS,21,0),"")</f>
        <v/>
      </c>
      <c r="Q736" s="77" t="str">
        <f>IFERROR(VLOOKUP($D736,의치한약수데이터!$C:$AS,39,0),"")</f>
        <v/>
      </c>
      <c r="R736" s="82" t="str">
        <f>IFERROR(VLOOKUP($D736,의치한약수데이터!$C:$AS,41,0),"")</f>
        <v/>
      </c>
      <c r="S736" s="115" t="str">
        <f>IFERROR(VLOOKUP($D736,의치한약수데이터!$C:$AS,43,0),"")</f>
        <v/>
      </c>
    </row>
    <row r="737" spans="3:19" x14ac:dyDescent="0.3">
      <c r="C737" s="18">
        <v>705</v>
      </c>
      <c r="D737" s="77" t="str">
        <f>IFERROR(VLOOKUP($C737,의치한약수데이터!$B:$C,2,0),"")</f>
        <v/>
      </c>
      <c r="E737" s="79" t="str">
        <f>IFERROR(VLOOKUP($D737,의치한약수데이터!$C:$AS,3,0),"")</f>
        <v/>
      </c>
      <c r="F737" s="77" t="str">
        <f>IFERROR(VLOOKUP($D737,의치한약수데이터!$C:$AS,5,0),"")</f>
        <v/>
      </c>
      <c r="G737" s="77" t="str">
        <f>IFERROR(VLOOKUP($D737,의치한약수데이터!$C:$AS,6,0),"")</f>
        <v/>
      </c>
      <c r="H737" s="77" t="str">
        <f>IFERROR(VLOOKUP($D737,의치한약수데이터!$C:$AS,8,0),"")</f>
        <v/>
      </c>
      <c r="I737" s="77" t="str">
        <f>IFERROR(VLOOKUP($D737,의치한약수데이터!$C:$AS,12,0),"")</f>
        <v/>
      </c>
      <c r="J737" s="77" t="str">
        <f>IFERROR(VLOOKUP($D737,의치한약수데이터!$C:$AS,13,0),"")</f>
        <v/>
      </c>
      <c r="K737" s="77" t="str">
        <f>IFERROR(VLOOKUP($D737,의치한약수데이터!$C:$AS,14,0),"")</f>
        <v/>
      </c>
      <c r="L737" s="77" t="str">
        <f>IFERROR(VLOOKUP($D737,의치한약수데이터!$C:$AS,16,0),"")</f>
        <v/>
      </c>
      <c r="M737" s="80" t="str">
        <f>IFERROR(VLOOKUP($D737,의치한약수데이터!$C:$AS,17,0),"")</f>
        <v/>
      </c>
      <c r="N737" s="77" t="str">
        <f>IFERROR(VLOOKUP($D737,의치한약수데이터!$C:$AS,18,0),"")</f>
        <v/>
      </c>
      <c r="O737" s="81" t="str">
        <f>IFERROR(VLOOKUP($D737,의치한약수데이터!$C:$AS,20,0),"")</f>
        <v/>
      </c>
      <c r="P737" s="77" t="str">
        <f>IFERROR(VLOOKUP($D737,의치한약수데이터!$C:$AS,21,0),"")</f>
        <v/>
      </c>
      <c r="Q737" s="77" t="str">
        <f>IFERROR(VLOOKUP($D737,의치한약수데이터!$C:$AS,39,0),"")</f>
        <v/>
      </c>
      <c r="R737" s="82" t="str">
        <f>IFERROR(VLOOKUP($D737,의치한약수데이터!$C:$AS,41,0),"")</f>
        <v/>
      </c>
      <c r="S737" s="115" t="str">
        <f>IFERROR(VLOOKUP($D737,의치한약수데이터!$C:$AS,43,0),"")</f>
        <v/>
      </c>
    </row>
    <row r="738" spans="3:19" x14ac:dyDescent="0.3">
      <c r="C738" s="18">
        <v>706</v>
      </c>
      <c r="D738" s="77" t="str">
        <f>IFERROR(VLOOKUP($C738,의치한약수데이터!$B:$C,2,0),"")</f>
        <v/>
      </c>
      <c r="E738" s="79" t="str">
        <f>IFERROR(VLOOKUP($D738,의치한약수데이터!$C:$AS,3,0),"")</f>
        <v/>
      </c>
      <c r="F738" s="77" t="str">
        <f>IFERROR(VLOOKUP($D738,의치한약수데이터!$C:$AS,5,0),"")</f>
        <v/>
      </c>
      <c r="G738" s="77" t="str">
        <f>IFERROR(VLOOKUP($D738,의치한약수데이터!$C:$AS,6,0),"")</f>
        <v/>
      </c>
      <c r="H738" s="77" t="str">
        <f>IFERROR(VLOOKUP($D738,의치한약수데이터!$C:$AS,8,0),"")</f>
        <v/>
      </c>
      <c r="I738" s="77" t="str">
        <f>IFERROR(VLOOKUP($D738,의치한약수데이터!$C:$AS,12,0),"")</f>
        <v/>
      </c>
      <c r="J738" s="77" t="str">
        <f>IFERROR(VLOOKUP($D738,의치한약수데이터!$C:$AS,13,0),"")</f>
        <v/>
      </c>
      <c r="K738" s="77" t="str">
        <f>IFERROR(VLOOKUP($D738,의치한약수데이터!$C:$AS,14,0),"")</f>
        <v/>
      </c>
      <c r="L738" s="77" t="str">
        <f>IFERROR(VLOOKUP($D738,의치한약수데이터!$C:$AS,16,0),"")</f>
        <v/>
      </c>
      <c r="M738" s="80" t="str">
        <f>IFERROR(VLOOKUP($D738,의치한약수데이터!$C:$AS,17,0),"")</f>
        <v/>
      </c>
      <c r="N738" s="77" t="str">
        <f>IFERROR(VLOOKUP($D738,의치한약수데이터!$C:$AS,18,0),"")</f>
        <v/>
      </c>
      <c r="O738" s="81" t="str">
        <f>IFERROR(VLOOKUP($D738,의치한약수데이터!$C:$AS,20,0),"")</f>
        <v/>
      </c>
      <c r="P738" s="77" t="str">
        <f>IFERROR(VLOOKUP($D738,의치한약수데이터!$C:$AS,21,0),"")</f>
        <v/>
      </c>
      <c r="Q738" s="77" t="str">
        <f>IFERROR(VLOOKUP($D738,의치한약수데이터!$C:$AS,39,0),"")</f>
        <v/>
      </c>
      <c r="R738" s="82" t="str">
        <f>IFERROR(VLOOKUP($D738,의치한약수데이터!$C:$AS,41,0),"")</f>
        <v/>
      </c>
      <c r="S738" s="115" t="str">
        <f>IFERROR(VLOOKUP($D738,의치한약수데이터!$C:$AS,43,0),"")</f>
        <v/>
      </c>
    </row>
    <row r="739" spans="3:19" x14ac:dyDescent="0.3">
      <c r="C739" s="18">
        <v>707</v>
      </c>
      <c r="D739" s="77" t="str">
        <f>IFERROR(VLOOKUP($C739,의치한약수데이터!$B:$C,2,0),"")</f>
        <v/>
      </c>
      <c r="E739" s="79" t="str">
        <f>IFERROR(VLOOKUP($D739,의치한약수데이터!$C:$AS,3,0),"")</f>
        <v/>
      </c>
      <c r="F739" s="77" t="str">
        <f>IFERROR(VLOOKUP($D739,의치한약수데이터!$C:$AS,5,0),"")</f>
        <v/>
      </c>
      <c r="G739" s="77" t="str">
        <f>IFERROR(VLOOKUP($D739,의치한약수데이터!$C:$AS,6,0),"")</f>
        <v/>
      </c>
      <c r="H739" s="77" t="str">
        <f>IFERROR(VLOOKUP($D739,의치한약수데이터!$C:$AS,8,0),"")</f>
        <v/>
      </c>
      <c r="I739" s="77" t="str">
        <f>IFERROR(VLOOKUP($D739,의치한약수데이터!$C:$AS,12,0),"")</f>
        <v/>
      </c>
      <c r="J739" s="77" t="str">
        <f>IFERROR(VLOOKUP($D739,의치한약수데이터!$C:$AS,13,0),"")</f>
        <v/>
      </c>
      <c r="K739" s="77" t="str">
        <f>IFERROR(VLOOKUP($D739,의치한약수데이터!$C:$AS,14,0),"")</f>
        <v/>
      </c>
      <c r="L739" s="77" t="str">
        <f>IFERROR(VLOOKUP($D739,의치한약수데이터!$C:$AS,16,0),"")</f>
        <v/>
      </c>
      <c r="M739" s="80" t="str">
        <f>IFERROR(VLOOKUP($D739,의치한약수데이터!$C:$AS,17,0),"")</f>
        <v/>
      </c>
      <c r="N739" s="77" t="str">
        <f>IFERROR(VLOOKUP($D739,의치한약수데이터!$C:$AS,18,0),"")</f>
        <v/>
      </c>
      <c r="O739" s="81" t="str">
        <f>IFERROR(VLOOKUP($D739,의치한약수데이터!$C:$AS,20,0),"")</f>
        <v/>
      </c>
      <c r="P739" s="77" t="str">
        <f>IFERROR(VLOOKUP($D739,의치한약수데이터!$C:$AS,21,0),"")</f>
        <v/>
      </c>
      <c r="Q739" s="77" t="str">
        <f>IFERROR(VLOOKUP($D739,의치한약수데이터!$C:$AS,39,0),"")</f>
        <v/>
      </c>
      <c r="R739" s="82" t="str">
        <f>IFERROR(VLOOKUP($D739,의치한약수데이터!$C:$AS,41,0),"")</f>
        <v/>
      </c>
      <c r="S739" s="115" t="str">
        <f>IFERROR(VLOOKUP($D739,의치한약수데이터!$C:$AS,43,0),"")</f>
        <v/>
      </c>
    </row>
    <row r="740" spans="3:19" x14ac:dyDescent="0.3">
      <c r="C740" s="18">
        <v>708</v>
      </c>
      <c r="D740" s="77" t="str">
        <f>IFERROR(VLOOKUP($C740,의치한약수데이터!$B:$C,2,0),"")</f>
        <v/>
      </c>
      <c r="E740" s="79" t="str">
        <f>IFERROR(VLOOKUP($D740,의치한약수데이터!$C:$AS,3,0),"")</f>
        <v/>
      </c>
      <c r="F740" s="77" t="str">
        <f>IFERROR(VLOOKUP($D740,의치한약수데이터!$C:$AS,5,0),"")</f>
        <v/>
      </c>
      <c r="G740" s="77" t="str">
        <f>IFERROR(VLOOKUP($D740,의치한약수데이터!$C:$AS,6,0),"")</f>
        <v/>
      </c>
      <c r="H740" s="77" t="str">
        <f>IFERROR(VLOOKUP($D740,의치한약수데이터!$C:$AS,8,0),"")</f>
        <v/>
      </c>
      <c r="I740" s="77" t="str">
        <f>IFERROR(VLOOKUP($D740,의치한약수데이터!$C:$AS,12,0),"")</f>
        <v/>
      </c>
      <c r="J740" s="77" t="str">
        <f>IFERROR(VLOOKUP($D740,의치한약수데이터!$C:$AS,13,0),"")</f>
        <v/>
      </c>
      <c r="K740" s="77" t="str">
        <f>IFERROR(VLOOKUP($D740,의치한약수데이터!$C:$AS,14,0),"")</f>
        <v/>
      </c>
      <c r="L740" s="77" t="str">
        <f>IFERROR(VLOOKUP($D740,의치한약수데이터!$C:$AS,16,0),"")</f>
        <v/>
      </c>
      <c r="M740" s="80" t="str">
        <f>IFERROR(VLOOKUP($D740,의치한약수데이터!$C:$AS,17,0),"")</f>
        <v/>
      </c>
      <c r="N740" s="77" t="str">
        <f>IFERROR(VLOOKUP($D740,의치한약수데이터!$C:$AS,18,0),"")</f>
        <v/>
      </c>
      <c r="O740" s="81" t="str">
        <f>IFERROR(VLOOKUP($D740,의치한약수데이터!$C:$AS,20,0),"")</f>
        <v/>
      </c>
      <c r="P740" s="77" t="str">
        <f>IFERROR(VLOOKUP($D740,의치한약수데이터!$C:$AS,21,0),"")</f>
        <v/>
      </c>
      <c r="Q740" s="77" t="str">
        <f>IFERROR(VLOOKUP($D740,의치한약수데이터!$C:$AS,39,0),"")</f>
        <v/>
      </c>
      <c r="R740" s="82" t="str">
        <f>IFERROR(VLOOKUP($D740,의치한약수데이터!$C:$AS,41,0),"")</f>
        <v/>
      </c>
      <c r="S740" s="115" t="str">
        <f>IFERROR(VLOOKUP($D740,의치한약수데이터!$C:$AS,43,0),"")</f>
        <v/>
      </c>
    </row>
    <row r="741" spans="3:19" x14ac:dyDescent="0.3">
      <c r="C741" s="18">
        <v>709</v>
      </c>
      <c r="D741" s="77" t="str">
        <f>IFERROR(VLOOKUP($C741,의치한약수데이터!$B:$C,2,0),"")</f>
        <v/>
      </c>
      <c r="E741" s="79" t="str">
        <f>IFERROR(VLOOKUP($D741,의치한약수데이터!$C:$AS,3,0),"")</f>
        <v/>
      </c>
      <c r="F741" s="77" t="str">
        <f>IFERROR(VLOOKUP($D741,의치한약수데이터!$C:$AS,5,0),"")</f>
        <v/>
      </c>
      <c r="G741" s="77" t="str">
        <f>IFERROR(VLOOKUP($D741,의치한약수데이터!$C:$AS,6,0),"")</f>
        <v/>
      </c>
      <c r="H741" s="77" t="str">
        <f>IFERROR(VLOOKUP($D741,의치한약수데이터!$C:$AS,8,0),"")</f>
        <v/>
      </c>
      <c r="I741" s="77" t="str">
        <f>IFERROR(VLOOKUP($D741,의치한약수데이터!$C:$AS,12,0),"")</f>
        <v/>
      </c>
      <c r="J741" s="77" t="str">
        <f>IFERROR(VLOOKUP($D741,의치한약수데이터!$C:$AS,13,0),"")</f>
        <v/>
      </c>
      <c r="K741" s="77" t="str">
        <f>IFERROR(VLOOKUP($D741,의치한약수데이터!$C:$AS,14,0),"")</f>
        <v/>
      </c>
      <c r="L741" s="77" t="str">
        <f>IFERROR(VLOOKUP($D741,의치한약수데이터!$C:$AS,16,0),"")</f>
        <v/>
      </c>
      <c r="M741" s="80" t="str">
        <f>IFERROR(VLOOKUP($D741,의치한약수데이터!$C:$AS,17,0),"")</f>
        <v/>
      </c>
      <c r="N741" s="77" t="str">
        <f>IFERROR(VLOOKUP($D741,의치한약수데이터!$C:$AS,18,0),"")</f>
        <v/>
      </c>
      <c r="O741" s="81" t="str">
        <f>IFERROR(VLOOKUP($D741,의치한약수데이터!$C:$AS,20,0),"")</f>
        <v/>
      </c>
      <c r="P741" s="77" t="str">
        <f>IFERROR(VLOOKUP($D741,의치한약수데이터!$C:$AS,21,0),"")</f>
        <v/>
      </c>
      <c r="Q741" s="77" t="str">
        <f>IFERROR(VLOOKUP($D741,의치한약수데이터!$C:$AS,39,0),"")</f>
        <v/>
      </c>
      <c r="R741" s="82" t="str">
        <f>IFERROR(VLOOKUP($D741,의치한약수데이터!$C:$AS,41,0),"")</f>
        <v/>
      </c>
      <c r="S741" s="115" t="str">
        <f>IFERROR(VLOOKUP($D741,의치한약수데이터!$C:$AS,43,0),"")</f>
        <v/>
      </c>
    </row>
    <row r="742" spans="3:19" x14ac:dyDescent="0.3">
      <c r="C742" s="18">
        <v>710</v>
      </c>
      <c r="D742" s="77" t="str">
        <f>IFERROR(VLOOKUP($C742,의치한약수데이터!$B:$C,2,0),"")</f>
        <v/>
      </c>
      <c r="E742" s="79" t="str">
        <f>IFERROR(VLOOKUP($D742,의치한약수데이터!$C:$AS,3,0),"")</f>
        <v/>
      </c>
      <c r="F742" s="77" t="str">
        <f>IFERROR(VLOOKUP($D742,의치한약수데이터!$C:$AS,5,0),"")</f>
        <v/>
      </c>
      <c r="G742" s="77" t="str">
        <f>IFERROR(VLOOKUP($D742,의치한약수데이터!$C:$AS,6,0),"")</f>
        <v/>
      </c>
      <c r="H742" s="77" t="str">
        <f>IFERROR(VLOOKUP($D742,의치한약수데이터!$C:$AS,8,0),"")</f>
        <v/>
      </c>
      <c r="I742" s="77" t="str">
        <f>IFERROR(VLOOKUP($D742,의치한약수데이터!$C:$AS,12,0),"")</f>
        <v/>
      </c>
      <c r="J742" s="77" t="str">
        <f>IFERROR(VLOOKUP($D742,의치한약수데이터!$C:$AS,13,0),"")</f>
        <v/>
      </c>
      <c r="K742" s="77" t="str">
        <f>IFERROR(VLOOKUP($D742,의치한약수데이터!$C:$AS,14,0),"")</f>
        <v/>
      </c>
      <c r="L742" s="77" t="str">
        <f>IFERROR(VLOOKUP($D742,의치한약수데이터!$C:$AS,16,0),"")</f>
        <v/>
      </c>
      <c r="M742" s="80" t="str">
        <f>IFERROR(VLOOKUP($D742,의치한약수데이터!$C:$AS,17,0),"")</f>
        <v/>
      </c>
      <c r="N742" s="77" t="str">
        <f>IFERROR(VLOOKUP($D742,의치한약수데이터!$C:$AS,18,0),"")</f>
        <v/>
      </c>
      <c r="O742" s="81" t="str">
        <f>IFERROR(VLOOKUP($D742,의치한약수데이터!$C:$AS,20,0),"")</f>
        <v/>
      </c>
      <c r="P742" s="77" t="str">
        <f>IFERROR(VLOOKUP($D742,의치한약수데이터!$C:$AS,21,0),"")</f>
        <v/>
      </c>
      <c r="Q742" s="77" t="str">
        <f>IFERROR(VLOOKUP($D742,의치한약수데이터!$C:$AS,39,0),"")</f>
        <v/>
      </c>
      <c r="R742" s="82" t="str">
        <f>IFERROR(VLOOKUP($D742,의치한약수데이터!$C:$AS,41,0),"")</f>
        <v/>
      </c>
      <c r="S742" s="115" t="str">
        <f>IFERROR(VLOOKUP($D742,의치한약수데이터!$C:$AS,43,0),"")</f>
        <v/>
      </c>
    </row>
    <row r="743" spans="3:19" x14ac:dyDescent="0.3">
      <c r="C743" s="18">
        <v>711</v>
      </c>
      <c r="D743" s="77" t="str">
        <f>IFERROR(VLOOKUP($C743,의치한약수데이터!$B:$C,2,0),"")</f>
        <v/>
      </c>
      <c r="E743" s="79" t="str">
        <f>IFERROR(VLOOKUP($D743,의치한약수데이터!$C:$AS,3,0),"")</f>
        <v/>
      </c>
      <c r="F743" s="77" t="str">
        <f>IFERROR(VLOOKUP($D743,의치한약수데이터!$C:$AS,5,0),"")</f>
        <v/>
      </c>
      <c r="G743" s="77" t="str">
        <f>IFERROR(VLOOKUP($D743,의치한약수데이터!$C:$AS,6,0),"")</f>
        <v/>
      </c>
      <c r="H743" s="77" t="str">
        <f>IFERROR(VLOOKUP($D743,의치한약수데이터!$C:$AS,8,0),"")</f>
        <v/>
      </c>
      <c r="I743" s="77" t="str">
        <f>IFERROR(VLOOKUP($D743,의치한약수데이터!$C:$AS,12,0),"")</f>
        <v/>
      </c>
      <c r="J743" s="77" t="str">
        <f>IFERROR(VLOOKUP($D743,의치한약수데이터!$C:$AS,13,0),"")</f>
        <v/>
      </c>
      <c r="K743" s="77" t="str">
        <f>IFERROR(VLOOKUP($D743,의치한약수데이터!$C:$AS,14,0),"")</f>
        <v/>
      </c>
      <c r="L743" s="77" t="str">
        <f>IFERROR(VLOOKUP($D743,의치한약수데이터!$C:$AS,16,0),"")</f>
        <v/>
      </c>
      <c r="M743" s="80" t="str">
        <f>IFERROR(VLOOKUP($D743,의치한약수데이터!$C:$AS,17,0),"")</f>
        <v/>
      </c>
      <c r="N743" s="77" t="str">
        <f>IFERROR(VLOOKUP($D743,의치한약수데이터!$C:$AS,18,0),"")</f>
        <v/>
      </c>
      <c r="O743" s="81" t="str">
        <f>IFERROR(VLOOKUP($D743,의치한약수데이터!$C:$AS,20,0),"")</f>
        <v/>
      </c>
      <c r="P743" s="77" t="str">
        <f>IFERROR(VLOOKUP($D743,의치한약수데이터!$C:$AS,21,0),"")</f>
        <v/>
      </c>
      <c r="Q743" s="77" t="str">
        <f>IFERROR(VLOOKUP($D743,의치한약수데이터!$C:$AS,39,0),"")</f>
        <v/>
      </c>
      <c r="R743" s="82" t="str">
        <f>IFERROR(VLOOKUP($D743,의치한약수데이터!$C:$AS,41,0),"")</f>
        <v/>
      </c>
      <c r="S743" s="115" t="str">
        <f>IFERROR(VLOOKUP($D743,의치한약수데이터!$C:$AS,43,0),"")</f>
        <v/>
      </c>
    </row>
    <row r="744" spans="3:19" x14ac:dyDescent="0.3">
      <c r="C744" s="18">
        <v>712</v>
      </c>
      <c r="D744" s="77" t="str">
        <f>IFERROR(VLOOKUP($C744,의치한약수데이터!$B:$C,2,0),"")</f>
        <v/>
      </c>
      <c r="E744" s="79" t="str">
        <f>IFERROR(VLOOKUP($D744,의치한약수데이터!$C:$AS,3,0),"")</f>
        <v/>
      </c>
      <c r="F744" s="77" t="str">
        <f>IFERROR(VLOOKUP($D744,의치한약수데이터!$C:$AS,5,0),"")</f>
        <v/>
      </c>
      <c r="G744" s="77" t="str">
        <f>IFERROR(VLOOKUP($D744,의치한약수데이터!$C:$AS,6,0),"")</f>
        <v/>
      </c>
      <c r="H744" s="77" t="str">
        <f>IFERROR(VLOOKUP($D744,의치한약수데이터!$C:$AS,8,0),"")</f>
        <v/>
      </c>
      <c r="I744" s="77" t="str">
        <f>IFERROR(VLOOKUP($D744,의치한약수데이터!$C:$AS,12,0),"")</f>
        <v/>
      </c>
      <c r="J744" s="77" t="str">
        <f>IFERROR(VLOOKUP($D744,의치한약수데이터!$C:$AS,13,0),"")</f>
        <v/>
      </c>
      <c r="K744" s="77" t="str">
        <f>IFERROR(VLOOKUP($D744,의치한약수데이터!$C:$AS,14,0),"")</f>
        <v/>
      </c>
      <c r="L744" s="77" t="str">
        <f>IFERROR(VLOOKUP($D744,의치한약수데이터!$C:$AS,16,0),"")</f>
        <v/>
      </c>
      <c r="M744" s="80" t="str">
        <f>IFERROR(VLOOKUP($D744,의치한약수데이터!$C:$AS,17,0),"")</f>
        <v/>
      </c>
      <c r="N744" s="77" t="str">
        <f>IFERROR(VLOOKUP($D744,의치한약수데이터!$C:$AS,18,0),"")</f>
        <v/>
      </c>
      <c r="O744" s="81" t="str">
        <f>IFERROR(VLOOKUP($D744,의치한약수데이터!$C:$AS,20,0),"")</f>
        <v/>
      </c>
      <c r="P744" s="77" t="str">
        <f>IFERROR(VLOOKUP($D744,의치한약수데이터!$C:$AS,21,0),"")</f>
        <v/>
      </c>
      <c r="Q744" s="77" t="str">
        <f>IFERROR(VLOOKUP($D744,의치한약수데이터!$C:$AS,39,0),"")</f>
        <v/>
      </c>
      <c r="R744" s="82" t="str">
        <f>IFERROR(VLOOKUP($D744,의치한약수데이터!$C:$AS,41,0),"")</f>
        <v/>
      </c>
      <c r="S744" s="115" t="str">
        <f>IFERROR(VLOOKUP($D744,의치한약수데이터!$C:$AS,43,0),"")</f>
        <v/>
      </c>
    </row>
    <row r="745" spans="3:19" x14ac:dyDescent="0.3">
      <c r="C745" s="18">
        <v>713</v>
      </c>
      <c r="D745" s="77" t="str">
        <f>IFERROR(VLOOKUP($C745,의치한약수데이터!$B:$C,2,0),"")</f>
        <v/>
      </c>
      <c r="E745" s="79" t="str">
        <f>IFERROR(VLOOKUP($D745,의치한약수데이터!$C:$AS,3,0),"")</f>
        <v/>
      </c>
      <c r="F745" s="77" t="str">
        <f>IFERROR(VLOOKUP($D745,의치한약수데이터!$C:$AS,5,0),"")</f>
        <v/>
      </c>
      <c r="G745" s="77" t="str">
        <f>IFERROR(VLOOKUP($D745,의치한약수데이터!$C:$AS,6,0),"")</f>
        <v/>
      </c>
      <c r="H745" s="77" t="str">
        <f>IFERROR(VLOOKUP($D745,의치한약수데이터!$C:$AS,8,0),"")</f>
        <v/>
      </c>
      <c r="I745" s="77" t="str">
        <f>IFERROR(VLOOKUP($D745,의치한약수데이터!$C:$AS,12,0),"")</f>
        <v/>
      </c>
      <c r="J745" s="77" t="str">
        <f>IFERROR(VLOOKUP($D745,의치한약수데이터!$C:$AS,13,0),"")</f>
        <v/>
      </c>
      <c r="K745" s="77" t="str">
        <f>IFERROR(VLOOKUP($D745,의치한약수데이터!$C:$AS,14,0),"")</f>
        <v/>
      </c>
      <c r="L745" s="77" t="str">
        <f>IFERROR(VLOOKUP($D745,의치한약수데이터!$C:$AS,16,0),"")</f>
        <v/>
      </c>
      <c r="M745" s="80" t="str">
        <f>IFERROR(VLOOKUP($D745,의치한약수데이터!$C:$AS,17,0),"")</f>
        <v/>
      </c>
      <c r="N745" s="77" t="str">
        <f>IFERROR(VLOOKUP($D745,의치한약수데이터!$C:$AS,18,0),"")</f>
        <v/>
      </c>
      <c r="O745" s="81" t="str">
        <f>IFERROR(VLOOKUP($D745,의치한약수데이터!$C:$AS,20,0),"")</f>
        <v/>
      </c>
      <c r="P745" s="77" t="str">
        <f>IFERROR(VLOOKUP($D745,의치한약수데이터!$C:$AS,21,0),"")</f>
        <v/>
      </c>
      <c r="Q745" s="77" t="str">
        <f>IFERROR(VLOOKUP($D745,의치한약수데이터!$C:$AS,39,0),"")</f>
        <v/>
      </c>
      <c r="R745" s="82" t="str">
        <f>IFERROR(VLOOKUP($D745,의치한약수데이터!$C:$AS,41,0),"")</f>
        <v/>
      </c>
      <c r="S745" s="115" t="str">
        <f>IFERROR(VLOOKUP($D745,의치한약수데이터!$C:$AS,43,0),"")</f>
        <v/>
      </c>
    </row>
    <row r="746" spans="3:19" x14ac:dyDescent="0.3">
      <c r="C746" s="18">
        <v>714</v>
      </c>
      <c r="D746" s="77" t="str">
        <f>IFERROR(VLOOKUP($C746,의치한약수데이터!$B:$C,2,0),"")</f>
        <v/>
      </c>
      <c r="E746" s="79" t="str">
        <f>IFERROR(VLOOKUP($D746,의치한약수데이터!$C:$AS,3,0),"")</f>
        <v/>
      </c>
      <c r="F746" s="77" t="str">
        <f>IFERROR(VLOOKUP($D746,의치한약수데이터!$C:$AS,5,0),"")</f>
        <v/>
      </c>
      <c r="G746" s="77" t="str">
        <f>IFERROR(VLOOKUP($D746,의치한약수데이터!$C:$AS,6,0),"")</f>
        <v/>
      </c>
      <c r="H746" s="77" t="str">
        <f>IFERROR(VLOOKUP($D746,의치한약수데이터!$C:$AS,8,0),"")</f>
        <v/>
      </c>
      <c r="I746" s="77" t="str">
        <f>IFERROR(VLOOKUP($D746,의치한약수데이터!$C:$AS,12,0),"")</f>
        <v/>
      </c>
      <c r="J746" s="77" t="str">
        <f>IFERROR(VLOOKUP($D746,의치한약수데이터!$C:$AS,13,0),"")</f>
        <v/>
      </c>
      <c r="K746" s="77" t="str">
        <f>IFERROR(VLOOKUP($D746,의치한약수데이터!$C:$AS,14,0),"")</f>
        <v/>
      </c>
      <c r="L746" s="77" t="str">
        <f>IFERROR(VLOOKUP($D746,의치한약수데이터!$C:$AS,16,0),"")</f>
        <v/>
      </c>
      <c r="M746" s="80" t="str">
        <f>IFERROR(VLOOKUP($D746,의치한약수데이터!$C:$AS,17,0),"")</f>
        <v/>
      </c>
      <c r="N746" s="77" t="str">
        <f>IFERROR(VLOOKUP($D746,의치한약수데이터!$C:$AS,18,0),"")</f>
        <v/>
      </c>
      <c r="O746" s="81" t="str">
        <f>IFERROR(VLOOKUP($D746,의치한약수데이터!$C:$AS,20,0),"")</f>
        <v/>
      </c>
      <c r="P746" s="77" t="str">
        <f>IFERROR(VLOOKUP($D746,의치한약수데이터!$C:$AS,21,0),"")</f>
        <v/>
      </c>
      <c r="Q746" s="77" t="str">
        <f>IFERROR(VLOOKUP($D746,의치한약수데이터!$C:$AS,39,0),"")</f>
        <v/>
      </c>
      <c r="R746" s="82" t="str">
        <f>IFERROR(VLOOKUP($D746,의치한약수데이터!$C:$AS,41,0),"")</f>
        <v/>
      </c>
      <c r="S746" s="115" t="str">
        <f>IFERROR(VLOOKUP($D746,의치한약수데이터!$C:$AS,43,0),"")</f>
        <v/>
      </c>
    </row>
    <row r="747" spans="3:19" x14ac:dyDescent="0.3">
      <c r="C747" s="18">
        <v>715</v>
      </c>
      <c r="D747" s="77" t="str">
        <f>IFERROR(VLOOKUP($C747,의치한약수데이터!$B:$C,2,0),"")</f>
        <v/>
      </c>
      <c r="E747" s="79" t="str">
        <f>IFERROR(VLOOKUP($D747,의치한약수데이터!$C:$AS,3,0),"")</f>
        <v/>
      </c>
      <c r="F747" s="77" t="str">
        <f>IFERROR(VLOOKUP($D747,의치한약수데이터!$C:$AS,5,0),"")</f>
        <v/>
      </c>
      <c r="G747" s="77" t="str">
        <f>IFERROR(VLOOKUP($D747,의치한약수데이터!$C:$AS,6,0),"")</f>
        <v/>
      </c>
      <c r="H747" s="77" t="str">
        <f>IFERROR(VLOOKUP($D747,의치한약수데이터!$C:$AS,8,0),"")</f>
        <v/>
      </c>
      <c r="I747" s="77" t="str">
        <f>IFERROR(VLOOKUP($D747,의치한약수데이터!$C:$AS,12,0),"")</f>
        <v/>
      </c>
      <c r="J747" s="77" t="str">
        <f>IFERROR(VLOOKUP($D747,의치한약수데이터!$C:$AS,13,0),"")</f>
        <v/>
      </c>
      <c r="K747" s="77" t="str">
        <f>IFERROR(VLOOKUP($D747,의치한약수데이터!$C:$AS,14,0),"")</f>
        <v/>
      </c>
      <c r="L747" s="77" t="str">
        <f>IFERROR(VLOOKUP($D747,의치한약수데이터!$C:$AS,16,0),"")</f>
        <v/>
      </c>
      <c r="M747" s="80" t="str">
        <f>IFERROR(VLOOKUP($D747,의치한약수데이터!$C:$AS,17,0),"")</f>
        <v/>
      </c>
      <c r="N747" s="77" t="str">
        <f>IFERROR(VLOOKUP($D747,의치한약수데이터!$C:$AS,18,0),"")</f>
        <v/>
      </c>
      <c r="O747" s="81" t="str">
        <f>IFERROR(VLOOKUP($D747,의치한약수데이터!$C:$AS,20,0),"")</f>
        <v/>
      </c>
      <c r="P747" s="77" t="str">
        <f>IFERROR(VLOOKUP($D747,의치한약수데이터!$C:$AS,21,0),"")</f>
        <v/>
      </c>
      <c r="Q747" s="77" t="str">
        <f>IFERROR(VLOOKUP($D747,의치한약수데이터!$C:$AS,39,0),"")</f>
        <v/>
      </c>
      <c r="R747" s="82" t="str">
        <f>IFERROR(VLOOKUP($D747,의치한약수데이터!$C:$AS,41,0),"")</f>
        <v/>
      </c>
      <c r="S747" s="115" t="str">
        <f>IFERROR(VLOOKUP($D747,의치한약수데이터!$C:$AS,43,0),"")</f>
        <v/>
      </c>
    </row>
    <row r="748" spans="3:19" x14ac:dyDescent="0.3">
      <c r="C748" s="18">
        <v>716</v>
      </c>
      <c r="D748" s="77" t="str">
        <f>IFERROR(VLOOKUP($C748,의치한약수데이터!$B:$C,2,0),"")</f>
        <v/>
      </c>
      <c r="E748" s="79" t="str">
        <f>IFERROR(VLOOKUP($D748,의치한약수데이터!$C:$AS,3,0),"")</f>
        <v/>
      </c>
      <c r="F748" s="77" t="str">
        <f>IFERROR(VLOOKUP($D748,의치한약수데이터!$C:$AS,5,0),"")</f>
        <v/>
      </c>
      <c r="G748" s="77" t="str">
        <f>IFERROR(VLOOKUP($D748,의치한약수데이터!$C:$AS,6,0),"")</f>
        <v/>
      </c>
      <c r="H748" s="77" t="str">
        <f>IFERROR(VLOOKUP($D748,의치한약수데이터!$C:$AS,8,0),"")</f>
        <v/>
      </c>
      <c r="I748" s="77" t="str">
        <f>IFERROR(VLOOKUP($D748,의치한약수데이터!$C:$AS,12,0),"")</f>
        <v/>
      </c>
      <c r="J748" s="77" t="str">
        <f>IFERROR(VLOOKUP($D748,의치한약수데이터!$C:$AS,13,0),"")</f>
        <v/>
      </c>
      <c r="K748" s="77" t="str">
        <f>IFERROR(VLOOKUP($D748,의치한약수데이터!$C:$AS,14,0),"")</f>
        <v/>
      </c>
      <c r="L748" s="77" t="str">
        <f>IFERROR(VLOOKUP($D748,의치한약수데이터!$C:$AS,16,0),"")</f>
        <v/>
      </c>
      <c r="M748" s="80" t="str">
        <f>IFERROR(VLOOKUP($D748,의치한약수데이터!$C:$AS,17,0),"")</f>
        <v/>
      </c>
      <c r="N748" s="77" t="str">
        <f>IFERROR(VLOOKUP($D748,의치한약수데이터!$C:$AS,18,0),"")</f>
        <v/>
      </c>
      <c r="O748" s="81" t="str">
        <f>IFERROR(VLOOKUP($D748,의치한약수데이터!$C:$AS,20,0),"")</f>
        <v/>
      </c>
      <c r="P748" s="77" t="str">
        <f>IFERROR(VLOOKUP($D748,의치한약수데이터!$C:$AS,21,0),"")</f>
        <v/>
      </c>
      <c r="Q748" s="77" t="str">
        <f>IFERROR(VLOOKUP($D748,의치한약수데이터!$C:$AS,39,0),"")</f>
        <v/>
      </c>
      <c r="R748" s="82" t="str">
        <f>IFERROR(VLOOKUP($D748,의치한약수데이터!$C:$AS,41,0),"")</f>
        <v/>
      </c>
      <c r="S748" s="115" t="str">
        <f>IFERROR(VLOOKUP($D748,의치한약수데이터!$C:$AS,43,0),"")</f>
        <v/>
      </c>
    </row>
    <row r="749" spans="3:19" x14ac:dyDescent="0.3">
      <c r="C749" s="18">
        <v>717</v>
      </c>
      <c r="D749" s="77" t="str">
        <f>IFERROR(VLOOKUP($C749,의치한약수데이터!$B:$C,2,0),"")</f>
        <v/>
      </c>
      <c r="E749" s="79" t="str">
        <f>IFERROR(VLOOKUP($D749,의치한약수데이터!$C:$AS,3,0),"")</f>
        <v/>
      </c>
      <c r="F749" s="77" t="str">
        <f>IFERROR(VLOOKUP($D749,의치한약수데이터!$C:$AS,5,0),"")</f>
        <v/>
      </c>
      <c r="G749" s="77" t="str">
        <f>IFERROR(VLOOKUP($D749,의치한약수데이터!$C:$AS,6,0),"")</f>
        <v/>
      </c>
      <c r="H749" s="77" t="str">
        <f>IFERROR(VLOOKUP($D749,의치한약수데이터!$C:$AS,8,0),"")</f>
        <v/>
      </c>
      <c r="I749" s="77" t="str">
        <f>IFERROR(VLOOKUP($D749,의치한약수데이터!$C:$AS,12,0),"")</f>
        <v/>
      </c>
      <c r="J749" s="77" t="str">
        <f>IFERROR(VLOOKUP($D749,의치한약수데이터!$C:$AS,13,0),"")</f>
        <v/>
      </c>
      <c r="K749" s="77" t="str">
        <f>IFERROR(VLOOKUP($D749,의치한약수데이터!$C:$AS,14,0),"")</f>
        <v/>
      </c>
      <c r="L749" s="77" t="str">
        <f>IFERROR(VLOOKUP($D749,의치한약수데이터!$C:$AS,16,0),"")</f>
        <v/>
      </c>
      <c r="M749" s="80" t="str">
        <f>IFERROR(VLOOKUP($D749,의치한약수데이터!$C:$AS,17,0),"")</f>
        <v/>
      </c>
      <c r="N749" s="77" t="str">
        <f>IFERROR(VLOOKUP($D749,의치한약수데이터!$C:$AS,18,0),"")</f>
        <v/>
      </c>
      <c r="O749" s="81" t="str">
        <f>IFERROR(VLOOKUP($D749,의치한약수데이터!$C:$AS,20,0),"")</f>
        <v/>
      </c>
      <c r="P749" s="77" t="str">
        <f>IFERROR(VLOOKUP($D749,의치한약수데이터!$C:$AS,21,0),"")</f>
        <v/>
      </c>
      <c r="Q749" s="77" t="str">
        <f>IFERROR(VLOOKUP($D749,의치한약수데이터!$C:$AS,39,0),"")</f>
        <v/>
      </c>
      <c r="R749" s="82" t="str">
        <f>IFERROR(VLOOKUP($D749,의치한약수데이터!$C:$AS,41,0),"")</f>
        <v/>
      </c>
      <c r="S749" s="115" t="str">
        <f>IFERROR(VLOOKUP($D749,의치한약수데이터!$C:$AS,43,0),"")</f>
        <v/>
      </c>
    </row>
    <row r="750" spans="3:19" x14ac:dyDescent="0.3">
      <c r="C750" s="18">
        <v>718</v>
      </c>
      <c r="D750" s="77" t="str">
        <f>IFERROR(VLOOKUP($C750,의치한약수데이터!$B:$C,2,0),"")</f>
        <v/>
      </c>
      <c r="E750" s="79" t="str">
        <f>IFERROR(VLOOKUP($D750,의치한약수데이터!$C:$AS,3,0),"")</f>
        <v/>
      </c>
      <c r="F750" s="77" t="str">
        <f>IFERROR(VLOOKUP($D750,의치한약수데이터!$C:$AS,5,0),"")</f>
        <v/>
      </c>
      <c r="G750" s="77" t="str">
        <f>IFERROR(VLOOKUP($D750,의치한약수데이터!$C:$AS,6,0),"")</f>
        <v/>
      </c>
      <c r="H750" s="77" t="str">
        <f>IFERROR(VLOOKUP($D750,의치한약수데이터!$C:$AS,8,0),"")</f>
        <v/>
      </c>
      <c r="I750" s="77" t="str">
        <f>IFERROR(VLOOKUP($D750,의치한약수데이터!$C:$AS,12,0),"")</f>
        <v/>
      </c>
      <c r="J750" s="77" t="str">
        <f>IFERROR(VLOOKUP($D750,의치한약수데이터!$C:$AS,13,0),"")</f>
        <v/>
      </c>
      <c r="K750" s="77" t="str">
        <f>IFERROR(VLOOKUP($D750,의치한약수데이터!$C:$AS,14,0),"")</f>
        <v/>
      </c>
      <c r="L750" s="77" t="str">
        <f>IFERROR(VLOOKUP($D750,의치한약수데이터!$C:$AS,16,0),"")</f>
        <v/>
      </c>
      <c r="M750" s="80" t="str">
        <f>IFERROR(VLOOKUP($D750,의치한약수데이터!$C:$AS,17,0),"")</f>
        <v/>
      </c>
      <c r="N750" s="77" t="str">
        <f>IFERROR(VLOOKUP($D750,의치한약수데이터!$C:$AS,18,0),"")</f>
        <v/>
      </c>
      <c r="O750" s="81" t="str">
        <f>IFERROR(VLOOKUP($D750,의치한약수데이터!$C:$AS,20,0),"")</f>
        <v/>
      </c>
      <c r="P750" s="77" t="str">
        <f>IFERROR(VLOOKUP($D750,의치한약수데이터!$C:$AS,21,0),"")</f>
        <v/>
      </c>
      <c r="Q750" s="77" t="str">
        <f>IFERROR(VLOOKUP($D750,의치한약수데이터!$C:$AS,39,0),"")</f>
        <v/>
      </c>
      <c r="R750" s="82" t="str">
        <f>IFERROR(VLOOKUP($D750,의치한약수데이터!$C:$AS,41,0),"")</f>
        <v/>
      </c>
      <c r="S750" s="115" t="str">
        <f>IFERROR(VLOOKUP($D750,의치한약수데이터!$C:$AS,43,0),"")</f>
        <v/>
      </c>
    </row>
    <row r="751" spans="3:19" x14ac:dyDescent="0.3">
      <c r="C751" s="18">
        <v>719</v>
      </c>
      <c r="D751" s="77" t="str">
        <f>IFERROR(VLOOKUP($C751,의치한약수데이터!$B:$C,2,0),"")</f>
        <v/>
      </c>
      <c r="E751" s="79" t="str">
        <f>IFERROR(VLOOKUP($D751,의치한약수데이터!$C:$AS,3,0),"")</f>
        <v/>
      </c>
      <c r="F751" s="77" t="str">
        <f>IFERROR(VLOOKUP($D751,의치한약수데이터!$C:$AS,5,0),"")</f>
        <v/>
      </c>
      <c r="G751" s="77" t="str">
        <f>IFERROR(VLOOKUP($D751,의치한약수데이터!$C:$AS,6,0),"")</f>
        <v/>
      </c>
      <c r="H751" s="77" t="str">
        <f>IFERROR(VLOOKUP($D751,의치한약수데이터!$C:$AS,8,0),"")</f>
        <v/>
      </c>
      <c r="I751" s="77" t="str">
        <f>IFERROR(VLOOKUP($D751,의치한약수데이터!$C:$AS,12,0),"")</f>
        <v/>
      </c>
      <c r="J751" s="77" t="str">
        <f>IFERROR(VLOOKUP($D751,의치한약수데이터!$C:$AS,13,0),"")</f>
        <v/>
      </c>
      <c r="K751" s="77" t="str">
        <f>IFERROR(VLOOKUP($D751,의치한약수데이터!$C:$AS,14,0),"")</f>
        <v/>
      </c>
      <c r="L751" s="77" t="str">
        <f>IFERROR(VLOOKUP($D751,의치한약수데이터!$C:$AS,16,0),"")</f>
        <v/>
      </c>
      <c r="M751" s="80" t="str">
        <f>IFERROR(VLOOKUP($D751,의치한약수데이터!$C:$AS,17,0),"")</f>
        <v/>
      </c>
      <c r="N751" s="77" t="str">
        <f>IFERROR(VLOOKUP($D751,의치한약수데이터!$C:$AS,18,0),"")</f>
        <v/>
      </c>
      <c r="O751" s="81" t="str">
        <f>IFERROR(VLOOKUP($D751,의치한약수데이터!$C:$AS,20,0),"")</f>
        <v/>
      </c>
      <c r="P751" s="77" t="str">
        <f>IFERROR(VLOOKUP($D751,의치한약수데이터!$C:$AS,21,0),"")</f>
        <v/>
      </c>
      <c r="Q751" s="77" t="str">
        <f>IFERROR(VLOOKUP($D751,의치한약수데이터!$C:$AS,39,0),"")</f>
        <v/>
      </c>
      <c r="R751" s="82" t="str">
        <f>IFERROR(VLOOKUP($D751,의치한약수데이터!$C:$AS,41,0),"")</f>
        <v/>
      </c>
      <c r="S751" s="115" t="str">
        <f>IFERROR(VLOOKUP($D751,의치한약수데이터!$C:$AS,43,0),"")</f>
        <v/>
      </c>
    </row>
    <row r="752" spans="3:19" x14ac:dyDescent="0.3">
      <c r="C752" s="18">
        <v>720</v>
      </c>
      <c r="D752" s="77" t="str">
        <f>IFERROR(VLOOKUP($C752,의치한약수데이터!$B:$C,2,0),"")</f>
        <v/>
      </c>
      <c r="E752" s="79" t="str">
        <f>IFERROR(VLOOKUP($D752,의치한약수데이터!$C:$AS,3,0),"")</f>
        <v/>
      </c>
      <c r="F752" s="77" t="str">
        <f>IFERROR(VLOOKUP($D752,의치한약수데이터!$C:$AS,5,0),"")</f>
        <v/>
      </c>
      <c r="G752" s="77" t="str">
        <f>IFERROR(VLOOKUP($D752,의치한약수데이터!$C:$AS,6,0),"")</f>
        <v/>
      </c>
      <c r="H752" s="77" t="str">
        <f>IFERROR(VLOOKUP($D752,의치한약수데이터!$C:$AS,8,0),"")</f>
        <v/>
      </c>
      <c r="I752" s="77" t="str">
        <f>IFERROR(VLOOKUP($D752,의치한약수데이터!$C:$AS,12,0),"")</f>
        <v/>
      </c>
      <c r="J752" s="77" t="str">
        <f>IFERROR(VLOOKUP($D752,의치한약수데이터!$C:$AS,13,0),"")</f>
        <v/>
      </c>
      <c r="K752" s="77" t="str">
        <f>IFERROR(VLOOKUP($D752,의치한약수데이터!$C:$AS,14,0),"")</f>
        <v/>
      </c>
      <c r="L752" s="77" t="str">
        <f>IFERROR(VLOOKUP($D752,의치한약수데이터!$C:$AS,16,0),"")</f>
        <v/>
      </c>
      <c r="M752" s="80" t="str">
        <f>IFERROR(VLOOKUP($D752,의치한약수데이터!$C:$AS,17,0),"")</f>
        <v/>
      </c>
      <c r="N752" s="77" t="str">
        <f>IFERROR(VLOOKUP($D752,의치한약수데이터!$C:$AS,18,0),"")</f>
        <v/>
      </c>
      <c r="O752" s="81" t="str">
        <f>IFERROR(VLOOKUP($D752,의치한약수데이터!$C:$AS,20,0),"")</f>
        <v/>
      </c>
      <c r="P752" s="77" t="str">
        <f>IFERROR(VLOOKUP($D752,의치한약수데이터!$C:$AS,21,0),"")</f>
        <v/>
      </c>
      <c r="Q752" s="77" t="str">
        <f>IFERROR(VLOOKUP($D752,의치한약수데이터!$C:$AS,39,0),"")</f>
        <v/>
      </c>
      <c r="R752" s="82" t="str">
        <f>IFERROR(VLOOKUP($D752,의치한약수데이터!$C:$AS,41,0),"")</f>
        <v/>
      </c>
      <c r="S752" s="115" t="str">
        <f>IFERROR(VLOOKUP($D752,의치한약수데이터!$C:$AS,43,0),"")</f>
        <v/>
      </c>
    </row>
    <row r="753" spans="3:19" x14ac:dyDescent="0.3">
      <c r="C753" s="18">
        <v>721</v>
      </c>
      <c r="D753" s="77" t="str">
        <f>IFERROR(VLOOKUP($C753,의치한약수데이터!$B:$C,2,0),"")</f>
        <v/>
      </c>
      <c r="E753" s="79" t="str">
        <f>IFERROR(VLOOKUP($D753,의치한약수데이터!$C:$AS,3,0),"")</f>
        <v/>
      </c>
      <c r="F753" s="77" t="str">
        <f>IFERROR(VLOOKUP($D753,의치한약수데이터!$C:$AS,5,0),"")</f>
        <v/>
      </c>
      <c r="G753" s="77" t="str">
        <f>IFERROR(VLOOKUP($D753,의치한약수데이터!$C:$AS,6,0),"")</f>
        <v/>
      </c>
      <c r="H753" s="77" t="str">
        <f>IFERROR(VLOOKUP($D753,의치한약수데이터!$C:$AS,8,0),"")</f>
        <v/>
      </c>
      <c r="I753" s="77" t="str">
        <f>IFERROR(VLOOKUP($D753,의치한약수데이터!$C:$AS,12,0),"")</f>
        <v/>
      </c>
      <c r="J753" s="77" t="str">
        <f>IFERROR(VLOOKUP($D753,의치한약수데이터!$C:$AS,13,0),"")</f>
        <v/>
      </c>
      <c r="K753" s="77" t="str">
        <f>IFERROR(VLOOKUP($D753,의치한약수데이터!$C:$AS,14,0),"")</f>
        <v/>
      </c>
      <c r="L753" s="77" t="str">
        <f>IFERROR(VLOOKUP($D753,의치한약수데이터!$C:$AS,16,0),"")</f>
        <v/>
      </c>
      <c r="M753" s="80" t="str">
        <f>IFERROR(VLOOKUP($D753,의치한약수데이터!$C:$AS,17,0),"")</f>
        <v/>
      </c>
      <c r="N753" s="77" t="str">
        <f>IFERROR(VLOOKUP($D753,의치한약수데이터!$C:$AS,18,0),"")</f>
        <v/>
      </c>
      <c r="O753" s="81" t="str">
        <f>IFERROR(VLOOKUP($D753,의치한약수데이터!$C:$AS,20,0),"")</f>
        <v/>
      </c>
      <c r="P753" s="77" t="str">
        <f>IFERROR(VLOOKUP($D753,의치한약수데이터!$C:$AS,21,0),"")</f>
        <v/>
      </c>
      <c r="Q753" s="77" t="str">
        <f>IFERROR(VLOOKUP($D753,의치한약수데이터!$C:$AS,39,0),"")</f>
        <v/>
      </c>
      <c r="R753" s="82" t="str">
        <f>IFERROR(VLOOKUP($D753,의치한약수데이터!$C:$AS,41,0),"")</f>
        <v/>
      </c>
      <c r="S753" s="115" t="str">
        <f>IFERROR(VLOOKUP($D753,의치한약수데이터!$C:$AS,43,0),"")</f>
        <v/>
      </c>
    </row>
    <row r="754" spans="3:19" x14ac:dyDescent="0.3">
      <c r="C754" s="18">
        <v>722</v>
      </c>
      <c r="D754" s="77" t="str">
        <f>IFERROR(VLOOKUP($C754,의치한약수데이터!$B:$C,2,0),"")</f>
        <v/>
      </c>
      <c r="E754" s="79" t="str">
        <f>IFERROR(VLOOKUP($D754,의치한약수데이터!$C:$AS,3,0),"")</f>
        <v/>
      </c>
      <c r="F754" s="77" t="str">
        <f>IFERROR(VLOOKUP($D754,의치한약수데이터!$C:$AS,5,0),"")</f>
        <v/>
      </c>
      <c r="G754" s="77" t="str">
        <f>IFERROR(VLOOKUP($D754,의치한약수데이터!$C:$AS,6,0),"")</f>
        <v/>
      </c>
      <c r="H754" s="77" t="str">
        <f>IFERROR(VLOOKUP($D754,의치한약수데이터!$C:$AS,8,0),"")</f>
        <v/>
      </c>
      <c r="I754" s="77" t="str">
        <f>IFERROR(VLOOKUP($D754,의치한약수데이터!$C:$AS,12,0),"")</f>
        <v/>
      </c>
      <c r="J754" s="77" t="str">
        <f>IFERROR(VLOOKUP($D754,의치한약수데이터!$C:$AS,13,0),"")</f>
        <v/>
      </c>
      <c r="K754" s="77" t="str">
        <f>IFERROR(VLOOKUP($D754,의치한약수데이터!$C:$AS,14,0),"")</f>
        <v/>
      </c>
      <c r="L754" s="77" t="str">
        <f>IFERROR(VLOOKUP($D754,의치한약수데이터!$C:$AS,16,0),"")</f>
        <v/>
      </c>
      <c r="M754" s="80" t="str">
        <f>IFERROR(VLOOKUP($D754,의치한약수데이터!$C:$AS,17,0),"")</f>
        <v/>
      </c>
      <c r="N754" s="77" t="str">
        <f>IFERROR(VLOOKUP($D754,의치한약수데이터!$C:$AS,18,0),"")</f>
        <v/>
      </c>
      <c r="O754" s="81" t="str">
        <f>IFERROR(VLOOKUP($D754,의치한약수데이터!$C:$AS,20,0),"")</f>
        <v/>
      </c>
      <c r="P754" s="77" t="str">
        <f>IFERROR(VLOOKUP($D754,의치한약수데이터!$C:$AS,21,0),"")</f>
        <v/>
      </c>
      <c r="Q754" s="77" t="str">
        <f>IFERROR(VLOOKUP($D754,의치한약수데이터!$C:$AS,39,0),"")</f>
        <v/>
      </c>
      <c r="R754" s="82" t="str">
        <f>IFERROR(VLOOKUP($D754,의치한약수데이터!$C:$AS,41,0),"")</f>
        <v/>
      </c>
      <c r="S754" s="115" t="str">
        <f>IFERROR(VLOOKUP($D754,의치한약수데이터!$C:$AS,43,0),"")</f>
        <v/>
      </c>
    </row>
    <row r="755" spans="3:19" x14ac:dyDescent="0.3">
      <c r="C755" s="18">
        <v>723</v>
      </c>
      <c r="D755" s="77" t="str">
        <f>IFERROR(VLOOKUP($C755,의치한약수데이터!$B:$C,2,0),"")</f>
        <v/>
      </c>
      <c r="E755" s="79" t="str">
        <f>IFERROR(VLOOKUP($D755,의치한약수데이터!$C:$AS,3,0),"")</f>
        <v/>
      </c>
      <c r="F755" s="77" t="str">
        <f>IFERROR(VLOOKUP($D755,의치한약수데이터!$C:$AS,5,0),"")</f>
        <v/>
      </c>
      <c r="G755" s="77" t="str">
        <f>IFERROR(VLOOKUP($D755,의치한약수데이터!$C:$AS,6,0),"")</f>
        <v/>
      </c>
      <c r="H755" s="77" t="str">
        <f>IFERROR(VLOOKUP($D755,의치한약수데이터!$C:$AS,8,0),"")</f>
        <v/>
      </c>
      <c r="I755" s="77" t="str">
        <f>IFERROR(VLOOKUP($D755,의치한약수데이터!$C:$AS,12,0),"")</f>
        <v/>
      </c>
      <c r="J755" s="77" t="str">
        <f>IFERROR(VLOOKUP($D755,의치한약수데이터!$C:$AS,13,0),"")</f>
        <v/>
      </c>
      <c r="K755" s="77" t="str">
        <f>IFERROR(VLOOKUP($D755,의치한약수데이터!$C:$AS,14,0),"")</f>
        <v/>
      </c>
      <c r="L755" s="77" t="str">
        <f>IFERROR(VLOOKUP($D755,의치한약수데이터!$C:$AS,16,0),"")</f>
        <v/>
      </c>
      <c r="M755" s="80" t="str">
        <f>IFERROR(VLOOKUP($D755,의치한약수데이터!$C:$AS,17,0),"")</f>
        <v/>
      </c>
      <c r="N755" s="77" t="str">
        <f>IFERROR(VLOOKUP($D755,의치한약수데이터!$C:$AS,18,0),"")</f>
        <v/>
      </c>
      <c r="O755" s="81" t="str">
        <f>IFERROR(VLOOKUP($D755,의치한약수데이터!$C:$AS,20,0),"")</f>
        <v/>
      </c>
      <c r="P755" s="77" t="str">
        <f>IFERROR(VLOOKUP($D755,의치한약수데이터!$C:$AS,21,0),"")</f>
        <v/>
      </c>
      <c r="Q755" s="77" t="str">
        <f>IFERROR(VLOOKUP($D755,의치한약수데이터!$C:$AS,39,0),"")</f>
        <v/>
      </c>
      <c r="R755" s="82" t="str">
        <f>IFERROR(VLOOKUP($D755,의치한약수데이터!$C:$AS,41,0),"")</f>
        <v/>
      </c>
      <c r="S755" s="115" t="str">
        <f>IFERROR(VLOOKUP($D755,의치한약수데이터!$C:$AS,43,0),"")</f>
        <v/>
      </c>
    </row>
    <row r="756" spans="3:19" x14ac:dyDescent="0.3">
      <c r="C756" s="18">
        <v>724</v>
      </c>
      <c r="D756" s="77" t="str">
        <f>IFERROR(VLOOKUP($C756,의치한약수데이터!$B:$C,2,0),"")</f>
        <v/>
      </c>
      <c r="E756" s="79" t="str">
        <f>IFERROR(VLOOKUP($D756,의치한약수데이터!$C:$AS,3,0),"")</f>
        <v/>
      </c>
      <c r="F756" s="77" t="str">
        <f>IFERROR(VLOOKUP($D756,의치한약수데이터!$C:$AS,5,0),"")</f>
        <v/>
      </c>
      <c r="G756" s="77" t="str">
        <f>IFERROR(VLOOKUP($D756,의치한약수데이터!$C:$AS,6,0),"")</f>
        <v/>
      </c>
      <c r="H756" s="77" t="str">
        <f>IFERROR(VLOOKUP($D756,의치한약수데이터!$C:$AS,8,0),"")</f>
        <v/>
      </c>
      <c r="I756" s="77" t="str">
        <f>IFERROR(VLOOKUP($D756,의치한약수데이터!$C:$AS,12,0),"")</f>
        <v/>
      </c>
      <c r="J756" s="77" t="str">
        <f>IFERROR(VLOOKUP($D756,의치한약수데이터!$C:$AS,13,0),"")</f>
        <v/>
      </c>
      <c r="K756" s="77" t="str">
        <f>IFERROR(VLOOKUP($D756,의치한약수데이터!$C:$AS,14,0),"")</f>
        <v/>
      </c>
      <c r="L756" s="77" t="str">
        <f>IFERROR(VLOOKUP($D756,의치한약수데이터!$C:$AS,16,0),"")</f>
        <v/>
      </c>
      <c r="M756" s="80" t="str">
        <f>IFERROR(VLOOKUP($D756,의치한약수데이터!$C:$AS,17,0),"")</f>
        <v/>
      </c>
      <c r="N756" s="77" t="str">
        <f>IFERROR(VLOOKUP($D756,의치한약수데이터!$C:$AS,18,0),"")</f>
        <v/>
      </c>
      <c r="O756" s="81" t="str">
        <f>IFERROR(VLOOKUP($D756,의치한약수데이터!$C:$AS,20,0),"")</f>
        <v/>
      </c>
      <c r="P756" s="77" t="str">
        <f>IFERROR(VLOOKUP($D756,의치한약수데이터!$C:$AS,21,0),"")</f>
        <v/>
      </c>
      <c r="Q756" s="77" t="str">
        <f>IFERROR(VLOOKUP($D756,의치한약수데이터!$C:$AS,39,0),"")</f>
        <v/>
      </c>
      <c r="R756" s="82" t="str">
        <f>IFERROR(VLOOKUP($D756,의치한약수데이터!$C:$AS,41,0),"")</f>
        <v/>
      </c>
      <c r="S756" s="115" t="str">
        <f>IFERROR(VLOOKUP($D756,의치한약수데이터!$C:$AS,43,0),"")</f>
        <v/>
      </c>
    </row>
    <row r="757" spans="3:19" x14ac:dyDescent="0.3">
      <c r="C757" s="18">
        <v>725</v>
      </c>
      <c r="D757" s="77" t="str">
        <f>IFERROR(VLOOKUP($C757,의치한약수데이터!$B:$C,2,0),"")</f>
        <v/>
      </c>
      <c r="E757" s="79" t="str">
        <f>IFERROR(VLOOKUP($D757,의치한약수데이터!$C:$AS,3,0),"")</f>
        <v/>
      </c>
      <c r="F757" s="77" t="str">
        <f>IFERROR(VLOOKUP($D757,의치한약수데이터!$C:$AS,5,0),"")</f>
        <v/>
      </c>
      <c r="G757" s="77" t="str">
        <f>IFERROR(VLOOKUP($D757,의치한약수데이터!$C:$AS,6,0),"")</f>
        <v/>
      </c>
      <c r="H757" s="77" t="str">
        <f>IFERROR(VLOOKUP($D757,의치한약수데이터!$C:$AS,8,0),"")</f>
        <v/>
      </c>
      <c r="I757" s="77" t="str">
        <f>IFERROR(VLOOKUP($D757,의치한약수데이터!$C:$AS,12,0),"")</f>
        <v/>
      </c>
      <c r="J757" s="77" t="str">
        <f>IFERROR(VLOOKUP($D757,의치한약수데이터!$C:$AS,13,0),"")</f>
        <v/>
      </c>
      <c r="K757" s="77" t="str">
        <f>IFERROR(VLOOKUP($D757,의치한약수데이터!$C:$AS,14,0),"")</f>
        <v/>
      </c>
      <c r="L757" s="77" t="str">
        <f>IFERROR(VLOOKUP($D757,의치한약수데이터!$C:$AS,16,0),"")</f>
        <v/>
      </c>
      <c r="M757" s="80" t="str">
        <f>IFERROR(VLOOKUP($D757,의치한약수데이터!$C:$AS,17,0),"")</f>
        <v/>
      </c>
      <c r="N757" s="77" t="str">
        <f>IFERROR(VLOOKUP($D757,의치한약수데이터!$C:$AS,18,0),"")</f>
        <v/>
      </c>
      <c r="O757" s="81" t="str">
        <f>IFERROR(VLOOKUP($D757,의치한약수데이터!$C:$AS,20,0),"")</f>
        <v/>
      </c>
      <c r="P757" s="77" t="str">
        <f>IFERROR(VLOOKUP($D757,의치한약수데이터!$C:$AS,21,0),"")</f>
        <v/>
      </c>
      <c r="Q757" s="77" t="str">
        <f>IFERROR(VLOOKUP($D757,의치한약수데이터!$C:$AS,39,0),"")</f>
        <v/>
      </c>
      <c r="R757" s="82" t="str">
        <f>IFERROR(VLOOKUP($D757,의치한약수데이터!$C:$AS,41,0),"")</f>
        <v/>
      </c>
      <c r="S757" s="115" t="str">
        <f>IFERROR(VLOOKUP($D757,의치한약수데이터!$C:$AS,43,0),"")</f>
        <v/>
      </c>
    </row>
    <row r="758" spans="3:19" x14ac:dyDescent="0.3">
      <c r="C758" s="18">
        <v>726</v>
      </c>
      <c r="D758" s="77" t="str">
        <f>IFERROR(VLOOKUP($C758,의치한약수데이터!$B:$C,2,0),"")</f>
        <v/>
      </c>
      <c r="E758" s="79" t="str">
        <f>IFERROR(VLOOKUP($D758,의치한약수데이터!$C:$AS,3,0),"")</f>
        <v/>
      </c>
      <c r="F758" s="77" t="str">
        <f>IFERROR(VLOOKUP($D758,의치한약수데이터!$C:$AS,5,0),"")</f>
        <v/>
      </c>
      <c r="G758" s="77" t="str">
        <f>IFERROR(VLOOKUP($D758,의치한약수데이터!$C:$AS,6,0),"")</f>
        <v/>
      </c>
      <c r="H758" s="77" t="str">
        <f>IFERROR(VLOOKUP($D758,의치한약수데이터!$C:$AS,8,0),"")</f>
        <v/>
      </c>
      <c r="I758" s="77" t="str">
        <f>IFERROR(VLOOKUP($D758,의치한약수데이터!$C:$AS,12,0),"")</f>
        <v/>
      </c>
      <c r="J758" s="77" t="str">
        <f>IFERROR(VLOOKUP($D758,의치한약수데이터!$C:$AS,13,0),"")</f>
        <v/>
      </c>
      <c r="K758" s="77" t="str">
        <f>IFERROR(VLOOKUP($D758,의치한약수데이터!$C:$AS,14,0),"")</f>
        <v/>
      </c>
      <c r="L758" s="77" t="str">
        <f>IFERROR(VLOOKUP($D758,의치한약수데이터!$C:$AS,16,0),"")</f>
        <v/>
      </c>
      <c r="M758" s="80" t="str">
        <f>IFERROR(VLOOKUP($D758,의치한약수데이터!$C:$AS,17,0),"")</f>
        <v/>
      </c>
      <c r="N758" s="77" t="str">
        <f>IFERROR(VLOOKUP($D758,의치한약수데이터!$C:$AS,18,0),"")</f>
        <v/>
      </c>
      <c r="O758" s="81" t="str">
        <f>IFERROR(VLOOKUP($D758,의치한약수데이터!$C:$AS,20,0),"")</f>
        <v/>
      </c>
      <c r="P758" s="77" t="str">
        <f>IFERROR(VLOOKUP($D758,의치한약수데이터!$C:$AS,21,0),"")</f>
        <v/>
      </c>
      <c r="Q758" s="77" t="str">
        <f>IFERROR(VLOOKUP($D758,의치한약수데이터!$C:$AS,39,0),"")</f>
        <v/>
      </c>
      <c r="R758" s="82" t="str">
        <f>IFERROR(VLOOKUP($D758,의치한약수데이터!$C:$AS,41,0),"")</f>
        <v/>
      </c>
      <c r="S758" s="115" t="str">
        <f>IFERROR(VLOOKUP($D758,의치한약수데이터!$C:$AS,43,0),"")</f>
        <v/>
      </c>
    </row>
    <row r="759" spans="3:19" x14ac:dyDescent="0.3">
      <c r="C759" s="18">
        <v>727</v>
      </c>
      <c r="D759" s="77" t="str">
        <f>IFERROR(VLOOKUP($C759,의치한약수데이터!$B:$C,2,0),"")</f>
        <v/>
      </c>
      <c r="E759" s="79" t="str">
        <f>IFERROR(VLOOKUP($D759,의치한약수데이터!$C:$AS,3,0),"")</f>
        <v/>
      </c>
      <c r="F759" s="77" t="str">
        <f>IFERROR(VLOOKUP($D759,의치한약수데이터!$C:$AS,5,0),"")</f>
        <v/>
      </c>
      <c r="G759" s="77" t="str">
        <f>IFERROR(VLOOKUP($D759,의치한약수데이터!$C:$AS,6,0),"")</f>
        <v/>
      </c>
      <c r="H759" s="77" t="str">
        <f>IFERROR(VLOOKUP($D759,의치한약수데이터!$C:$AS,8,0),"")</f>
        <v/>
      </c>
      <c r="I759" s="77" t="str">
        <f>IFERROR(VLOOKUP($D759,의치한약수데이터!$C:$AS,12,0),"")</f>
        <v/>
      </c>
      <c r="J759" s="77" t="str">
        <f>IFERROR(VLOOKUP($D759,의치한약수데이터!$C:$AS,13,0),"")</f>
        <v/>
      </c>
      <c r="K759" s="77" t="str">
        <f>IFERROR(VLOOKUP($D759,의치한약수데이터!$C:$AS,14,0),"")</f>
        <v/>
      </c>
      <c r="L759" s="77" t="str">
        <f>IFERROR(VLOOKUP($D759,의치한약수데이터!$C:$AS,16,0),"")</f>
        <v/>
      </c>
      <c r="M759" s="80" t="str">
        <f>IFERROR(VLOOKUP($D759,의치한약수데이터!$C:$AS,17,0),"")</f>
        <v/>
      </c>
      <c r="N759" s="77" t="str">
        <f>IFERROR(VLOOKUP($D759,의치한약수데이터!$C:$AS,18,0),"")</f>
        <v/>
      </c>
      <c r="O759" s="81" t="str">
        <f>IFERROR(VLOOKUP($D759,의치한약수데이터!$C:$AS,20,0),"")</f>
        <v/>
      </c>
      <c r="P759" s="77" t="str">
        <f>IFERROR(VLOOKUP($D759,의치한약수데이터!$C:$AS,21,0),"")</f>
        <v/>
      </c>
      <c r="Q759" s="77" t="str">
        <f>IFERROR(VLOOKUP($D759,의치한약수데이터!$C:$AS,39,0),"")</f>
        <v/>
      </c>
      <c r="R759" s="82" t="str">
        <f>IFERROR(VLOOKUP($D759,의치한약수데이터!$C:$AS,41,0),"")</f>
        <v/>
      </c>
      <c r="S759" s="115" t="str">
        <f>IFERROR(VLOOKUP($D759,의치한약수데이터!$C:$AS,43,0),"")</f>
        <v/>
      </c>
    </row>
    <row r="760" spans="3:19" x14ac:dyDescent="0.3">
      <c r="C760" s="18">
        <v>728</v>
      </c>
      <c r="D760" s="77" t="str">
        <f>IFERROR(VLOOKUP($C760,의치한약수데이터!$B:$C,2,0),"")</f>
        <v/>
      </c>
      <c r="E760" s="79" t="str">
        <f>IFERROR(VLOOKUP($D760,의치한약수데이터!$C:$AS,3,0),"")</f>
        <v/>
      </c>
      <c r="F760" s="77" t="str">
        <f>IFERROR(VLOOKUP($D760,의치한약수데이터!$C:$AS,5,0),"")</f>
        <v/>
      </c>
      <c r="G760" s="77" t="str">
        <f>IFERROR(VLOOKUP($D760,의치한약수데이터!$C:$AS,6,0),"")</f>
        <v/>
      </c>
      <c r="H760" s="77" t="str">
        <f>IFERROR(VLOOKUP($D760,의치한약수데이터!$C:$AS,8,0),"")</f>
        <v/>
      </c>
      <c r="I760" s="77" t="str">
        <f>IFERROR(VLOOKUP($D760,의치한약수데이터!$C:$AS,12,0),"")</f>
        <v/>
      </c>
      <c r="J760" s="77" t="str">
        <f>IFERROR(VLOOKUP($D760,의치한약수데이터!$C:$AS,13,0),"")</f>
        <v/>
      </c>
      <c r="K760" s="77" t="str">
        <f>IFERROR(VLOOKUP($D760,의치한약수데이터!$C:$AS,14,0),"")</f>
        <v/>
      </c>
      <c r="L760" s="77" t="str">
        <f>IFERROR(VLOOKUP($D760,의치한약수데이터!$C:$AS,16,0),"")</f>
        <v/>
      </c>
      <c r="M760" s="80" t="str">
        <f>IFERROR(VLOOKUP($D760,의치한약수데이터!$C:$AS,17,0),"")</f>
        <v/>
      </c>
      <c r="N760" s="77" t="str">
        <f>IFERROR(VLOOKUP($D760,의치한약수데이터!$C:$AS,18,0),"")</f>
        <v/>
      </c>
      <c r="O760" s="81" t="str">
        <f>IFERROR(VLOOKUP($D760,의치한약수데이터!$C:$AS,20,0),"")</f>
        <v/>
      </c>
      <c r="P760" s="77" t="str">
        <f>IFERROR(VLOOKUP($D760,의치한약수데이터!$C:$AS,21,0),"")</f>
        <v/>
      </c>
      <c r="Q760" s="77" t="str">
        <f>IFERROR(VLOOKUP($D760,의치한약수데이터!$C:$AS,39,0),"")</f>
        <v/>
      </c>
      <c r="R760" s="82" t="str">
        <f>IFERROR(VLOOKUP($D760,의치한약수데이터!$C:$AS,41,0),"")</f>
        <v/>
      </c>
      <c r="S760" s="115" t="str">
        <f>IFERROR(VLOOKUP($D760,의치한약수데이터!$C:$AS,43,0),"")</f>
        <v/>
      </c>
    </row>
    <row r="761" spans="3:19" x14ac:dyDescent="0.3">
      <c r="C761" s="18">
        <v>729</v>
      </c>
      <c r="D761" s="77" t="str">
        <f>IFERROR(VLOOKUP($C761,의치한약수데이터!$B:$C,2,0),"")</f>
        <v/>
      </c>
      <c r="E761" s="79" t="str">
        <f>IFERROR(VLOOKUP($D761,의치한약수데이터!$C:$AS,3,0),"")</f>
        <v/>
      </c>
      <c r="F761" s="77" t="str">
        <f>IFERROR(VLOOKUP($D761,의치한약수데이터!$C:$AS,5,0),"")</f>
        <v/>
      </c>
      <c r="G761" s="77" t="str">
        <f>IFERROR(VLOOKUP($D761,의치한약수데이터!$C:$AS,6,0),"")</f>
        <v/>
      </c>
      <c r="H761" s="77" t="str">
        <f>IFERROR(VLOOKUP($D761,의치한약수데이터!$C:$AS,8,0),"")</f>
        <v/>
      </c>
      <c r="I761" s="77" t="str">
        <f>IFERROR(VLOOKUP($D761,의치한약수데이터!$C:$AS,12,0),"")</f>
        <v/>
      </c>
      <c r="J761" s="77" t="str">
        <f>IFERROR(VLOOKUP($D761,의치한약수데이터!$C:$AS,13,0),"")</f>
        <v/>
      </c>
      <c r="K761" s="77" t="str">
        <f>IFERROR(VLOOKUP($D761,의치한약수데이터!$C:$AS,14,0),"")</f>
        <v/>
      </c>
      <c r="L761" s="77" t="str">
        <f>IFERROR(VLOOKUP($D761,의치한약수데이터!$C:$AS,16,0),"")</f>
        <v/>
      </c>
      <c r="M761" s="80" t="str">
        <f>IFERROR(VLOOKUP($D761,의치한약수데이터!$C:$AS,17,0),"")</f>
        <v/>
      </c>
      <c r="N761" s="77" t="str">
        <f>IFERROR(VLOOKUP($D761,의치한약수데이터!$C:$AS,18,0),"")</f>
        <v/>
      </c>
      <c r="O761" s="81" t="str">
        <f>IFERROR(VLOOKUP($D761,의치한약수데이터!$C:$AS,20,0),"")</f>
        <v/>
      </c>
      <c r="P761" s="77" t="str">
        <f>IFERROR(VLOOKUP($D761,의치한약수데이터!$C:$AS,21,0),"")</f>
        <v/>
      </c>
      <c r="Q761" s="77" t="str">
        <f>IFERROR(VLOOKUP($D761,의치한약수데이터!$C:$AS,39,0),"")</f>
        <v/>
      </c>
      <c r="R761" s="82" t="str">
        <f>IFERROR(VLOOKUP($D761,의치한약수데이터!$C:$AS,41,0),"")</f>
        <v/>
      </c>
      <c r="S761" s="115" t="str">
        <f>IFERROR(VLOOKUP($D761,의치한약수데이터!$C:$AS,43,0),"")</f>
        <v/>
      </c>
    </row>
    <row r="762" spans="3:19" x14ac:dyDescent="0.3">
      <c r="C762" s="18">
        <v>730</v>
      </c>
      <c r="D762" s="77" t="str">
        <f>IFERROR(VLOOKUP($C762,의치한약수데이터!$B:$C,2,0),"")</f>
        <v/>
      </c>
      <c r="E762" s="79" t="str">
        <f>IFERROR(VLOOKUP($D762,의치한약수데이터!$C:$AS,3,0),"")</f>
        <v/>
      </c>
      <c r="F762" s="77" t="str">
        <f>IFERROR(VLOOKUP($D762,의치한약수데이터!$C:$AS,5,0),"")</f>
        <v/>
      </c>
      <c r="G762" s="77" t="str">
        <f>IFERROR(VLOOKUP($D762,의치한약수데이터!$C:$AS,6,0),"")</f>
        <v/>
      </c>
      <c r="H762" s="77" t="str">
        <f>IFERROR(VLOOKUP($D762,의치한약수데이터!$C:$AS,8,0),"")</f>
        <v/>
      </c>
      <c r="I762" s="77" t="str">
        <f>IFERROR(VLOOKUP($D762,의치한약수데이터!$C:$AS,12,0),"")</f>
        <v/>
      </c>
      <c r="J762" s="77" t="str">
        <f>IFERROR(VLOOKUP($D762,의치한약수데이터!$C:$AS,13,0),"")</f>
        <v/>
      </c>
      <c r="K762" s="77" t="str">
        <f>IFERROR(VLOOKUP($D762,의치한약수데이터!$C:$AS,14,0),"")</f>
        <v/>
      </c>
      <c r="L762" s="77" t="str">
        <f>IFERROR(VLOOKUP($D762,의치한약수데이터!$C:$AS,16,0),"")</f>
        <v/>
      </c>
      <c r="M762" s="80" t="str">
        <f>IFERROR(VLOOKUP($D762,의치한약수데이터!$C:$AS,17,0),"")</f>
        <v/>
      </c>
      <c r="N762" s="77" t="str">
        <f>IFERROR(VLOOKUP($D762,의치한약수데이터!$C:$AS,18,0),"")</f>
        <v/>
      </c>
      <c r="O762" s="81" t="str">
        <f>IFERROR(VLOOKUP($D762,의치한약수데이터!$C:$AS,20,0),"")</f>
        <v/>
      </c>
      <c r="P762" s="77" t="str">
        <f>IFERROR(VLOOKUP($D762,의치한약수데이터!$C:$AS,21,0),"")</f>
        <v/>
      </c>
      <c r="Q762" s="77" t="str">
        <f>IFERROR(VLOOKUP($D762,의치한약수데이터!$C:$AS,39,0),"")</f>
        <v/>
      </c>
      <c r="R762" s="82" t="str">
        <f>IFERROR(VLOOKUP($D762,의치한약수데이터!$C:$AS,41,0),"")</f>
        <v/>
      </c>
      <c r="S762" s="115" t="str">
        <f>IFERROR(VLOOKUP($D762,의치한약수데이터!$C:$AS,43,0),"")</f>
        <v/>
      </c>
    </row>
    <row r="763" spans="3:19" x14ac:dyDescent="0.3">
      <c r="C763" s="18">
        <v>731</v>
      </c>
      <c r="D763" s="77" t="str">
        <f>IFERROR(VLOOKUP($C763,의치한약수데이터!$B:$C,2,0),"")</f>
        <v/>
      </c>
      <c r="E763" s="79" t="str">
        <f>IFERROR(VLOOKUP($D763,의치한약수데이터!$C:$AS,3,0),"")</f>
        <v/>
      </c>
      <c r="F763" s="77" t="str">
        <f>IFERROR(VLOOKUP($D763,의치한약수데이터!$C:$AS,5,0),"")</f>
        <v/>
      </c>
      <c r="G763" s="77" t="str">
        <f>IFERROR(VLOOKUP($D763,의치한약수데이터!$C:$AS,6,0),"")</f>
        <v/>
      </c>
      <c r="H763" s="77" t="str">
        <f>IFERROR(VLOOKUP($D763,의치한약수데이터!$C:$AS,8,0),"")</f>
        <v/>
      </c>
      <c r="I763" s="77" t="str">
        <f>IFERROR(VLOOKUP($D763,의치한약수데이터!$C:$AS,12,0),"")</f>
        <v/>
      </c>
      <c r="J763" s="77" t="str">
        <f>IFERROR(VLOOKUP($D763,의치한약수데이터!$C:$AS,13,0),"")</f>
        <v/>
      </c>
      <c r="K763" s="77" t="str">
        <f>IFERROR(VLOOKUP($D763,의치한약수데이터!$C:$AS,14,0),"")</f>
        <v/>
      </c>
      <c r="L763" s="77" t="str">
        <f>IFERROR(VLOOKUP($D763,의치한약수데이터!$C:$AS,16,0),"")</f>
        <v/>
      </c>
      <c r="M763" s="80" t="str">
        <f>IFERROR(VLOOKUP($D763,의치한약수데이터!$C:$AS,17,0),"")</f>
        <v/>
      </c>
      <c r="N763" s="77" t="str">
        <f>IFERROR(VLOOKUP($D763,의치한약수데이터!$C:$AS,18,0),"")</f>
        <v/>
      </c>
      <c r="O763" s="81" t="str">
        <f>IFERROR(VLOOKUP($D763,의치한약수데이터!$C:$AS,20,0),"")</f>
        <v/>
      </c>
      <c r="P763" s="77" t="str">
        <f>IFERROR(VLOOKUP($D763,의치한약수데이터!$C:$AS,21,0),"")</f>
        <v/>
      </c>
      <c r="Q763" s="77" t="str">
        <f>IFERROR(VLOOKUP($D763,의치한약수데이터!$C:$AS,39,0),"")</f>
        <v/>
      </c>
      <c r="R763" s="82" t="str">
        <f>IFERROR(VLOOKUP($D763,의치한약수데이터!$C:$AS,41,0),"")</f>
        <v/>
      </c>
      <c r="S763" s="115" t="str">
        <f>IFERROR(VLOOKUP($D763,의치한약수데이터!$C:$AS,43,0),"")</f>
        <v/>
      </c>
    </row>
    <row r="764" spans="3:19" x14ac:dyDescent="0.3">
      <c r="C764" s="18">
        <v>732</v>
      </c>
      <c r="D764" s="77" t="str">
        <f>IFERROR(VLOOKUP($C764,의치한약수데이터!$B:$C,2,0),"")</f>
        <v/>
      </c>
      <c r="E764" s="79" t="str">
        <f>IFERROR(VLOOKUP($D764,의치한약수데이터!$C:$AS,3,0),"")</f>
        <v/>
      </c>
      <c r="F764" s="77" t="str">
        <f>IFERROR(VLOOKUP($D764,의치한약수데이터!$C:$AS,5,0),"")</f>
        <v/>
      </c>
      <c r="G764" s="77" t="str">
        <f>IFERROR(VLOOKUP($D764,의치한약수데이터!$C:$AS,6,0),"")</f>
        <v/>
      </c>
      <c r="H764" s="77" t="str">
        <f>IFERROR(VLOOKUP($D764,의치한약수데이터!$C:$AS,8,0),"")</f>
        <v/>
      </c>
      <c r="I764" s="77" t="str">
        <f>IFERROR(VLOOKUP($D764,의치한약수데이터!$C:$AS,12,0),"")</f>
        <v/>
      </c>
      <c r="J764" s="77" t="str">
        <f>IFERROR(VLOOKUP($D764,의치한약수데이터!$C:$AS,13,0),"")</f>
        <v/>
      </c>
      <c r="K764" s="77" t="str">
        <f>IFERROR(VLOOKUP($D764,의치한약수데이터!$C:$AS,14,0),"")</f>
        <v/>
      </c>
      <c r="L764" s="77" t="str">
        <f>IFERROR(VLOOKUP($D764,의치한약수데이터!$C:$AS,16,0),"")</f>
        <v/>
      </c>
      <c r="M764" s="80" t="str">
        <f>IFERROR(VLOOKUP($D764,의치한약수데이터!$C:$AS,17,0),"")</f>
        <v/>
      </c>
      <c r="N764" s="77" t="str">
        <f>IFERROR(VLOOKUP($D764,의치한약수데이터!$C:$AS,18,0),"")</f>
        <v/>
      </c>
      <c r="O764" s="81" t="str">
        <f>IFERROR(VLOOKUP($D764,의치한약수데이터!$C:$AS,20,0),"")</f>
        <v/>
      </c>
      <c r="P764" s="77" t="str">
        <f>IFERROR(VLOOKUP($D764,의치한약수데이터!$C:$AS,21,0),"")</f>
        <v/>
      </c>
      <c r="Q764" s="77" t="str">
        <f>IFERROR(VLOOKUP($D764,의치한약수데이터!$C:$AS,39,0),"")</f>
        <v/>
      </c>
      <c r="R764" s="82" t="str">
        <f>IFERROR(VLOOKUP($D764,의치한약수데이터!$C:$AS,41,0),"")</f>
        <v/>
      </c>
      <c r="S764" s="115" t="str">
        <f>IFERROR(VLOOKUP($D764,의치한약수데이터!$C:$AS,43,0),"")</f>
        <v/>
      </c>
    </row>
    <row r="765" spans="3:19" x14ac:dyDescent="0.3">
      <c r="C765" s="18">
        <v>733</v>
      </c>
      <c r="D765" s="77" t="str">
        <f>IFERROR(VLOOKUP($C765,의치한약수데이터!$B:$C,2,0),"")</f>
        <v/>
      </c>
      <c r="E765" s="79" t="str">
        <f>IFERROR(VLOOKUP($D765,의치한약수데이터!$C:$AS,3,0),"")</f>
        <v/>
      </c>
      <c r="F765" s="77" t="str">
        <f>IFERROR(VLOOKUP($D765,의치한약수데이터!$C:$AS,5,0),"")</f>
        <v/>
      </c>
      <c r="G765" s="77" t="str">
        <f>IFERROR(VLOOKUP($D765,의치한약수데이터!$C:$AS,6,0),"")</f>
        <v/>
      </c>
      <c r="H765" s="77" t="str">
        <f>IFERROR(VLOOKUP($D765,의치한약수데이터!$C:$AS,8,0),"")</f>
        <v/>
      </c>
      <c r="I765" s="77" t="str">
        <f>IFERROR(VLOOKUP($D765,의치한약수데이터!$C:$AS,12,0),"")</f>
        <v/>
      </c>
      <c r="J765" s="77" t="str">
        <f>IFERROR(VLOOKUP($D765,의치한약수데이터!$C:$AS,13,0),"")</f>
        <v/>
      </c>
      <c r="K765" s="77" t="str">
        <f>IFERROR(VLOOKUP($D765,의치한약수데이터!$C:$AS,14,0),"")</f>
        <v/>
      </c>
      <c r="L765" s="77" t="str">
        <f>IFERROR(VLOOKUP($D765,의치한약수데이터!$C:$AS,16,0),"")</f>
        <v/>
      </c>
      <c r="M765" s="80" t="str">
        <f>IFERROR(VLOOKUP($D765,의치한약수데이터!$C:$AS,17,0),"")</f>
        <v/>
      </c>
      <c r="N765" s="77" t="str">
        <f>IFERROR(VLOOKUP($D765,의치한약수데이터!$C:$AS,18,0),"")</f>
        <v/>
      </c>
      <c r="O765" s="81" t="str">
        <f>IFERROR(VLOOKUP($D765,의치한약수데이터!$C:$AS,20,0),"")</f>
        <v/>
      </c>
      <c r="P765" s="77" t="str">
        <f>IFERROR(VLOOKUP($D765,의치한약수데이터!$C:$AS,21,0),"")</f>
        <v/>
      </c>
      <c r="Q765" s="77" t="str">
        <f>IFERROR(VLOOKUP($D765,의치한약수데이터!$C:$AS,39,0),"")</f>
        <v/>
      </c>
      <c r="R765" s="82" t="str">
        <f>IFERROR(VLOOKUP($D765,의치한약수데이터!$C:$AS,41,0),"")</f>
        <v/>
      </c>
      <c r="S765" s="115" t="str">
        <f>IFERROR(VLOOKUP($D765,의치한약수데이터!$C:$AS,43,0),"")</f>
        <v/>
      </c>
    </row>
    <row r="766" spans="3:19" x14ac:dyDescent="0.3">
      <c r="C766" s="18">
        <v>734</v>
      </c>
      <c r="D766" s="77" t="str">
        <f>IFERROR(VLOOKUP($C766,의치한약수데이터!$B:$C,2,0),"")</f>
        <v/>
      </c>
      <c r="E766" s="79" t="str">
        <f>IFERROR(VLOOKUP($D766,의치한약수데이터!$C:$AS,3,0),"")</f>
        <v/>
      </c>
      <c r="F766" s="77" t="str">
        <f>IFERROR(VLOOKUP($D766,의치한약수데이터!$C:$AS,5,0),"")</f>
        <v/>
      </c>
      <c r="G766" s="77" t="str">
        <f>IFERROR(VLOOKUP($D766,의치한약수데이터!$C:$AS,6,0),"")</f>
        <v/>
      </c>
      <c r="H766" s="77" t="str">
        <f>IFERROR(VLOOKUP($D766,의치한약수데이터!$C:$AS,8,0),"")</f>
        <v/>
      </c>
      <c r="I766" s="77" t="str">
        <f>IFERROR(VLOOKUP($D766,의치한약수데이터!$C:$AS,12,0),"")</f>
        <v/>
      </c>
      <c r="J766" s="77" t="str">
        <f>IFERROR(VLOOKUP($D766,의치한약수데이터!$C:$AS,13,0),"")</f>
        <v/>
      </c>
      <c r="K766" s="77" t="str">
        <f>IFERROR(VLOOKUP($D766,의치한약수데이터!$C:$AS,14,0),"")</f>
        <v/>
      </c>
      <c r="L766" s="77" t="str">
        <f>IFERROR(VLOOKUP($D766,의치한약수데이터!$C:$AS,16,0),"")</f>
        <v/>
      </c>
      <c r="M766" s="80" t="str">
        <f>IFERROR(VLOOKUP($D766,의치한약수데이터!$C:$AS,17,0),"")</f>
        <v/>
      </c>
      <c r="N766" s="77" t="str">
        <f>IFERROR(VLOOKUP($D766,의치한약수데이터!$C:$AS,18,0),"")</f>
        <v/>
      </c>
      <c r="O766" s="81" t="str">
        <f>IFERROR(VLOOKUP($D766,의치한약수데이터!$C:$AS,20,0),"")</f>
        <v/>
      </c>
      <c r="P766" s="77" t="str">
        <f>IFERROR(VLOOKUP($D766,의치한약수데이터!$C:$AS,21,0),"")</f>
        <v/>
      </c>
      <c r="Q766" s="77" t="str">
        <f>IFERROR(VLOOKUP($D766,의치한약수데이터!$C:$AS,39,0),"")</f>
        <v/>
      </c>
      <c r="R766" s="82" t="str">
        <f>IFERROR(VLOOKUP($D766,의치한약수데이터!$C:$AS,41,0),"")</f>
        <v/>
      </c>
      <c r="S766" s="115" t="str">
        <f>IFERROR(VLOOKUP($D766,의치한약수데이터!$C:$AS,43,0),"")</f>
        <v/>
      </c>
    </row>
    <row r="767" spans="3:19" x14ac:dyDescent="0.3">
      <c r="C767" s="18">
        <v>735</v>
      </c>
      <c r="D767" s="77" t="str">
        <f>IFERROR(VLOOKUP($C767,의치한약수데이터!$B:$C,2,0),"")</f>
        <v/>
      </c>
      <c r="E767" s="79" t="str">
        <f>IFERROR(VLOOKUP($D767,의치한약수데이터!$C:$AS,3,0),"")</f>
        <v/>
      </c>
      <c r="F767" s="77" t="str">
        <f>IFERROR(VLOOKUP($D767,의치한약수데이터!$C:$AS,5,0),"")</f>
        <v/>
      </c>
      <c r="G767" s="77" t="str">
        <f>IFERROR(VLOOKUP($D767,의치한약수데이터!$C:$AS,6,0),"")</f>
        <v/>
      </c>
      <c r="H767" s="77" t="str">
        <f>IFERROR(VLOOKUP($D767,의치한약수데이터!$C:$AS,8,0),"")</f>
        <v/>
      </c>
      <c r="I767" s="77" t="str">
        <f>IFERROR(VLOOKUP($D767,의치한약수데이터!$C:$AS,12,0),"")</f>
        <v/>
      </c>
      <c r="J767" s="77" t="str">
        <f>IFERROR(VLOOKUP($D767,의치한약수데이터!$C:$AS,13,0),"")</f>
        <v/>
      </c>
      <c r="K767" s="77" t="str">
        <f>IFERROR(VLOOKUP($D767,의치한약수데이터!$C:$AS,14,0),"")</f>
        <v/>
      </c>
      <c r="L767" s="77" t="str">
        <f>IFERROR(VLOOKUP($D767,의치한약수데이터!$C:$AS,16,0),"")</f>
        <v/>
      </c>
      <c r="M767" s="80" t="str">
        <f>IFERROR(VLOOKUP($D767,의치한약수데이터!$C:$AS,17,0),"")</f>
        <v/>
      </c>
      <c r="N767" s="77" t="str">
        <f>IFERROR(VLOOKUP($D767,의치한약수데이터!$C:$AS,18,0),"")</f>
        <v/>
      </c>
      <c r="O767" s="81" t="str">
        <f>IFERROR(VLOOKUP($D767,의치한약수데이터!$C:$AS,20,0),"")</f>
        <v/>
      </c>
      <c r="P767" s="77" t="str">
        <f>IFERROR(VLOOKUP($D767,의치한약수데이터!$C:$AS,21,0),"")</f>
        <v/>
      </c>
      <c r="Q767" s="77" t="str">
        <f>IFERROR(VLOOKUP($D767,의치한약수데이터!$C:$AS,39,0),"")</f>
        <v/>
      </c>
      <c r="R767" s="82" t="str">
        <f>IFERROR(VLOOKUP($D767,의치한약수데이터!$C:$AS,41,0),"")</f>
        <v/>
      </c>
      <c r="S767" s="115" t="str">
        <f>IFERROR(VLOOKUP($D767,의치한약수데이터!$C:$AS,43,0),"")</f>
        <v/>
      </c>
    </row>
    <row r="768" spans="3:19" x14ac:dyDescent="0.3">
      <c r="C768" s="18">
        <v>736</v>
      </c>
      <c r="D768" s="77" t="str">
        <f>IFERROR(VLOOKUP($C768,의치한약수데이터!$B:$C,2,0),"")</f>
        <v/>
      </c>
      <c r="E768" s="79" t="str">
        <f>IFERROR(VLOOKUP($D768,의치한약수데이터!$C:$AS,3,0),"")</f>
        <v/>
      </c>
      <c r="F768" s="77" t="str">
        <f>IFERROR(VLOOKUP($D768,의치한약수데이터!$C:$AS,5,0),"")</f>
        <v/>
      </c>
      <c r="G768" s="77" t="str">
        <f>IFERROR(VLOOKUP($D768,의치한약수데이터!$C:$AS,6,0),"")</f>
        <v/>
      </c>
      <c r="H768" s="77" t="str">
        <f>IFERROR(VLOOKUP($D768,의치한약수데이터!$C:$AS,8,0),"")</f>
        <v/>
      </c>
      <c r="I768" s="77" t="str">
        <f>IFERROR(VLOOKUP($D768,의치한약수데이터!$C:$AS,12,0),"")</f>
        <v/>
      </c>
      <c r="J768" s="77" t="str">
        <f>IFERROR(VLOOKUP($D768,의치한약수데이터!$C:$AS,13,0),"")</f>
        <v/>
      </c>
      <c r="K768" s="77" t="str">
        <f>IFERROR(VLOOKUP($D768,의치한약수데이터!$C:$AS,14,0),"")</f>
        <v/>
      </c>
      <c r="L768" s="77" t="str">
        <f>IFERROR(VLOOKUP($D768,의치한약수데이터!$C:$AS,16,0),"")</f>
        <v/>
      </c>
      <c r="M768" s="80" t="str">
        <f>IFERROR(VLOOKUP($D768,의치한약수데이터!$C:$AS,17,0),"")</f>
        <v/>
      </c>
      <c r="N768" s="77" t="str">
        <f>IFERROR(VLOOKUP($D768,의치한약수데이터!$C:$AS,18,0),"")</f>
        <v/>
      </c>
      <c r="O768" s="81" t="str">
        <f>IFERROR(VLOOKUP($D768,의치한약수데이터!$C:$AS,20,0),"")</f>
        <v/>
      </c>
      <c r="P768" s="77" t="str">
        <f>IFERROR(VLOOKUP($D768,의치한약수데이터!$C:$AS,21,0),"")</f>
        <v/>
      </c>
      <c r="Q768" s="77" t="str">
        <f>IFERROR(VLOOKUP($D768,의치한약수데이터!$C:$AS,39,0),"")</f>
        <v/>
      </c>
      <c r="R768" s="82" t="str">
        <f>IFERROR(VLOOKUP($D768,의치한약수데이터!$C:$AS,41,0),"")</f>
        <v/>
      </c>
      <c r="S768" s="115" t="str">
        <f>IFERROR(VLOOKUP($D768,의치한약수데이터!$C:$AS,43,0),"")</f>
        <v/>
      </c>
    </row>
    <row r="769" spans="3:19" x14ac:dyDescent="0.3">
      <c r="C769" s="18">
        <v>737</v>
      </c>
      <c r="D769" s="77" t="str">
        <f>IFERROR(VLOOKUP($C769,의치한약수데이터!$B:$C,2,0),"")</f>
        <v/>
      </c>
      <c r="E769" s="79" t="str">
        <f>IFERROR(VLOOKUP($D769,의치한약수데이터!$C:$AS,3,0),"")</f>
        <v/>
      </c>
      <c r="F769" s="77" t="str">
        <f>IFERROR(VLOOKUP($D769,의치한약수데이터!$C:$AS,5,0),"")</f>
        <v/>
      </c>
      <c r="G769" s="77" t="str">
        <f>IFERROR(VLOOKUP($D769,의치한약수데이터!$C:$AS,6,0),"")</f>
        <v/>
      </c>
      <c r="H769" s="77" t="str">
        <f>IFERROR(VLOOKUP($D769,의치한약수데이터!$C:$AS,8,0),"")</f>
        <v/>
      </c>
      <c r="I769" s="77" t="str">
        <f>IFERROR(VLOOKUP($D769,의치한약수데이터!$C:$AS,12,0),"")</f>
        <v/>
      </c>
      <c r="J769" s="77" t="str">
        <f>IFERROR(VLOOKUP($D769,의치한약수데이터!$C:$AS,13,0),"")</f>
        <v/>
      </c>
      <c r="K769" s="77" t="str">
        <f>IFERROR(VLOOKUP($D769,의치한약수데이터!$C:$AS,14,0),"")</f>
        <v/>
      </c>
      <c r="L769" s="77" t="str">
        <f>IFERROR(VLOOKUP($D769,의치한약수데이터!$C:$AS,16,0),"")</f>
        <v/>
      </c>
      <c r="M769" s="80" t="str">
        <f>IFERROR(VLOOKUP($D769,의치한약수데이터!$C:$AS,17,0),"")</f>
        <v/>
      </c>
      <c r="N769" s="77" t="str">
        <f>IFERROR(VLOOKUP($D769,의치한약수데이터!$C:$AS,18,0),"")</f>
        <v/>
      </c>
      <c r="O769" s="81" t="str">
        <f>IFERROR(VLOOKUP($D769,의치한약수데이터!$C:$AS,20,0),"")</f>
        <v/>
      </c>
      <c r="P769" s="77" t="str">
        <f>IFERROR(VLOOKUP($D769,의치한약수데이터!$C:$AS,21,0),"")</f>
        <v/>
      </c>
      <c r="Q769" s="77" t="str">
        <f>IFERROR(VLOOKUP($D769,의치한약수데이터!$C:$AS,39,0),"")</f>
        <v/>
      </c>
      <c r="R769" s="82" t="str">
        <f>IFERROR(VLOOKUP($D769,의치한약수데이터!$C:$AS,41,0),"")</f>
        <v/>
      </c>
      <c r="S769" s="115" t="str">
        <f>IFERROR(VLOOKUP($D769,의치한약수데이터!$C:$AS,43,0),"")</f>
        <v/>
      </c>
    </row>
    <row r="770" spans="3:19" x14ac:dyDescent="0.3">
      <c r="C770" s="18">
        <v>738</v>
      </c>
      <c r="D770" s="77" t="str">
        <f>IFERROR(VLOOKUP($C770,의치한약수데이터!$B:$C,2,0),"")</f>
        <v/>
      </c>
      <c r="E770" s="79" t="str">
        <f>IFERROR(VLOOKUP($D770,의치한약수데이터!$C:$AS,3,0),"")</f>
        <v/>
      </c>
      <c r="F770" s="77" t="str">
        <f>IFERROR(VLOOKUP($D770,의치한약수데이터!$C:$AS,5,0),"")</f>
        <v/>
      </c>
      <c r="G770" s="77" t="str">
        <f>IFERROR(VLOOKUP($D770,의치한약수데이터!$C:$AS,6,0),"")</f>
        <v/>
      </c>
      <c r="H770" s="77" t="str">
        <f>IFERROR(VLOOKUP($D770,의치한약수데이터!$C:$AS,8,0),"")</f>
        <v/>
      </c>
      <c r="I770" s="77" t="str">
        <f>IFERROR(VLOOKUP($D770,의치한약수데이터!$C:$AS,12,0),"")</f>
        <v/>
      </c>
      <c r="J770" s="77" t="str">
        <f>IFERROR(VLOOKUP($D770,의치한약수데이터!$C:$AS,13,0),"")</f>
        <v/>
      </c>
      <c r="K770" s="77" t="str">
        <f>IFERROR(VLOOKUP($D770,의치한약수데이터!$C:$AS,14,0),"")</f>
        <v/>
      </c>
      <c r="L770" s="77" t="str">
        <f>IFERROR(VLOOKUP($D770,의치한약수데이터!$C:$AS,16,0),"")</f>
        <v/>
      </c>
      <c r="M770" s="80" t="str">
        <f>IFERROR(VLOOKUP($D770,의치한약수데이터!$C:$AS,17,0),"")</f>
        <v/>
      </c>
      <c r="N770" s="77" t="str">
        <f>IFERROR(VLOOKUP($D770,의치한약수데이터!$C:$AS,18,0),"")</f>
        <v/>
      </c>
      <c r="O770" s="81" t="str">
        <f>IFERROR(VLOOKUP($D770,의치한약수데이터!$C:$AS,20,0),"")</f>
        <v/>
      </c>
      <c r="P770" s="77" t="str">
        <f>IFERROR(VLOOKUP($D770,의치한약수데이터!$C:$AS,21,0),"")</f>
        <v/>
      </c>
      <c r="Q770" s="77" t="str">
        <f>IFERROR(VLOOKUP($D770,의치한약수데이터!$C:$AS,39,0),"")</f>
        <v/>
      </c>
      <c r="R770" s="82" t="str">
        <f>IFERROR(VLOOKUP($D770,의치한약수데이터!$C:$AS,41,0),"")</f>
        <v/>
      </c>
      <c r="S770" s="115" t="str">
        <f>IFERROR(VLOOKUP($D770,의치한약수데이터!$C:$AS,43,0),"")</f>
        <v/>
      </c>
    </row>
    <row r="771" spans="3:19" x14ac:dyDescent="0.3">
      <c r="C771" s="18">
        <v>739</v>
      </c>
      <c r="D771" s="77" t="str">
        <f>IFERROR(VLOOKUP($C771,의치한약수데이터!$B:$C,2,0),"")</f>
        <v/>
      </c>
      <c r="E771" s="79" t="str">
        <f>IFERROR(VLOOKUP($D771,의치한약수데이터!$C:$AS,3,0),"")</f>
        <v/>
      </c>
      <c r="F771" s="77" t="str">
        <f>IFERROR(VLOOKUP($D771,의치한약수데이터!$C:$AS,5,0),"")</f>
        <v/>
      </c>
      <c r="G771" s="77" t="str">
        <f>IFERROR(VLOOKUP($D771,의치한약수데이터!$C:$AS,6,0),"")</f>
        <v/>
      </c>
      <c r="H771" s="77" t="str">
        <f>IFERROR(VLOOKUP($D771,의치한약수데이터!$C:$AS,8,0),"")</f>
        <v/>
      </c>
      <c r="I771" s="77" t="str">
        <f>IFERROR(VLOOKUP($D771,의치한약수데이터!$C:$AS,12,0),"")</f>
        <v/>
      </c>
      <c r="J771" s="77" t="str">
        <f>IFERROR(VLOOKUP($D771,의치한약수데이터!$C:$AS,13,0),"")</f>
        <v/>
      </c>
      <c r="K771" s="77" t="str">
        <f>IFERROR(VLOOKUP($D771,의치한약수데이터!$C:$AS,14,0),"")</f>
        <v/>
      </c>
      <c r="L771" s="77" t="str">
        <f>IFERROR(VLOOKUP($D771,의치한약수데이터!$C:$AS,16,0),"")</f>
        <v/>
      </c>
      <c r="M771" s="80" t="str">
        <f>IFERROR(VLOOKUP($D771,의치한약수데이터!$C:$AS,17,0),"")</f>
        <v/>
      </c>
      <c r="N771" s="77" t="str">
        <f>IFERROR(VLOOKUP($D771,의치한약수데이터!$C:$AS,18,0),"")</f>
        <v/>
      </c>
      <c r="O771" s="81" t="str">
        <f>IFERROR(VLOOKUP($D771,의치한약수데이터!$C:$AS,20,0),"")</f>
        <v/>
      </c>
      <c r="P771" s="77" t="str">
        <f>IFERROR(VLOOKUP($D771,의치한약수데이터!$C:$AS,21,0),"")</f>
        <v/>
      </c>
      <c r="Q771" s="77" t="str">
        <f>IFERROR(VLOOKUP($D771,의치한약수데이터!$C:$AS,39,0),"")</f>
        <v/>
      </c>
      <c r="R771" s="82" t="str">
        <f>IFERROR(VLOOKUP($D771,의치한약수데이터!$C:$AS,41,0),"")</f>
        <v/>
      </c>
      <c r="S771" s="115" t="str">
        <f>IFERROR(VLOOKUP($D771,의치한약수데이터!$C:$AS,43,0),"")</f>
        <v/>
      </c>
    </row>
    <row r="772" spans="3:19" x14ac:dyDescent="0.3">
      <c r="C772" s="18">
        <v>740</v>
      </c>
      <c r="D772" s="77" t="str">
        <f>IFERROR(VLOOKUP($C772,의치한약수데이터!$B:$C,2,0),"")</f>
        <v/>
      </c>
      <c r="E772" s="79" t="str">
        <f>IFERROR(VLOOKUP($D772,의치한약수데이터!$C:$AS,3,0),"")</f>
        <v/>
      </c>
      <c r="F772" s="77" t="str">
        <f>IFERROR(VLOOKUP($D772,의치한약수데이터!$C:$AS,5,0),"")</f>
        <v/>
      </c>
      <c r="G772" s="77" t="str">
        <f>IFERROR(VLOOKUP($D772,의치한약수데이터!$C:$AS,6,0),"")</f>
        <v/>
      </c>
      <c r="H772" s="77" t="str">
        <f>IFERROR(VLOOKUP($D772,의치한약수데이터!$C:$AS,8,0),"")</f>
        <v/>
      </c>
      <c r="I772" s="77" t="str">
        <f>IFERROR(VLOOKUP($D772,의치한약수데이터!$C:$AS,12,0),"")</f>
        <v/>
      </c>
      <c r="J772" s="77" t="str">
        <f>IFERROR(VLOOKUP($D772,의치한약수데이터!$C:$AS,13,0),"")</f>
        <v/>
      </c>
      <c r="K772" s="77" t="str">
        <f>IFERROR(VLOOKUP($D772,의치한약수데이터!$C:$AS,14,0),"")</f>
        <v/>
      </c>
      <c r="L772" s="77" t="str">
        <f>IFERROR(VLOOKUP($D772,의치한약수데이터!$C:$AS,16,0),"")</f>
        <v/>
      </c>
      <c r="M772" s="80" t="str">
        <f>IFERROR(VLOOKUP($D772,의치한약수데이터!$C:$AS,17,0),"")</f>
        <v/>
      </c>
      <c r="N772" s="77" t="str">
        <f>IFERROR(VLOOKUP($D772,의치한약수데이터!$C:$AS,18,0),"")</f>
        <v/>
      </c>
      <c r="O772" s="81" t="str">
        <f>IFERROR(VLOOKUP($D772,의치한약수데이터!$C:$AS,20,0),"")</f>
        <v/>
      </c>
      <c r="P772" s="77" t="str">
        <f>IFERROR(VLOOKUP($D772,의치한약수데이터!$C:$AS,21,0),"")</f>
        <v/>
      </c>
      <c r="Q772" s="77" t="str">
        <f>IFERROR(VLOOKUP($D772,의치한약수데이터!$C:$AS,39,0),"")</f>
        <v/>
      </c>
      <c r="R772" s="82" t="str">
        <f>IFERROR(VLOOKUP($D772,의치한약수데이터!$C:$AS,41,0),"")</f>
        <v/>
      </c>
      <c r="S772" s="115" t="str">
        <f>IFERROR(VLOOKUP($D772,의치한약수데이터!$C:$AS,43,0),"")</f>
        <v/>
      </c>
    </row>
    <row r="773" spans="3:19" x14ac:dyDescent="0.3">
      <c r="C773" s="18">
        <v>741</v>
      </c>
      <c r="D773" s="77" t="str">
        <f>IFERROR(VLOOKUP($C773,의치한약수데이터!$B:$C,2,0),"")</f>
        <v/>
      </c>
      <c r="E773" s="79" t="str">
        <f>IFERROR(VLOOKUP($D773,의치한약수데이터!$C:$AS,3,0),"")</f>
        <v/>
      </c>
      <c r="F773" s="77" t="str">
        <f>IFERROR(VLOOKUP($D773,의치한약수데이터!$C:$AS,5,0),"")</f>
        <v/>
      </c>
      <c r="G773" s="77" t="str">
        <f>IFERROR(VLOOKUP($D773,의치한약수데이터!$C:$AS,6,0),"")</f>
        <v/>
      </c>
      <c r="H773" s="77" t="str">
        <f>IFERROR(VLOOKUP($D773,의치한약수데이터!$C:$AS,8,0),"")</f>
        <v/>
      </c>
      <c r="I773" s="77" t="str">
        <f>IFERROR(VLOOKUP($D773,의치한약수데이터!$C:$AS,12,0),"")</f>
        <v/>
      </c>
      <c r="J773" s="77" t="str">
        <f>IFERROR(VLOOKUP($D773,의치한약수데이터!$C:$AS,13,0),"")</f>
        <v/>
      </c>
      <c r="K773" s="77" t="str">
        <f>IFERROR(VLOOKUP($D773,의치한약수데이터!$C:$AS,14,0),"")</f>
        <v/>
      </c>
      <c r="L773" s="77" t="str">
        <f>IFERROR(VLOOKUP($D773,의치한약수데이터!$C:$AS,16,0),"")</f>
        <v/>
      </c>
      <c r="M773" s="80" t="str">
        <f>IFERROR(VLOOKUP($D773,의치한약수데이터!$C:$AS,17,0),"")</f>
        <v/>
      </c>
      <c r="N773" s="77" t="str">
        <f>IFERROR(VLOOKUP($D773,의치한약수데이터!$C:$AS,18,0),"")</f>
        <v/>
      </c>
      <c r="O773" s="81" t="str">
        <f>IFERROR(VLOOKUP($D773,의치한약수데이터!$C:$AS,20,0),"")</f>
        <v/>
      </c>
      <c r="P773" s="77" t="str">
        <f>IFERROR(VLOOKUP($D773,의치한약수데이터!$C:$AS,21,0),"")</f>
        <v/>
      </c>
      <c r="Q773" s="77" t="str">
        <f>IFERROR(VLOOKUP($D773,의치한약수데이터!$C:$AS,39,0),"")</f>
        <v/>
      </c>
      <c r="R773" s="82" t="str">
        <f>IFERROR(VLOOKUP($D773,의치한약수데이터!$C:$AS,41,0),"")</f>
        <v/>
      </c>
      <c r="S773" s="115" t="str">
        <f>IFERROR(VLOOKUP($D773,의치한약수데이터!$C:$AS,43,0),"")</f>
        <v/>
      </c>
    </row>
    <row r="774" spans="3:19" x14ac:dyDescent="0.3">
      <c r="C774" s="18">
        <v>742</v>
      </c>
      <c r="D774" s="77" t="str">
        <f>IFERROR(VLOOKUP($C774,의치한약수데이터!$B:$C,2,0),"")</f>
        <v/>
      </c>
      <c r="E774" s="79" t="str">
        <f>IFERROR(VLOOKUP($D774,의치한약수데이터!$C:$AS,3,0),"")</f>
        <v/>
      </c>
      <c r="F774" s="77" t="str">
        <f>IFERROR(VLOOKUP($D774,의치한약수데이터!$C:$AS,5,0),"")</f>
        <v/>
      </c>
      <c r="G774" s="77" t="str">
        <f>IFERROR(VLOOKUP($D774,의치한약수데이터!$C:$AS,6,0),"")</f>
        <v/>
      </c>
      <c r="H774" s="77" t="str">
        <f>IFERROR(VLOOKUP($D774,의치한약수데이터!$C:$AS,8,0),"")</f>
        <v/>
      </c>
      <c r="I774" s="77" t="str">
        <f>IFERROR(VLOOKUP($D774,의치한약수데이터!$C:$AS,12,0),"")</f>
        <v/>
      </c>
      <c r="J774" s="77" t="str">
        <f>IFERROR(VLOOKUP($D774,의치한약수데이터!$C:$AS,13,0),"")</f>
        <v/>
      </c>
      <c r="K774" s="77" t="str">
        <f>IFERROR(VLOOKUP($D774,의치한약수데이터!$C:$AS,14,0),"")</f>
        <v/>
      </c>
      <c r="L774" s="77" t="str">
        <f>IFERROR(VLOOKUP($D774,의치한약수데이터!$C:$AS,16,0),"")</f>
        <v/>
      </c>
      <c r="M774" s="80" t="str">
        <f>IFERROR(VLOOKUP($D774,의치한약수데이터!$C:$AS,17,0),"")</f>
        <v/>
      </c>
      <c r="N774" s="77" t="str">
        <f>IFERROR(VLOOKUP($D774,의치한약수데이터!$C:$AS,18,0),"")</f>
        <v/>
      </c>
      <c r="O774" s="81" t="str">
        <f>IFERROR(VLOOKUP($D774,의치한약수데이터!$C:$AS,20,0),"")</f>
        <v/>
      </c>
      <c r="P774" s="77" t="str">
        <f>IFERROR(VLOOKUP($D774,의치한약수데이터!$C:$AS,21,0),"")</f>
        <v/>
      </c>
      <c r="Q774" s="77" t="str">
        <f>IFERROR(VLOOKUP($D774,의치한약수데이터!$C:$AS,39,0),"")</f>
        <v/>
      </c>
      <c r="R774" s="82" t="str">
        <f>IFERROR(VLOOKUP($D774,의치한약수데이터!$C:$AS,41,0),"")</f>
        <v/>
      </c>
      <c r="S774" s="115" t="str">
        <f>IFERROR(VLOOKUP($D774,의치한약수데이터!$C:$AS,43,0),"")</f>
        <v/>
      </c>
    </row>
    <row r="775" spans="3:19" x14ac:dyDescent="0.3">
      <c r="C775" s="18">
        <v>743</v>
      </c>
      <c r="D775" s="77" t="str">
        <f>IFERROR(VLOOKUP($C775,의치한약수데이터!$B:$C,2,0),"")</f>
        <v/>
      </c>
      <c r="E775" s="79" t="str">
        <f>IFERROR(VLOOKUP($D775,의치한약수데이터!$C:$AS,3,0),"")</f>
        <v/>
      </c>
      <c r="F775" s="77" t="str">
        <f>IFERROR(VLOOKUP($D775,의치한약수데이터!$C:$AS,5,0),"")</f>
        <v/>
      </c>
      <c r="G775" s="77" t="str">
        <f>IFERROR(VLOOKUP($D775,의치한약수데이터!$C:$AS,6,0),"")</f>
        <v/>
      </c>
      <c r="H775" s="77" t="str">
        <f>IFERROR(VLOOKUP($D775,의치한약수데이터!$C:$AS,8,0),"")</f>
        <v/>
      </c>
      <c r="I775" s="77" t="str">
        <f>IFERROR(VLOOKUP($D775,의치한약수데이터!$C:$AS,12,0),"")</f>
        <v/>
      </c>
      <c r="J775" s="77" t="str">
        <f>IFERROR(VLOOKUP($D775,의치한약수데이터!$C:$AS,13,0),"")</f>
        <v/>
      </c>
      <c r="K775" s="77" t="str">
        <f>IFERROR(VLOOKUP($D775,의치한약수데이터!$C:$AS,14,0),"")</f>
        <v/>
      </c>
      <c r="L775" s="77" t="str">
        <f>IFERROR(VLOOKUP($D775,의치한약수데이터!$C:$AS,16,0),"")</f>
        <v/>
      </c>
      <c r="M775" s="80" t="str">
        <f>IFERROR(VLOOKUP($D775,의치한약수데이터!$C:$AS,17,0),"")</f>
        <v/>
      </c>
      <c r="N775" s="77" t="str">
        <f>IFERROR(VLOOKUP($D775,의치한약수데이터!$C:$AS,18,0),"")</f>
        <v/>
      </c>
      <c r="O775" s="81" t="str">
        <f>IFERROR(VLOOKUP($D775,의치한약수데이터!$C:$AS,20,0),"")</f>
        <v/>
      </c>
      <c r="P775" s="77" t="str">
        <f>IFERROR(VLOOKUP($D775,의치한약수데이터!$C:$AS,21,0),"")</f>
        <v/>
      </c>
      <c r="Q775" s="77" t="str">
        <f>IFERROR(VLOOKUP($D775,의치한약수데이터!$C:$AS,39,0),"")</f>
        <v/>
      </c>
      <c r="R775" s="82" t="str">
        <f>IFERROR(VLOOKUP($D775,의치한약수데이터!$C:$AS,41,0),"")</f>
        <v/>
      </c>
      <c r="S775" s="115" t="str">
        <f>IFERROR(VLOOKUP($D775,의치한약수데이터!$C:$AS,43,0),"")</f>
        <v/>
      </c>
    </row>
    <row r="776" spans="3:19" x14ac:dyDescent="0.3">
      <c r="C776" s="18">
        <v>744</v>
      </c>
      <c r="D776" s="77" t="str">
        <f>IFERROR(VLOOKUP($C776,의치한약수데이터!$B:$C,2,0),"")</f>
        <v/>
      </c>
      <c r="E776" s="79" t="str">
        <f>IFERROR(VLOOKUP($D776,의치한약수데이터!$C:$AS,3,0),"")</f>
        <v/>
      </c>
      <c r="F776" s="77" t="str">
        <f>IFERROR(VLOOKUP($D776,의치한약수데이터!$C:$AS,5,0),"")</f>
        <v/>
      </c>
      <c r="G776" s="77" t="str">
        <f>IFERROR(VLOOKUP($D776,의치한약수데이터!$C:$AS,6,0),"")</f>
        <v/>
      </c>
      <c r="H776" s="77" t="str">
        <f>IFERROR(VLOOKUP($D776,의치한약수데이터!$C:$AS,8,0),"")</f>
        <v/>
      </c>
      <c r="I776" s="77" t="str">
        <f>IFERROR(VLOOKUP($D776,의치한약수데이터!$C:$AS,12,0),"")</f>
        <v/>
      </c>
      <c r="J776" s="77" t="str">
        <f>IFERROR(VLOOKUP($D776,의치한약수데이터!$C:$AS,13,0),"")</f>
        <v/>
      </c>
      <c r="K776" s="77" t="str">
        <f>IFERROR(VLOOKUP($D776,의치한약수데이터!$C:$AS,14,0),"")</f>
        <v/>
      </c>
      <c r="L776" s="77" t="str">
        <f>IFERROR(VLOOKUP($D776,의치한약수데이터!$C:$AS,16,0),"")</f>
        <v/>
      </c>
      <c r="M776" s="80" t="str">
        <f>IFERROR(VLOOKUP($D776,의치한약수데이터!$C:$AS,17,0),"")</f>
        <v/>
      </c>
      <c r="N776" s="77" t="str">
        <f>IFERROR(VLOOKUP($D776,의치한약수데이터!$C:$AS,18,0),"")</f>
        <v/>
      </c>
      <c r="O776" s="81" t="str">
        <f>IFERROR(VLOOKUP($D776,의치한약수데이터!$C:$AS,20,0),"")</f>
        <v/>
      </c>
      <c r="P776" s="77" t="str">
        <f>IFERROR(VLOOKUP($D776,의치한약수데이터!$C:$AS,21,0),"")</f>
        <v/>
      </c>
      <c r="Q776" s="77" t="str">
        <f>IFERROR(VLOOKUP($D776,의치한약수데이터!$C:$AS,39,0),"")</f>
        <v/>
      </c>
      <c r="R776" s="82" t="str">
        <f>IFERROR(VLOOKUP($D776,의치한약수데이터!$C:$AS,41,0),"")</f>
        <v/>
      </c>
      <c r="S776" s="115" t="str">
        <f>IFERROR(VLOOKUP($D776,의치한약수데이터!$C:$AS,43,0),"")</f>
        <v/>
      </c>
    </row>
    <row r="777" spans="3:19" x14ac:dyDescent="0.3">
      <c r="C777" s="18">
        <v>745</v>
      </c>
      <c r="D777" s="77" t="str">
        <f>IFERROR(VLOOKUP($C777,의치한약수데이터!$B:$C,2,0),"")</f>
        <v/>
      </c>
      <c r="E777" s="79" t="str">
        <f>IFERROR(VLOOKUP($D777,의치한약수데이터!$C:$AS,3,0),"")</f>
        <v/>
      </c>
      <c r="F777" s="77" t="str">
        <f>IFERROR(VLOOKUP($D777,의치한약수데이터!$C:$AS,5,0),"")</f>
        <v/>
      </c>
      <c r="G777" s="77" t="str">
        <f>IFERROR(VLOOKUP($D777,의치한약수데이터!$C:$AS,6,0),"")</f>
        <v/>
      </c>
      <c r="H777" s="77" t="str">
        <f>IFERROR(VLOOKUP($D777,의치한약수데이터!$C:$AS,8,0),"")</f>
        <v/>
      </c>
      <c r="I777" s="77" t="str">
        <f>IFERROR(VLOOKUP($D777,의치한약수데이터!$C:$AS,12,0),"")</f>
        <v/>
      </c>
      <c r="J777" s="77" t="str">
        <f>IFERROR(VLOOKUP($D777,의치한약수데이터!$C:$AS,13,0),"")</f>
        <v/>
      </c>
      <c r="K777" s="77" t="str">
        <f>IFERROR(VLOOKUP($D777,의치한약수데이터!$C:$AS,14,0),"")</f>
        <v/>
      </c>
      <c r="L777" s="77" t="str">
        <f>IFERROR(VLOOKUP($D777,의치한약수데이터!$C:$AS,16,0),"")</f>
        <v/>
      </c>
      <c r="M777" s="80" t="str">
        <f>IFERROR(VLOOKUP($D777,의치한약수데이터!$C:$AS,17,0),"")</f>
        <v/>
      </c>
      <c r="N777" s="77" t="str">
        <f>IFERROR(VLOOKUP($D777,의치한약수데이터!$C:$AS,18,0),"")</f>
        <v/>
      </c>
      <c r="O777" s="81" t="str">
        <f>IFERROR(VLOOKUP($D777,의치한약수데이터!$C:$AS,20,0),"")</f>
        <v/>
      </c>
      <c r="P777" s="77" t="str">
        <f>IFERROR(VLOOKUP($D777,의치한약수데이터!$C:$AS,21,0),"")</f>
        <v/>
      </c>
      <c r="Q777" s="77" t="str">
        <f>IFERROR(VLOOKUP($D777,의치한약수데이터!$C:$AS,39,0),"")</f>
        <v/>
      </c>
      <c r="R777" s="82" t="str">
        <f>IFERROR(VLOOKUP($D777,의치한약수데이터!$C:$AS,41,0),"")</f>
        <v/>
      </c>
      <c r="S777" s="115" t="str">
        <f>IFERROR(VLOOKUP($D777,의치한약수데이터!$C:$AS,43,0),"")</f>
        <v/>
      </c>
    </row>
    <row r="778" spans="3:19" x14ac:dyDescent="0.3">
      <c r="C778" s="18">
        <v>746</v>
      </c>
      <c r="D778" s="77" t="str">
        <f>IFERROR(VLOOKUP($C778,의치한약수데이터!$B:$C,2,0),"")</f>
        <v/>
      </c>
      <c r="E778" s="79" t="str">
        <f>IFERROR(VLOOKUP($D778,의치한약수데이터!$C:$AS,3,0),"")</f>
        <v/>
      </c>
      <c r="F778" s="77" t="str">
        <f>IFERROR(VLOOKUP($D778,의치한약수데이터!$C:$AS,5,0),"")</f>
        <v/>
      </c>
      <c r="G778" s="77" t="str">
        <f>IFERROR(VLOOKUP($D778,의치한약수데이터!$C:$AS,6,0),"")</f>
        <v/>
      </c>
      <c r="H778" s="77" t="str">
        <f>IFERROR(VLOOKUP($D778,의치한약수데이터!$C:$AS,8,0),"")</f>
        <v/>
      </c>
      <c r="I778" s="77" t="str">
        <f>IFERROR(VLOOKUP($D778,의치한약수데이터!$C:$AS,12,0),"")</f>
        <v/>
      </c>
      <c r="J778" s="77" t="str">
        <f>IFERROR(VLOOKUP($D778,의치한약수데이터!$C:$AS,13,0),"")</f>
        <v/>
      </c>
      <c r="K778" s="77" t="str">
        <f>IFERROR(VLOOKUP($D778,의치한약수데이터!$C:$AS,14,0),"")</f>
        <v/>
      </c>
      <c r="L778" s="77" t="str">
        <f>IFERROR(VLOOKUP($D778,의치한약수데이터!$C:$AS,16,0),"")</f>
        <v/>
      </c>
      <c r="M778" s="80" t="str">
        <f>IFERROR(VLOOKUP($D778,의치한약수데이터!$C:$AS,17,0),"")</f>
        <v/>
      </c>
      <c r="N778" s="77" t="str">
        <f>IFERROR(VLOOKUP($D778,의치한약수데이터!$C:$AS,18,0),"")</f>
        <v/>
      </c>
      <c r="O778" s="81" t="str">
        <f>IFERROR(VLOOKUP($D778,의치한약수데이터!$C:$AS,20,0),"")</f>
        <v/>
      </c>
      <c r="P778" s="77" t="str">
        <f>IFERROR(VLOOKUP($D778,의치한약수데이터!$C:$AS,21,0),"")</f>
        <v/>
      </c>
      <c r="Q778" s="77" t="str">
        <f>IFERROR(VLOOKUP($D778,의치한약수데이터!$C:$AS,39,0),"")</f>
        <v/>
      </c>
      <c r="R778" s="82" t="str">
        <f>IFERROR(VLOOKUP($D778,의치한약수데이터!$C:$AS,41,0),"")</f>
        <v/>
      </c>
      <c r="S778" s="115" t="str">
        <f>IFERROR(VLOOKUP($D778,의치한약수데이터!$C:$AS,43,0),"")</f>
        <v/>
      </c>
    </row>
    <row r="779" spans="3:19" x14ac:dyDescent="0.3">
      <c r="C779" s="18">
        <v>747</v>
      </c>
      <c r="D779" s="77" t="str">
        <f>IFERROR(VLOOKUP($C779,의치한약수데이터!$B:$C,2,0),"")</f>
        <v/>
      </c>
      <c r="E779" s="79" t="str">
        <f>IFERROR(VLOOKUP($D779,의치한약수데이터!$C:$AS,3,0),"")</f>
        <v/>
      </c>
      <c r="F779" s="77" t="str">
        <f>IFERROR(VLOOKUP($D779,의치한약수데이터!$C:$AS,5,0),"")</f>
        <v/>
      </c>
      <c r="G779" s="77" t="str">
        <f>IFERROR(VLOOKUP($D779,의치한약수데이터!$C:$AS,6,0),"")</f>
        <v/>
      </c>
      <c r="H779" s="77" t="str">
        <f>IFERROR(VLOOKUP($D779,의치한약수데이터!$C:$AS,8,0),"")</f>
        <v/>
      </c>
      <c r="I779" s="77" t="str">
        <f>IFERROR(VLOOKUP($D779,의치한약수데이터!$C:$AS,12,0),"")</f>
        <v/>
      </c>
      <c r="J779" s="77" t="str">
        <f>IFERROR(VLOOKUP($D779,의치한약수데이터!$C:$AS,13,0),"")</f>
        <v/>
      </c>
      <c r="K779" s="77" t="str">
        <f>IFERROR(VLOOKUP($D779,의치한약수데이터!$C:$AS,14,0),"")</f>
        <v/>
      </c>
      <c r="L779" s="77" t="str">
        <f>IFERROR(VLOOKUP($D779,의치한약수데이터!$C:$AS,16,0),"")</f>
        <v/>
      </c>
      <c r="M779" s="80" t="str">
        <f>IFERROR(VLOOKUP($D779,의치한약수데이터!$C:$AS,17,0),"")</f>
        <v/>
      </c>
      <c r="N779" s="77" t="str">
        <f>IFERROR(VLOOKUP($D779,의치한약수데이터!$C:$AS,18,0),"")</f>
        <v/>
      </c>
      <c r="O779" s="81" t="str">
        <f>IFERROR(VLOOKUP($D779,의치한약수데이터!$C:$AS,20,0),"")</f>
        <v/>
      </c>
      <c r="P779" s="77" t="str">
        <f>IFERROR(VLOOKUP($D779,의치한약수데이터!$C:$AS,21,0),"")</f>
        <v/>
      </c>
      <c r="Q779" s="77" t="str">
        <f>IFERROR(VLOOKUP($D779,의치한약수데이터!$C:$AS,39,0),"")</f>
        <v/>
      </c>
      <c r="R779" s="82" t="str">
        <f>IFERROR(VLOOKUP($D779,의치한약수데이터!$C:$AS,41,0),"")</f>
        <v/>
      </c>
      <c r="S779" s="115" t="str">
        <f>IFERROR(VLOOKUP($D779,의치한약수데이터!$C:$AS,43,0),"")</f>
        <v/>
      </c>
    </row>
    <row r="780" spans="3:19" x14ac:dyDescent="0.3">
      <c r="C780" s="18">
        <v>748</v>
      </c>
      <c r="D780" s="77" t="str">
        <f>IFERROR(VLOOKUP($C780,의치한약수데이터!$B:$C,2,0),"")</f>
        <v/>
      </c>
      <c r="E780" s="79" t="str">
        <f>IFERROR(VLOOKUP($D780,의치한약수데이터!$C:$AS,3,0),"")</f>
        <v/>
      </c>
      <c r="F780" s="77" t="str">
        <f>IFERROR(VLOOKUP($D780,의치한약수데이터!$C:$AS,5,0),"")</f>
        <v/>
      </c>
      <c r="G780" s="77" t="str">
        <f>IFERROR(VLOOKUP($D780,의치한약수데이터!$C:$AS,6,0),"")</f>
        <v/>
      </c>
      <c r="H780" s="77" t="str">
        <f>IFERROR(VLOOKUP($D780,의치한약수데이터!$C:$AS,8,0),"")</f>
        <v/>
      </c>
      <c r="I780" s="77" t="str">
        <f>IFERROR(VLOOKUP($D780,의치한약수데이터!$C:$AS,12,0),"")</f>
        <v/>
      </c>
      <c r="J780" s="77" t="str">
        <f>IFERROR(VLOOKUP($D780,의치한약수데이터!$C:$AS,13,0),"")</f>
        <v/>
      </c>
      <c r="K780" s="77" t="str">
        <f>IFERROR(VLOOKUP($D780,의치한약수데이터!$C:$AS,14,0),"")</f>
        <v/>
      </c>
      <c r="L780" s="77" t="str">
        <f>IFERROR(VLOOKUP($D780,의치한약수데이터!$C:$AS,16,0),"")</f>
        <v/>
      </c>
      <c r="M780" s="80" t="str">
        <f>IFERROR(VLOOKUP($D780,의치한약수데이터!$C:$AS,17,0),"")</f>
        <v/>
      </c>
      <c r="N780" s="77" t="str">
        <f>IFERROR(VLOOKUP($D780,의치한약수데이터!$C:$AS,18,0),"")</f>
        <v/>
      </c>
      <c r="O780" s="81" t="str">
        <f>IFERROR(VLOOKUP($D780,의치한약수데이터!$C:$AS,20,0),"")</f>
        <v/>
      </c>
      <c r="P780" s="77" t="str">
        <f>IFERROR(VLOOKUP($D780,의치한약수데이터!$C:$AS,21,0),"")</f>
        <v/>
      </c>
      <c r="Q780" s="77" t="str">
        <f>IFERROR(VLOOKUP($D780,의치한약수데이터!$C:$AS,39,0),"")</f>
        <v/>
      </c>
      <c r="R780" s="82" t="str">
        <f>IFERROR(VLOOKUP($D780,의치한약수데이터!$C:$AS,41,0),"")</f>
        <v/>
      </c>
      <c r="S780" s="115" t="str">
        <f>IFERROR(VLOOKUP($D780,의치한약수데이터!$C:$AS,43,0),"")</f>
        <v/>
      </c>
    </row>
    <row r="781" spans="3:19" x14ac:dyDescent="0.3">
      <c r="C781" s="18">
        <v>749</v>
      </c>
      <c r="D781" s="77" t="str">
        <f>IFERROR(VLOOKUP($C781,의치한약수데이터!$B:$C,2,0),"")</f>
        <v/>
      </c>
      <c r="E781" s="79" t="str">
        <f>IFERROR(VLOOKUP($D781,의치한약수데이터!$C:$AS,3,0),"")</f>
        <v/>
      </c>
      <c r="F781" s="77" t="str">
        <f>IFERROR(VLOOKUP($D781,의치한약수데이터!$C:$AS,5,0),"")</f>
        <v/>
      </c>
      <c r="G781" s="77" t="str">
        <f>IFERROR(VLOOKUP($D781,의치한약수데이터!$C:$AS,6,0),"")</f>
        <v/>
      </c>
      <c r="H781" s="77" t="str">
        <f>IFERROR(VLOOKUP($D781,의치한약수데이터!$C:$AS,8,0),"")</f>
        <v/>
      </c>
      <c r="I781" s="77" t="str">
        <f>IFERROR(VLOOKUP($D781,의치한약수데이터!$C:$AS,12,0),"")</f>
        <v/>
      </c>
      <c r="J781" s="77" t="str">
        <f>IFERROR(VLOOKUP($D781,의치한약수데이터!$C:$AS,13,0),"")</f>
        <v/>
      </c>
      <c r="K781" s="77" t="str">
        <f>IFERROR(VLOOKUP($D781,의치한약수데이터!$C:$AS,14,0),"")</f>
        <v/>
      </c>
      <c r="L781" s="77" t="str">
        <f>IFERROR(VLOOKUP($D781,의치한약수데이터!$C:$AS,16,0),"")</f>
        <v/>
      </c>
      <c r="M781" s="80" t="str">
        <f>IFERROR(VLOOKUP($D781,의치한약수데이터!$C:$AS,17,0),"")</f>
        <v/>
      </c>
      <c r="N781" s="77" t="str">
        <f>IFERROR(VLOOKUP($D781,의치한약수데이터!$C:$AS,18,0),"")</f>
        <v/>
      </c>
      <c r="O781" s="81" t="str">
        <f>IFERROR(VLOOKUP($D781,의치한약수데이터!$C:$AS,20,0),"")</f>
        <v/>
      </c>
      <c r="P781" s="77" t="str">
        <f>IFERROR(VLOOKUP($D781,의치한약수데이터!$C:$AS,21,0),"")</f>
        <v/>
      </c>
      <c r="Q781" s="77" t="str">
        <f>IFERROR(VLOOKUP($D781,의치한약수데이터!$C:$AS,39,0),"")</f>
        <v/>
      </c>
      <c r="R781" s="82" t="str">
        <f>IFERROR(VLOOKUP($D781,의치한약수데이터!$C:$AS,41,0),"")</f>
        <v/>
      </c>
      <c r="S781" s="115" t="str">
        <f>IFERROR(VLOOKUP($D781,의치한약수데이터!$C:$AS,43,0),"")</f>
        <v/>
      </c>
    </row>
    <row r="782" spans="3:19" x14ac:dyDescent="0.3">
      <c r="C782" s="18">
        <v>750</v>
      </c>
      <c r="D782" s="77" t="str">
        <f>IFERROR(VLOOKUP($C782,의치한약수데이터!$B:$C,2,0),"")</f>
        <v/>
      </c>
      <c r="E782" s="79" t="str">
        <f>IFERROR(VLOOKUP($D782,의치한약수데이터!$C:$AS,3,0),"")</f>
        <v/>
      </c>
      <c r="F782" s="77" t="str">
        <f>IFERROR(VLOOKUP($D782,의치한약수데이터!$C:$AS,5,0),"")</f>
        <v/>
      </c>
      <c r="G782" s="77" t="str">
        <f>IFERROR(VLOOKUP($D782,의치한약수데이터!$C:$AS,6,0),"")</f>
        <v/>
      </c>
      <c r="H782" s="77" t="str">
        <f>IFERROR(VLOOKUP($D782,의치한약수데이터!$C:$AS,8,0),"")</f>
        <v/>
      </c>
      <c r="I782" s="77" t="str">
        <f>IFERROR(VLOOKUP($D782,의치한약수데이터!$C:$AS,12,0),"")</f>
        <v/>
      </c>
      <c r="J782" s="77" t="str">
        <f>IFERROR(VLOOKUP($D782,의치한약수데이터!$C:$AS,13,0),"")</f>
        <v/>
      </c>
      <c r="K782" s="77" t="str">
        <f>IFERROR(VLOOKUP($D782,의치한약수데이터!$C:$AS,14,0),"")</f>
        <v/>
      </c>
      <c r="L782" s="77" t="str">
        <f>IFERROR(VLOOKUP($D782,의치한약수데이터!$C:$AS,16,0),"")</f>
        <v/>
      </c>
      <c r="M782" s="80" t="str">
        <f>IFERROR(VLOOKUP($D782,의치한약수데이터!$C:$AS,17,0),"")</f>
        <v/>
      </c>
      <c r="N782" s="77" t="str">
        <f>IFERROR(VLOOKUP($D782,의치한약수데이터!$C:$AS,18,0),"")</f>
        <v/>
      </c>
      <c r="O782" s="81" t="str">
        <f>IFERROR(VLOOKUP($D782,의치한약수데이터!$C:$AS,20,0),"")</f>
        <v/>
      </c>
      <c r="P782" s="77" t="str">
        <f>IFERROR(VLOOKUP($D782,의치한약수데이터!$C:$AS,21,0),"")</f>
        <v/>
      </c>
      <c r="Q782" s="77" t="str">
        <f>IFERROR(VLOOKUP($D782,의치한약수데이터!$C:$AS,39,0),"")</f>
        <v/>
      </c>
      <c r="R782" s="82" t="str">
        <f>IFERROR(VLOOKUP($D782,의치한약수데이터!$C:$AS,41,0),"")</f>
        <v/>
      </c>
      <c r="S782" s="115" t="str">
        <f>IFERROR(VLOOKUP($D782,의치한약수데이터!$C:$AS,43,0),"")</f>
        <v/>
      </c>
    </row>
    <row r="783" spans="3:19" x14ac:dyDescent="0.3">
      <c r="C783" s="18">
        <v>751</v>
      </c>
      <c r="D783" s="77" t="str">
        <f>IFERROR(VLOOKUP($C783,의치한약수데이터!$B:$C,2,0),"")</f>
        <v/>
      </c>
      <c r="E783" s="79" t="str">
        <f>IFERROR(VLOOKUP($D783,의치한약수데이터!$C:$AS,3,0),"")</f>
        <v/>
      </c>
      <c r="F783" s="77" t="str">
        <f>IFERROR(VLOOKUP($D783,의치한약수데이터!$C:$AS,5,0),"")</f>
        <v/>
      </c>
      <c r="G783" s="77" t="str">
        <f>IFERROR(VLOOKUP($D783,의치한약수데이터!$C:$AS,6,0),"")</f>
        <v/>
      </c>
      <c r="H783" s="77" t="str">
        <f>IFERROR(VLOOKUP($D783,의치한약수데이터!$C:$AS,8,0),"")</f>
        <v/>
      </c>
      <c r="I783" s="77" t="str">
        <f>IFERROR(VLOOKUP($D783,의치한약수데이터!$C:$AS,12,0),"")</f>
        <v/>
      </c>
      <c r="J783" s="77" t="str">
        <f>IFERROR(VLOOKUP($D783,의치한약수데이터!$C:$AS,13,0),"")</f>
        <v/>
      </c>
      <c r="K783" s="77" t="str">
        <f>IFERROR(VLOOKUP($D783,의치한약수데이터!$C:$AS,14,0),"")</f>
        <v/>
      </c>
      <c r="L783" s="77" t="str">
        <f>IFERROR(VLOOKUP($D783,의치한약수데이터!$C:$AS,16,0),"")</f>
        <v/>
      </c>
      <c r="M783" s="80" t="str">
        <f>IFERROR(VLOOKUP($D783,의치한약수데이터!$C:$AS,17,0),"")</f>
        <v/>
      </c>
      <c r="N783" s="77" t="str">
        <f>IFERROR(VLOOKUP($D783,의치한약수데이터!$C:$AS,18,0),"")</f>
        <v/>
      </c>
      <c r="O783" s="81" t="str">
        <f>IFERROR(VLOOKUP($D783,의치한약수데이터!$C:$AS,20,0),"")</f>
        <v/>
      </c>
      <c r="P783" s="77" t="str">
        <f>IFERROR(VLOOKUP($D783,의치한약수데이터!$C:$AS,21,0),"")</f>
        <v/>
      </c>
      <c r="Q783" s="77" t="str">
        <f>IFERROR(VLOOKUP($D783,의치한약수데이터!$C:$AS,39,0),"")</f>
        <v/>
      </c>
      <c r="R783" s="82" t="str">
        <f>IFERROR(VLOOKUP($D783,의치한약수데이터!$C:$AS,41,0),"")</f>
        <v/>
      </c>
      <c r="S783" s="115" t="str">
        <f>IFERROR(VLOOKUP($D783,의치한약수데이터!$C:$AS,43,0),"")</f>
        <v/>
      </c>
    </row>
    <row r="784" spans="3:19" x14ac:dyDescent="0.3">
      <c r="C784" s="18">
        <v>752</v>
      </c>
      <c r="D784" s="77" t="str">
        <f>IFERROR(VLOOKUP($C784,의치한약수데이터!$B:$C,2,0),"")</f>
        <v/>
      </c>
      <c r="E784" s="79" t="str">
        <f>IFERROR(VLOOKUP($D784,의치한약수데이터!$C:$AS,3,0),"")</f>
        <v/>
      </c>
      <c r="F784" s="77" t="str">
        <f>IFERROR(VLOOKUP($D784,의치한약수데이터!$C:$AS,5,0),"")</f>
        <v/>
      </c>
      <c r="G784" s="77" t="str">
        <f>IFERROR(VLOOKUP($D784,의치한약수데이터!$C:$AS,6,0),"")</f>
        <v/>
      </c>
      <c r="H784" s="77" t="str">
        <f>IFERROR(VLOOKUP($D784,의치한약수데이터!$C:$AS,8,0),"")</f>
        <v/>
      </c>
      <c r="I784" s="77" t="str">
        <f>IFERROR(VLOOKUP($D784,의치한약수데이터!$C:$AS,12,0),"")</f>
        <v/>
      </c>
      <c r="J784" s="77" t="str">
        <f>IFERROR(VLOOKUP($D784,의치한약수데이터!$C:$AS,13,0),"")</f>
        <v/>
      </c>
      <c r="K784" s="77" t="str">
        <f>IFERROR(VLOOKUP($D784,의치한약수데이터!$C:$AS,14,0),"")</f>
        <v/>
      </c>
      <c r="L784" s="77" t="str">
        <f>IFERROR(VLOOKUP($D784,의치한약수데이터!$C:$AS,16,0),"")</f>
        <v/>
      </c>
      <c r="M784" s="80" t="str">
        <f>IFERROR(VLOOKUP($D784,의치한약수데이터!$C:$AS,17,0),"")</f>
        <v/>
      </c>
      <c r="N784" s="77" t="str">
        <f>IFERROR(VLOOKUP($D784,의치한약수데이터!$C:$AS,18,0),"")</f>
        <v/>
      </c>
      <c r="O784" s="81" t="str">
        <f>IFERROR(VLOOKUP($D784,의치한약수데이터!$C:$AS,20,0),"")</f>
        <v/>
      </c>
      <c r="P784" s="77" t="str">
        <f>IFERROR(VLOOKUP($D784,의치한약수데이터!$C:$AS,21,0),"")</f>
        <v/>
      </c>
      <c r="Q784" s="77" t="str">
        <f>IFERROR(VLOOKUP($D784,의치한약수데이터!$C:$AS,39,0),"")</f>
        <v/>
      </c>
      <c r="R784" s="82" t="str">
        <f>IFERROR(VLOOKUP($D784,의치한약수데이터!$C:$AS,41,0),"")</f>
        <v/>
      </c>
      <c r="S784" s="115" t="str">
        <f>IFERROR(VLOOKUP($D784,의치한약수데이터!$C:$AS,43,0),"")</f>
        <v/>
      </c>
    </row>
    <row r="785" spans="3:19" x14ac:dyDescent="0.3">
      <c r="C785" s="18">
        <v>753</v>
      </c>
      <c r="D785" s="77" t="str">
        <f>IFERROR(VLOOKUP($C785,의치한약수데이터!$B:$C,2,0),"")</f>
        <v/>
      </c>
      <c r="E785" s="79" t="str">
        <f>IFERROR(VLOOKUP($D785,의치한약수데이터!$C:$AS,3,0),"")</f>
        <v/>
      </c>
      <c r="F785" s="77" t="str">
        <f>IFERROR(VLOOKUP($D785,의치한약수데이터!$C:$AS,5,0),"")</f>
        <v/>
      </c>
      <c r="G785" s="77" t="str">
        <f>IFERROR(VLOOKUP($D785,의치한약수데이터!$C:$AS,6,0),"")</f>
        <v/>
      </c>
      <c r="H785" s="77" t="str">
        <f>IFERROR(VLOOKUP($D785,의치한약수데이터!$C:$AS,8,0),"")</f>
        <v/>
      </c>
      <c r="I785" s="77" t="str">
        <f>IFERROR(VLOOKUP($D785,의치한약수데이터!$C:$AS,12,0),"")</f>
        <v/>
      </c>
      <c r="J785" s="77" t="str">
        <f>IFERROR(VLOOKUP($D785,의치한약수데이터!$C:$AS,13,0),"")</f>
        <v/>
      </c>
      <c r="K785" s="77" t="str">
        <f>IFERROR(VLOOKUP($D785,의치한약수데이터!$C:$AS,14,0),"")</f>
        <v/>
      </c>
      <c r="L785" s="77" t="str">
        <f>IFERROR(VLOOKUP($D785,의치한약수데이터!$C:$AS,16,0),"")</f>
        <v/>
      </c>
      <c r="M785" s="80" t="str">
        <f>IFERROR(VLOOKUP($D785,의치한약수데이터!$C:$AS,17,0),"")</f>
        <v/>
      </c>
      <c r="N785" s="77" t="str">
        <f>IFERROR(VLOOKUP($D785,의치한약수데이터!$C:$AS,18,0),"")</f>
        <v/>
      </c>
      <c r="O785" s="81" t="str">
        <f>IFERROR(VLOOKUP($D785,의치한약수데이터!$C:$AS,20,0),"")</f>
        <v/>
      </c>
      <c r="P785" s="77" t="str">
        <f>IFERROR(VLOOKUP($D785,의치한약수데이터!$C:$AS,21,0),"")</f>
        <v/>
      </c>
      <c r="Q785" s="77" t="str">
        <f>IFERROR(VLOOKUP($D785,의치한약수데이터!$C:$AS,39,0),"")</f>
        <v/>
      </c>
      <c r="R785" s="82" t="str">
        <f>IFERROR(VLOOKUP($D785,의치한약수데이터!$C:$AS,41,0),"")</f>
        <v/>
      </c>
      <c r="S785" s="115" t="str">
        <f>IFERROR(VLOOKUP($D785,의치한약수데이터!$C:$AS,43,0),"")</f>
        <v/>
      </c>
    </row>
    <row r="786" spans="3:19" x14ac:dyDescent="0.3">
      <c r="C786" s="18">
        <v>754</v>
      </c>
      <c r="D786" s="77" t="str">
        <f>IFERROR(VLOOKUP($C786,의치한약수데이터!$B:$C,2,0),"")</f>
        <v/>
      </c>
      <c r="E786" s="79" t="str">
        <f>IFERROR(VLOOKUP($D786,의치한약수데이터!$C:$AS,3,0),"")</f>
        <v/>
      </c>
      <c r="F786" s="77" t="str">
        <f>IFERROR(VLOOKUP($D786,의치한약수데이터!$C:$AS,5,0),"")</f>
        <v/>
      </c>
      <c r="G786" s="77" t="str">
        <f>IFERROR(VLOOKUP($D786,의치한약수데이터!$C:$AS,6,0),"")</f>
        <v/>
      </c>
      <c r="H786" s="77" t="str">
        <f>IFERROR(VLOOKUP($D786,의치한약수데이터!$C:$AS,8,0),"")</f>
        <v/>
      </c>
      <c r="I786" s="77" t="str">
        <f>IFERROR(VLOOKUP($D786,의치한약수데이터!$C:$AS,12,0),"")</f>
        <v/>
      </c>
      <c r="J786" s="77" t="str">
        <f>IFERROR(VLOOKUP($D786,의치한약수데이터!$C:$AS,13,0),"")</f>
        <v/>
      </c>
      <c r="K786" s="77" t="str">
        <f>IFERROR(VLOOKUP($D786,의치한약수데이터!$C:$AS,14,0),"")</f>
        <v/>
      </c>
      <c r="L786" s="77" t="str">
        <f>IFERROR(VLOOKUP($D786,의치한약수데이터!$C:$AS,16,0),"")</f>
        <v/>
      </c>
      <c r="M786" s="80" t="str">
        <f>IFERROR(VLOOKUP($D786,의치한약수데이터!$C:$AS,17,0),"")</f>
        <v/>
      </c>
      <c r="N786" s="77" t="str">
        <f>IFERROR(VLOOKUP($D786,의치한약수데이터!$C:$AS,18,0),"")</f>
        <v/>
      </c>
      <c r="O786" s="81" t="str">
        <f>IFERROR(VLOOKUP($D786,의치한약수데이터!$C:$AS,20,0),"")</f>
        <v/>
      </c>
      <c r="P786" s="77" t="str">
        <f>IFERROR(VLOOKUP($D786,의치한약수데이터!$C:$AS,21,0),"")</f>
        <v/>
      </c>
      <c r="Q786" s="77" t="str">
        <f>IFERROR(VLOOKUP($D786,의치한약수데이터!$C:$AS,39,0),"")</f>
        <v/>
      </c>
      <c r="R786" s="82" t="str">
        <f>IFERROR(VLOOKUP($D786,의치한약수데이터!$C:$AS,41,0),"")</f>
        <v/>
      </c>
      <c r="S786" s="115" t="str">
        <f>IFERROR(VLOOKUP($D786,의치한약수데이터!$C:$AS,43,0),"")</f>
        <v/>
      </c>
    </row>
    <row r="787" spans="3:19" x14ac:dyDescent="0.3">
      <c r="C787" s="18">
        <v>755</v>
      </c>
      <c r="D787" s="77" t="str">
        <f>IFERROR(VLOOKUP($C787,의치한약수데이터!$B:$C,2,0),"")</f>
        <v/>
      </c>
      <c r="E787" s="79" t="str">
        <f>IFERROR(VLOOKUP($D787,의치한약수데이터!$C:$AS,3,0),"")</f>
        <v/>
      </c>
      <c r="F787" s="77" t="str">
        <f>IFERROR(VLOOKUP($D787,의치한약수데이터!$C:$AS,5,0),"")</f>
        <v/>
      </c>
      <c r="G787" s="77" t="str">
        <f>IFERROR(VLOOKUP($D787,의치한약수데이터!$C:$AS,6,0),"")</f>
        <v/>
      </c>
      <c r="H787" s="77" t="str">
        <f>IFERROR(VLOOKUP($D787,의치한약수데이터!$C:$AS,8,0),"")</f>
        <v/>
      </c>
      <c r="I787" s="77" t="str">
        <f>IFERROR(VLOOKUP($D787,의치한약수데이터!$C:$AS,12,0),"")</f>
        <v/>
      </c>
      <c r="J787" s="77" t="str">
        <f>IFERROR(VLOOKUP($D787,의치한약수데이터!$C:$AS,13,0),"")</f>
        <v/>
      </c>
      <c r="K787" s="77" t="str">
        <f>IFERROR(VLOOKUP($D787,의치한약수데이터!$C:$AS,14,0),"")</f>
        <v/>
      </c>
      <c r="L787" s="77" t="str">
        <f>IFERROR(VLOOKUP($D787,의치한약수데이터!$C:$AS,16,0),"")</f>
        <v/>
      </c>
      <c r="M787" s="80" t="str">
        <f>IFERROR(VLOOKUP($D787,의치한약수데이터!$C:$AS,17,0),"")</f>
        <v/>
      </c>
      <c r="N787" s="77" t="str">
        <f>IFERROR(VLOOKUP($D787,의치한약수데이터!$C:$AS,18,0),"")</f>
        <v/>
      </c>
      <c r="O787" s="81" t="str">
        <f>IFERROR(VLOOKUP($D787,의치한약수데이터!$C:$AS,20,0),"")</f>
        <v/>
      </c>
      <c r="P787" s="77" t="str">
        <f>IFERROR(VLOOKUP($D787,의치한약수데이터!$C:$AS,21,0),"")</f>
        <v/>
      </c>
      <c r="Q787" s="77" t="str">
        <f>IFERROR(VLOOKUP($D787,의치한약수데이터!$C:$AS,39,0),"")</f>
        <v/>
      </c>
      <c r="R787" s="82" t="str">
        <f>IFERROR(VLOOKUP($D787,의치한약수데이터!$C:$AS,41,0),"")</f>
        <v/>
      </c>
      <c r="S787" s="115" t="str">
        <f>IFERROR(VLOOKUP($D787,의치한약수데이터!$C:$AS,43,0),"")</f>
        <v/>
      </c>
    </row>
    <row r="788" spans="3:19" x14ac:dyDescent="0.3">
      <c r="C788" s="18">
        <v>756</v>
      </c>
      <c r="D788" s="77" t="str">
        <f>IFERROR(VLOOKUP($C788,의치한약수데이터!$B:$C,2,0),"")</f>
        <v/>
      </c>
      <c r="E788" s="79" t="str">
        <f>IFERROR(VLOOKUP($D788,의치한약수데이터!$C:$AS,3,0),"")</f>
        <v/>
      </c>
      <c r="F788" s="77" t="str">
        <f>IFERROR(VLOOKUP($D788,의치한약수데이터!$C:$AS,5,0),"")</f>
        <v/>
      </c>
      <c r="G788" s="77" t="str">
        <f>IFERROR(VLOOKUP($D788,의치한약수데이터!$C:$AS,6,0),"")</f>
        <v/>
      </c>
      <c r="H788" s="77" t="str">
        <f>IFERROR(VLOOKUP($D788,의치한약수데이터!$C:$AS,8,0),"")</f>
        <v/>
      </c>
      <c r="I788" s="77" t="str">
        <f>IFERROR(VLOOKUP($D788,의치한약수데이터!$C:$AS,12,0),"")</f>
        <v/>
      </c>
      <c r="J788" s="77" t="str">
        <f>IFERROR(VLOOKUP($D788,의치한약수데이터!$C:$AS,13,0),"")</f>
        <v/>
      </c>
      <c r="K788" s="77" t="str">
        <f>IFERROR(VLOOKUP($D788,의치한약수데이터!$C:$AS,14,0),"")</f>
        <v/>
      </c>
      <c r="L788" s="77" t="str">
        <f>IFERROR(VLOOKUP($D788,의치한약수데이터!$C:$AS,16,0),"")</f>
        <v/>
      </c>
      <c r="M788" s="80" t="str">
        <f>IFERROR(VLOOKUP($D788,의치한약수데이터!$C:$AS,17,0),"")</f>
        <v/>
      </c>
      <c r="N788" s="77" t="str">
        <f>IFERROR(VLOOKUP($D788,의치한약수데이터!$C:$AS,18,0),"")</f>
        <v/>
      </c>
      <c r="O788" s="81" t="str">
        <f>IFERROR(VLOOKUP($D788,의치한약수데이터!$C:$AS,20,0),"")</f>
        <v/>
      </c>
      <c r="P788" s="77" t="str">
        <f>IFERROR(VLOOKUP($D788,의치한약수데이터!$C:$AS,21,0),"")</f>
        <v/>
      </c>
      <c r="Q788" s="77" t="str">
        <f>IFERROR(VLOOKUP($D788,의치한약수데이터!$C:$AS,39,0),"")</f>
        <v/>
      </c>
      <c r="R788" s="82" t="str">
        <f>IFERROR(VLOOKUP($D788,의치한약수데이터!$C:$AS,41,0),"")</f>
        <v/>
      </c>
      <c r="S788" s="115" t="str">
        <f>IFERROR(VLOOKUP($D788,의치한약수데이터!$C:$AS,43,0),"")</f>
        <v/>
      </c>
    </row>
    <row r="789" spans="3:19" x14ac:dyDescent="0.3">
      <c r="C789" s="18">
        <v>757</v>
      </c>
      <c r="D789" s="77" t="str">
        <f>IFERROR(VLOOKUP($C789,의치한약수데이터!$B:$C,2,0),"")</f>
        <v/>
      </c>
      <c r="E789" s="79" t="str">
        <f>IFERROR(VLOOKUP($D789,의치한약수데이터!$C:$AS,3,0),"")</f>
        <v/>
      </c>
      <c r="F789" s="77" t="str">
        <f>IFERROR(VLOOKUP($D789,의치한약수데이터!$C:$AS,5,0),"")</f>
        <v/>
      </c>
      <c r="G789" s="77" t="str">
        <f>IFERROR(VLOOKUP($D789,의치한약수데이터!$C:$AS,6,0),"")</f>
        <v/>
      </c>
      <c r="H789" s="77" t="str">
        <f>IFERROR(VLOOKUP($D789,의치한약수데이터!$C:$AS,8,0),"")</f>
        <v/>
      </c>
      <c r="I789" s="77" t="str">
        <f>IFERROR(VLOOKUP($D789,의치한약수데이터!$C:$AS,12,0),"")</f>
        <v/>
      </c>
      <c r="J789" s="77" t="str">
        <f>IFERROR(VLOOKUP($D789,의치한약수데이터!$C:$AS,13,0),"")</f>
        <v/>
      </c>
      <c r="K789" s="77" t="str">
        <f>IFERROR(VLOOKUP($D789,의치한약수데이터!$C:$AS,14,0),"")</f>
        <v/>
      </c>
      <c r="L789" s="77" t="str">
        <f>IFERROR(VLOOKUP($D789,의치한약수데이터!$C:$AS,16,0),"")</f>
        <v/>
      </c>
      <c r="M789" s="80" t="str">
        <f>IFERROR(VLOOKUP($D789,의치한약수데이터!$C:$AS,17,0),"")</f>
        <v/>
      </c>
      <c r="N789" s="77" t="str">
        <f>IFERROR(VLOOKUP($D789,의치한약수데이터!$C:$AS,18,0),"")</f>
        <v/>
      </c>
      <c r="O789" s="81" t="str">
        <f>IFERROR(VLOOKUP($D789,의치한약수데이터!$C:$AS,20,0),"")</f>
        <v/>
      </c>
      <c r="P789" s="77" t="str">
        <f>IFERROR(VLOOKUP($D789,의치한약수데이터!$C:$AS,21,0),"")</f>
        <v/>
      </c>
      <c r="Q789" s="77" t="str">
        <f>IFERROR(VLOOKUP($D789,의치한약수데이터!$C:$AS,39,0),"")</f>
        <v/>
      </c>
      <c r="R789" s="82" t="str">
        <f>IFERROR(VLOOKUP($D789,의치한약수데이터!$C:$AS,41,0),"")</f>
        <v/>
      </c>
      <c r="S789" s="115" t="str">
        <f>IFERROR(VLOOKUP($D789,의치한약수데이터!$C:$AS,43,0),"")</f>
        <v/>
      </c>
    </row>
    <row r="790" spans="3:19" x14ac:dyDescent="0.3">
      <c r="C790" s="18">
        <v>758</v>
      </c>
      <c r="D790" s="77" t="str">
        <f>IFERROR(VLOOKUP($C790,의치한약수데이터!$B:$C,2,0),"")</f>
        <v/>
      </c>
      <c r="E790" s="79" t="str">
        <f>IFERROR(VLOOKUP($D790,의치한약수데이터!$C:$AS,3,0),"")</f>
        <v/>
      </c>
      <c r="F790" s="77" t="str">
        <f>IFERROR(VLOOKUP($D790,의치한약수데이터!$C:$AS,5,0),"")</f>
        <v/>
      </c>
      <c r="G790" s="77" t="str">
        <f>IFERROR(VLOOKUP($D790,의치한약수데이터!$C:$AS,6,0),"")</f>
        <v/>
      </c>
      <c r="H790" s="77" t="str">
        <f>IFERROR(VLOOKUP($D790,의치한약수데이터!$C:$AS,8,0),"")</f>
        <v/>
      </c>
      <c r="I790" s="77" t="str">
        <f>IFERROR(VLOOKUP($D790,의치한약수데이터!$C:$AS,12,0),"")</f>
        <v/>
      </c>
      <c r="J790" s="77" t="str">
        <f>IFERROR(VLOOKUP($D790,의치한약수데이터!$C:$AS,13,0),"")</f>
        <v/>
      </c>
      <c r="K790" s="77" t="str">
        <f>IFERROR(VLOOKUP($D790,의치한약수데이터!$C:$AS,14,0),"")</f>
        <v/>
      </c>
      <c r="L790" s="77" t="str">
        <f>IFERROR(VLOOKUP($D790,의치한약수데이터!$C:$AS,16,0),"")</f>
        <v/>
      </c>
      <c r="M790" s="80" t="str">
        <f>IFERROR(VLOOKUP($D790,의치한약수데이터!$C:$AS,17,0),"")</f>
        <v/>
      </c>
      <c r="N790" s="77" t="str">
        <f>IFERROR(VLOOKUP($D790,의치한약수데이터!$C:$AS,18,0),"")</f>
        <v/>
      </c>
      <c r="O790" s="81" t="str">
        <f>IFERROR(VLOOKUP($D790,의치한약수데이터!$C:$AS,20,0),"")</f>
        <v/>
      </c>
      <c r="P790" s="77" t="str">
        <f>IFERROR(VLOOKUP($D790,의치한약수데이터!$C:$AS,21,0),"")</f>
        <v/>
      </c>
      <c r="Q790" s="77" t="str">
        <f>IFERROR(VLOOKUP($D790,의치한약수데이터!$C:$AS,39,0),"")</f>
        <v/>
      </c>
      <c r="R790" s="82" t="str">
        <f>IFERROR(VLOOKUP($D790,의치한약수데이터!$C:$AS,41,0),"")</f>
        <v/>
      </c>
      <c r="S790" s="115" t="str">
        <f>IFERROR(VLOOKUP($D790,의치한약수데이터!$C:$AS,43,0),"")</f>
        <v/>
      </c>
    </row>
    <row r="791" spans="3:19" x14ac:dyDescent="0.3">
      <c r="C791" s="18">
        <v>759</v>
      </c>
      <c r="D791" s="77" t="str">
        <f>IFERROR(VLOOKUP($C791,의치한약수데이터!$B:$C,2,0),"")</f>
        <v/>
      </c>
      <c r="E791" s="79" t="str">
        <f>IFERROR(VLOOKUP($D791,의치한약수데이터!$C:$AS,3,0),"")</f>
        <v/>
      </c>
      <c r="F791" s="77" t="str">
        <f>IFERROR(VLOOKUP($D791,의치한약수데이터!$C:$AS,5,0),"")</f>
        <v/>
      </c>
      <c r="G791" s="77" t="str">
        <f>IFERROR(VLOOKUP($D791,의치한약수데이터!$C:$AS,6,0),"")</f>
        <v/>
      </c>
      <c r="H791" s="77" t="str">
        <f>IFERROR(VLOOKUP($D791,의치한약수데이터!$C:$AS,8,0),"")</f>
        <v/>
      </c>
      <c r="I791" s="77" t="str">
        <f>IFERROR(VLOOKUP($D791,의치한약수데이터!$C:$AS,12,0),"")</f>
        <v/>
      </c>
      <c r="J791" s="77" t="str">
        <f>IFERROR(VLOOKUP($D791,의치한약수데이터!$C:$AS,13,0),"")</f>
        <v/>
      </c>
      <c r="K791" s="77" t="str">
        <f>IFERROR(VLOOKUP($D791,의치한약수데이터!$C:$AS,14,0),"")</f>
        <v/>
      </c>
      <c r="L791" s="77" t="str">
        <f>IFERROR(VLOOKUP($D791,의치한약수데이터!$C:$AS,16,0),"")</f>
        <v/>
      </c>
      <c r="M791" s="80" t="str">
        <f>IFERROR(VLOOKUP($D791,의치한약수데이터!$C:$AS,17,0),"")</f>
        <v/>
      </c>
      <c r="N791" s="77" t="str">
        <f>IFERROR(VLOOKUP($D791,의치한약수데이터!$C:$AS,18,0),"")</f>
        <v/>
      </c>
      <c r="O791" s="81" t="str">
        <f>IFERROR(VLOOKUP($D791,의치한약수데이터!$C:$AS,20,0),"")</f>
        <v/>
      </c>
      <c r="P791" s="77" t="str">
        <f>IFERROR(VLOOKUP($D791,의치한약수데이터!$C:$AS,21,0),"")</f>
        <v/>
      </c>
      <c r="Q791" s="77" t="str">
        <f>IFERROR(VLOOKUP($D791,의치한약수데이터!$C:$AS,39,0),"")</f>
        <v/>
      </c>
      <c r="R791" s="82" t="str">
        <f>IFERROR(VLOOKUP($D791,의치한약수데이터!$C:$AS,41,0),"")</f>
        <v/>
      </c>
      <c r="S791" s="115" t="str">
        <f>IFERROR(VLOOKUP($D791,의치한약수데이터!$C:$AS,43,0),"")</f>
        <v/>
      </c>
    </row>
    <row r="792" spans="3:19" x14ac:dyDescent="0.3">
      <c r="C792" s="18">
        <v>760</v>
      </c>
      <c r="D792" s="77" t="str">
        <f>IFERROR(VLOOKUP($C792,의치한약수데이터!$B:$C,2,0),"")</f>
        <v/>
      </c>
      <c r="E792" s="79" t="str">
        <f>IFERROR(VLOOKUP($D792,의치한약수데이터!$C:$AS,3,0),"")</f>
        <v/>
      </c>
      <c r="F792" s="77" t="str">
        <f>IFERROR(VLOOKUP($D792,의치한약수데이터!$C:$AS,5,0),"")</f>
        <v/>
      </c>
      <c r="G792" s="77" t="str">
        <f>IFERROR(VLOOKUP($D792,의치한약수데이터!$C:$AS,6,0),"")</f>
        <v/>
      </c>
      <c r="H792" s="77" t="str">
        <f>IFERROR(VLOOKUP($D792,의치한약수데이터!$C:$AS,8,0),"")</f>
        <v/>
      </c>
      <c r="I792" s="77" t="str">
        <f>IFERROR(VLOOKUP($D792,의치한약수데이터!$C:$AS,12,0),"")</f>
        <v/>
      </c>
      <c r="J792" s="77" t="str">
        <f>IFERROR(VLOOKUP($D792,의치한약수데이터!$C:$AS,13,0),"")</f>
        <v/>
      </c>
      <c r="K792" s="77" t="str">
        <f>IFERROR(VLOOKUP($D792,의치한약수데이터!$C:$AS,14,0),"")</f>
        <v/>
      </c>
      <c r="L792" s="77" t="str">
        <f>IFERROR(VLOOKUP($D792,의치한약수데이터!$C:$AS,16,0),"")</f>
        <v/>
      </c>
      <c r="M792" s="80" t="str">
        <f>IFERROR(VLOOKUP($D792,의치한약수데이터!$C:$AS,17,0),"")</f>
        <v/>
      </c>
      <c r="N792" s="77" t="str">
        <f>IFERROR(VLOOKUP($D792,의치한약수데이터!$C:$AS,18,0),"")</f>
        <v/>
      </c>
      <c r="O792" s="81" t="str">
        <f>IFERROR(VLOOKUP($D792,의치한약수데이터!$C:$AS,20,0),"")</f>
        <v/>
      </c>
      <c r="P792" s="77" t="str">
        <f>IFERROR(VLOOKUP($D792,의치한약수데이터!$C:$AS,21,0),"")</f>
        <v/>
      </c>
      <c r="Q792" s="77" t="str">
        <f>IFERROR(VLOOKUP($D792,의치한약수데이터!$C:$AS,39,0),"")</f>
        <v/>
      </c>
      <c r="R792" s="82" t="str">
        <f>IFERROR(VLOOKUP($D792,의치한약수데이터!$C:$AS,41,0),"")</f>
        <v/>
      </c>
      <c r="S792" s="115" t="str">
        <f>IFERROR(VLOOKUP($D792,의치한약수데이터!$C:$AS,43,0),"")</f>
        <v/>
      </c>
    </row>
    <row r="793" spans="3:19" x14ac:dyDescent="0.3">
      <c r="C793" s="18">
        <v>761</v>
      </c>
      <c r="D793" s="77" t="str">
        <f>IFERROR(VLOOKUP($C793,의치한약수데이터!$B:$C,2,0),"")</f>
        <v/>
      </c>
      <c r="E793" s="79" t="str">
        <f>IFERROR(VLOOKUP($D793,의치한약수데이터!$C:$AS,3,0),"")</f>
        <v/>
      </c>
      <c r="F793" s="77" t="str">
        <f>IFERROR(VLOOKUP($D793,의치한약수데이터!$C:$AS,5,0),"")</f>
        <v/>
      </c>
      <c r="G793" s="77" t="str">
        <f>IFERROR(VLOOKUP($D793,의치한약수데이터!$C:$AS,6,0),"")</f>
        <v/>
      </c>
      <c r="H793" s="77" t="str">
        <f>IFERROR(VLOOKUP($D793,의치한약수데이터!$C:$AS,8,0),"")</f>
        <v/>
      </c>
      <c r="I793" s="77" t="str">
        <f>IFERROR(VLOOKUP($D793,의치한약수데이터!$C:$AS,12,0),"")</f>
        <v/>
      </c>
      <c r="J793" s="77" t="str">
        <f>IFERROR(VLOOKUP($D793,의치한약수데이터!$C:$AS,13,0),"")</f>
        <v/>
      </c>
      <c r="K793" s="77" t="str">
        <f>IFERROR(VLOOKUP($D793,의치한약수데이터!$C:$AS,14,0),"")</f>
        <v/>
      </c>
      <c r="L793" s="77" t="str">
        <f>IFERROR(VLOOKUP($D793,의치한약수데이터!$C:$AS,16,0),"")</f>
        <v/>
      </c>
      <c r="M793" s="80" t="str">
        <f>IFERROR(VLOOKUP($D793,의치한약수데이터!$C:$AS,17,0),"")</f>
        <v/>
      </c>
      <c r="N793" s="77" t="str">
        <f>IFERROR(VLOOKUP($D793,의치한약수데이터!$C:$AS,18,0),"")</f>
        <v/>
      </c>
      <c r="O793" s="81" t="str">
        <f>IFERROR(VLOOKUP($D793,의치한약수데이터!$C:$AS,20,0),"")</f>
        <v/>
      </c>
      <c r="P793" s="77" t="str">
        <f>IFERROR(VLOOKUP($D793,의치한약수데이터!$C:$AS,21,0),"")</f>
        <v/>
      </c>
      <c r="Q793" s="77" t="str">
        <f>IFERROR(VLOOKUP($D793,의치한약수데이터!$C:$AS,39,0),"")</f>
        <v/>
      </c>
      <c r="R793" s="82" t="str">
        <f>IFERROR(VLOOKUP($D793,의치한약수데이터!$C:$AS,41,0),"")</f>
        <v/>
      </c>
      <c r="S793" s="115" t="str">
        <f>IFERROR(VLOOKUP($D793,의치한약수데이터!$C:$AS,43,0),"")</f>
        <v/>
      </c>
    </row>
    <row r="794" spans="3:19" x14ac:dyDescent="0.3">
      <c r="C794" s="18">
        <v>762</v>
      </c>
      <c r="D794" s="77" t="str">
        <f>IFERROR(VLOOKUP($C794,의치한약수데이터!$B:$C,2,0),"")</f>
        <v/>
      </c>
      <c r="E794" s="79" t="str">
        <f>IFERROR(VLOOKUP($D794,의치한약수데이터!$C:$AS,3,0),"")</f>
        <v/>
      </c>
      <c r="F794" s="77" t="str">
        <f>IFERROR(VLOOKUP($D794,의치한약수데이터!$C:$AS,5,0),"")</f>
        <v/>
      </c>
      <c r="G794" s="77" t="str">
        <f>IFERROR(VLOOKUP($D794,의치한약수데이터!$C:$AS,6,0),"")</f>
        <v/>
      </c>
      <c r="H794" s="77" t="str">
        <f>IFERROR(VLOOKUP($D794,의치한약수데이터!$C:$AS,8,0),"")</f>
        <v/>
      </c>
      <c r="I794" s="77" t="str">
        <f>IFERROR(VLOOKUP($D794,의치한약수데이터!$C:$AS,12,0),"")</f>
        <v/>
      </c>
      <c r="J794" s="77" t="str">
        <f>IFERROR(VLOOKUP($D794,의치한약수데이터!$C:$AS,13,0),"")</f>
        <v/>
      </c>
      <c r="K794" s="77" t="str">
        <f>IFERROR(VLOOKUP($D794,의치한약수데이터!$C:$AS,14,0),"")</f>
        <v/>
      </c>
      <c r="L794" s="77" t="str">
        <f>IFERROR(VLOOKUP($D794,의치한약수데이터!$C:$AS,16,0),"")</f>
        <v/>
      </c>
      <c r="M794" s="80" t="str">
        <f>IFERROR(VLOOKUP($D794,의치한약수데이터!$C:$AS,17,0),"")</f>
        <v/>
      </c>
      <c r="N794" s="77" t="str">
        <f>IFERROR(VLOOKUP($D794,의치한약수데이터!$C:$AS,18,0),"")</f>
        <v/>
      </c>
      <c r="O794" s="81" t="str">
        <f>IFERROR(VLOOKUP($D794,의치한약수데이터!$C:$AS,20,0),"")</f>
        <v/>
      </c>
      <c r="P794" s="77" t="str">
        <f>IFERROR(VLOOKUP($D794,의치한약수데이터!$C:$AS,21,0),"")</f>
        <v/>
      </c>
      <c r="Q794" s="77" t="str">
        <f>IFERROR(VLOOKUP($D794,의치한약수데이터!$C:$AS,39,0),"")</f>
        <v/>
      </c>
      <c r="R794" s="82" t="str">
        <f>IFERROR(VLOOKUP($D794,의치한약수데이터!$C:$AS,41,0),"")</f>
        <v/>
      </c>
      <c r="S794" s="115" t="str">
        <f>IFERROR(VLOOKUP($D794,의치한약수데이터!$C:$AS,43,0),"")</f>
        <v/>
      </c>
    </row>
    <row r="795" spans="3:19" x14ac:dyDescent="0.3">
      <c r="C795" s="18">
        <v>763</v>
      </c>
      <c r="D795" s="77" t="str">
        <f>IFERROR(VLOOKUP($C795,의치한약수데이터!$B:$C,2,0),"")</f>
        <v/>
      </c>
      <c r="E795" s="79" t="str">
        <f>IFERROR(VLOOKUP($D795,의치한약수데이터!$C:$AS,3,0),"")</f>
        <v/>
      </c>
      <c r="F795" s="77" t="str">
        <f>IFERROR(VLOOKUP($D795,의치한약수데이터!$C:$AS,5,0),"")</f>
        <v/>
      </c>
      <c r="G795" s="77" t="str">
        <f>IFERROR(VLOOKUP($D795,의치한약수데이터!$C:$AS,6,0),"")</f>
        <v/>
      </c>
      <c r="H795" s="77" t="str">
        <f>IFERROR(VLOOKUP($D795,의치한약수데이터!$C:$AS,8,0),"")</f>
        <v/>
      </c>
      <c r="I795" s="77" t="str">
        <f>IFERROR(VLOOKUP($D795,의치한약수데이터!$C:$AS,12,0),"")</f>
        <v/>
      </c>
      <c r="J795" s="77" t="str">
        <f>IFERROR(VLOOKUP($D795,의치한약수데이터!$C:$AS,13,0),"")</f>
        <v/>
      </c>
      <c r="K795" s="77" t="str">
        <f>IFERROR(VLOOKUP($D795,의치한약수데이터!$C:$AS,14,0),"")</f>
        <v/>
      </c>
      <c r="L795" s="77" t="str">
        <f>IFERROR(VLOOKUP($D795,의치한약수데이터!$C:$AS,16,0),"")</f>
        <v/>
      </c>
      <c r="M795" s="80" t="str">
        <f>IFERROR(VLOOKUP($D795,의치한약수데이터!$C:$AS,17,0),"")</f>
        <v/>
      </c>
      <c r="N795" s="77" t="str">
        <f>IFERROR(VLOOKUP($D795,의치한약수데이터!$C:$AS,18,0),"")</f>
        <v/>
      </c>
      <c r="O795" s="81" t="str">
        <f>IFERROR(VLOOKUP($D795,의치한약수데이터!$C:$AS,20,0),"")</f>
        <v/>
      </c>
      <c r="P795" s="77" t="str">
        <f>IFERROR(VLOOKUP($D795,의치한약수데이터!$C:$AS,21,0),"")</f>
        <v/>
      </c>
      <c r="Q795" s="77" t="str">
        <f>IFERROR(VLOOKUP($D795,의치한약수데이터!$C:$AS,39,0),"")</f>
        <v/>
      </c>
      <c r="R795" s="82" t="str">
        <f>IFERROR(VLOOKUP($D795,의치한약수데이터!$C:$AS,41,0),"")</f>
        <v/>
      </c>
      <c r="S795" s="115" t="str">
        <f>IFERROR(VLOOKUP($D795,의치한약수데이터!$C:$AS,43,0),"")</f>
        <v/>
      </c>
    </row>
    <row r="796" spans="3:19" x14ac:dyDescent="0.3">
      <c r="C796" s="18">
        <v>764</v>
      </c>
      <c r="D796" s="77" t="str">
        <f>IFERROR(VLOOKUP($C796,의치한약수데이터!$B:$C,2,0),"")</f>
        <v/>
      </c>
      <c r="E796" s="79" t="str">
        <f>IFERROR(VLOOKUP($D796,의치한약수데이터!$C:$AS,3,0),"")</f>
        <v/>
      </c>
      <c r="F796" s="77" t="str">
        <f>IFERROR(VLOOKUP($D796,의치한약수데이터!$C:$AS,5,0),"")</f>
        <v/>
      </c>
      <c r="G796" s="77" t="str">
        <f>IFERROR(VLOOKUP($D796,의치한약수데이터!$C:$AS,6,0),"")</f>
        <v/>
      </c>
      <c r="H796" s="77" t="str">
        <f>IFERROR(VLOOKUP($D796,의치한약수데이터!$C:$AS,8,0),"")</f>
        <v/>
      </c>
      <c r="I796" s="77" t="str">
        <f>IFERROR(VLOOKUP($D796,의치한약수데이터!$C:$AS,12,0),"")</f>
        <v/>
      </c>
      <c r="J796" s="77" t="str">
        <f>IFERROR(VLOOKUP($D796,의치한약수데이터!$C:$AS,13,0),"")</f>
        <v/>
      </c>
      <c r="K796" s="77" t="str">
        <f>IFERROR(VLOOKUP($D796,의치한약수데이터!$C:$AS,14,0),"")</f>
        <v/>
      </c>
      <c r="L796" s="77" t="str">
        <f>IFERROR(VLOOKUP($D796,의치한약수데이터!$C:$AS,16,0),"")</f>
        <v/>
      </c>
      <c r="M796" s="80" t="str">
        <f>IFERROR(VLOOKUP($D796,의치한약수데이터!$C:$AS,17,0),"")</f>
        <v/>
      </c>
      <c r="N796" s="77" t="str">
        <f>IFERROR(VLOOKUP($D796,의치한약수데이터!$C:$AS,18,0),"")</f>
        <v/>
      </c>
      <c r="O796" s="81" t="str">
        <f>IFERROR(VLOOKUP($D796,의치한약수데이터!$C:$AS,20,0),"")</f>
        <v/>
      </c>
      <c r="P796" s="77" t="str">
        <f>IFERROR(VLOOKUP($D796,의치한약수데이터!$C:$AS,21,0),"")</f>
        <v/>
      </c>
      <c r="Q796" s="77" t="str">
        <f>IFERROR(VLOOKUP($D796,의치한약수데이터!$C:$AS,39,0),"")</f>
        <v/>
      </c>
      <c r="R796" s="82" t="str">
        <f>IFERROR(VLOOKUP($D796,의치한약수데이터!$C:$AS,41,0),"")</f>
        <v/>
      </c>
      <c r="S796" s="115" t="str">
        <f>IFERROR(VLOOKUP($D796,의치한약수데이터!$C:$AS,43,0),"")</f>
        <v/>
      </c>
    </row>
    <row r="797" spans="3:19" x14ac:dyDescent="0.3">
      <c r="C797" s="18">
        <v>765</v>
      </c>
      <c r="D797" s="77" t="str">
        <f>IFERROR(VLOOKUP($C797,의치한약수데이터!$B:$C,2,0),"")</f>
        <v/>
      </c>
      <c r="E797" s="79" t="str">
        <f>IFERROR(VLOOKUP($D797,의치한약수데이터!$C:$AS,3,0),"")</f>
        <v/>
      </c>
      <c r="F797" s="77" t="str">
        <f>IFERROR(VLOOKUP($D797,의치한약수데이터!$C:$AS,5,0),"")</f>
        <v/>
      </c>
      <c r="G797" s="77" t="str">
        <f>IFERROR(VLOOKUP($D797,의치한약수데이터!$C:$AS,6,0),"")</f>
        <v/>
      </c>
      <c r="H797" s="77" t="str">
        <f>IFERROR(VLOOKUP($D797,의치한약수데이터!$C:$AS,8,0),"")</f>
        <v/>
      </c>
      <c r="I797" s="77" t="str">
        <f>IFERROR(VLOOKUP($D797,의치한약수데이터!$C:$AS,12,0),"")</f>
        <v/>
      </c>
      <c r="J797" s="77" t="str">
        <f>IFERROR(VLOOKUP($D797,의치한약수데이터!$C:$AS,13,0),"")</f>
        <v/>
      </c>
      <c r="K797" s="77" t="str">
        <f>IFERROR(VLOOKUP($D797,의치한약수데이터!$C:$AS,14,0),"")</f>
        <v/>
      </c>
      <c r="L797" s="77" t="str">
        <f>IFERROR(VLOOKUP($D797,의치한약수데이터!$C:$AS,16,0),"")</f>
        <v/>
      </c>
      <c r="M797" s="80" t="str">
        <f>IFERROR(VLOOKUP($D797,의치한약수데이터!$C:$AS,17,0),"")</f>
        <v/>
      </c>
      <c r="N797" s="77" t="str">
        <f>IFERROR(VLOOKUP($D797,의치한약수데이터!$C:$AS,18,0),"")</f>
        <v/>
      </c>
      <c r="O797" s="81" t="str">
        <f>IFERROR(VLOOKUP($D797,의치한약수데이터!$C:$AS,20,0),"")</f>
        <v/>
      </c>
      <c r="P797" s="77" t="str">
        <f>IFERROR(VLOOKUP($D797,의치한약수데이터!$C:$AS,21,0),"")</f>
        <v/>
      </c>
      <c r="Q797" s="77" t="str">
        <f>IFERROR(VLOOKUP($D797,의치한약수데이터!$C:$AS,39,0),"")</f>
        <v/>
      </c>
      <c r="R797" s="82" t="str">
        <f>IFERROR(VLOOKUP($D797,의치한약수데이터!$C:$AS,41,0),"")</f>
        <v/>
      </c>
      <c r="S797" s="115" t="str">
        <f>IFERROR(VLOOKUP($D797,의치한약수데이터!$C:$AS,43,0),"")</f>
        <v/>
      </c>
    </row>
    <row r="798" spans="3:19" x14ac:dyDescent="0.3">
      <c r="C798" s="18">
        <v>766</v>
      </c>
      <c r="D798" s="77" t="str">
        <f>IFERROR(VLOOKUP($C798,의치한약수데이터!$B:$C,2,0),"")</f>
        <v/>
      </c>
      <c r="E798" s="79" t="str">
        <f>IFERROR(VLOOKUP($D798,의치한약수데이터!$C:$AS,3,0),"")</f>
        <v/>
      </c>
      <c r="F798" s="77" t="str">
        <f>IFERROR(VLOOKUP($D798,의치한약수데이터!$C:$AS,5,0),"")</f>
        <v/>
      </c>
      <c r="G798" s="77" t="str">
        <f>IFERROR(VLOOKUP($D798,의치한약수데이터!$C:$AS,6,0),"")</f>
        <v/>
      </c>
      <c r="H798" s="77" t="str">
        <f>IFERROR(VLOOKUP($D798,의치한약수데이터!$C:$AS,8,0),"")</f>
        <v/>
      </c>
      <c r="I798" s="77" t="str">
        <f>IFERROR(VLOOKUP($D798,의치한약수데이터!$C:$AS,12,0),"")</f>
        <v/>
      </c>
      <c r="J798" s="77" t="str">
        <f>IFERROR(VLOOKUP($D798,의치한약수데이터!$C:$AS,13,0),"")</f>
        <v/>
      </c>
      <c r="K798" s="77" t="str">
        <f>IFERROR(VLOOKUP($D798,의치한약수데이터!$C:$AS,14,0),"")</f>
        <v/>
      </c>
      <c r="L798" s="77" t="str">
        <f>IFERROR(VLOOKUP($D798,의치한약수데이터!$C:$AS,16,0),"")</f>
        <v/>
      </c>
      <c r="M798" s="80" t="str">
        <f>IFERROR(VLOOKUP($D798,의치한약수데이터!$C:$AS,17,0),"")</f>
        <v/>
      </c>
      <c r="N798" s="77" t="str">
        <f>IFERROR(VLOOKUP($D798,의치한약수데이터!$C:$AS,18,0),"")</f>
        <v/>
      </c>
      <c r="O798" s="81" t="str">
        <f>IFERROR(VLOOKUP($D798,의치한약수데이터!$C:$AS,20,0),"")</f>
        <v/>
      </c>
      <c r="P798" s="77" t="str">
        <f>IFERROR(VLOOKUP($D798,의치한약수데이터!$C:$AS,21,0),"")</f>
        <v/>
      </c>
      <c r="Q798" s="77" t="str">
        <f>IFERROR(VLOOKUP($D798,의치한약수데이터!$C:$AS,39,0),"")</f>
        <v/>
      </c>
      <c r="R798" s="82" t="str">
        <f>IFERROR(VLOOKUP($D798,의치한약수데이터!$C:$AS,41,0),"")</f>
        <v/>
      </c>
      <c r="S798" s="115" t="str">
        <f>IFERROR(VLOOKUP($D798,의치한약수데이터!$C:$AS,43,0),"")</f>
        <v/>
      </c>
    </row>
    <row r="799" spans="3:19" x14ac:dyDescent="0.3">
      <c r="C799" s="18">
        <v>767</v>
      </c>
      <c r="D799" s="77" t="str">
        <f>IFERROR(VLOOKUP($C799,의치한약수데이터!$B:$C,2,0),"")</f>
        <v/>
      </c>
      <c r="E799" s="79" t="str">
        <f>IFERROR(VLOOKUP($D799,의치한약수데이터!$C:$AS,3,0),"")</f>
        <v/>
      </c>
      <c r="F799" s="77" t="str">
        <f>IFERROR(VLOOKUP($D799,의치한약수데이터!$C:$AS,5,0),"")</f>
        <v/>
      </c>
      <c r="G799" s="77" t="str">
        <f>IFERROR(VLOOKUP($D799,의치한약수데이터!$C:$AS,6,0),"")</f>
        <v/>
      </c>
      <c r="H799" s="77" t="str">
        <f>IFERROR(VLOOKUP($D799,의치한약수데이터!$C:$AS,8,0),"")</f>
        <v/>
      </c>
      <c r="I799" s="77" t="str">
        <f>IFERROR(VLOOKUP($D799,의치한약수데이터!$C:$AS,12,0),"")</f>
        <v/>
      </c>
      <c r="J799" s="77" t="str">
        <f>IFERROR(VLOOKUP($D799,의치한약수데이터!$C:$AS,13,0),"")</f>
        <v/>
      </c>
      <c r="K799" s="77" t="str">
        <f>IFERROR(VLOOKUP($D799,의치한약수데이터!$C:$AS,14,0),"")</f>
        <v/>
      </c>
      <c r="L799" s="77" t="str">
        <f>IFERROR(VLOOKUP($D799,의치한약수데이터!$C:$AS,16,0),"")</f>
        <v/>
      </c>
      <c r="M799" s="80" t="str">
        <f>IFERROR(VLOOKUP($D799,의치한약수데이터!$C:$AS,17,0),"")</f>
        <v/>
      </c>
      <c r="N799" s="77" t="str">
        <f>IFERROR(VLOOKUP($D799,의치한약수데이터!$C:$AS,18,0),"")</f>
        <v/>
      </c>
      <c r="O799" s="81" t="str">
        <f>IFERROR(VLOOKUP($D799,의치한약수데이터!$C:$AS,20,0),"")</f>
        <v/>
      </c>
      <c r="P799" s="77" t="str">
        <f>IFERROR(VLOOKUP($D799,의치한약수데이터!$C:$AS,21,0),"")</f>
        <v/>
      </c>
      <c r="Q799" s="77" t="str">
        <f>IFERROR(VLOOKUP($D799,의치한약수데이터!$C:$AS,39,0),"")</f>
        <v/>
      </c>
      <c r="R799" s="82" t="str">
        <f>IFERROR(VLOOKUP($D799,의치한약수데이터!$C:$AS,41,0),"")</f>
        <v/>
      </c>
      <c r="S799" s="115" t="str">
        <f>IFERROR(VLOOKUP($D799,의치한약수데이터!$C:$AS,43,0),"")</f>
        <v/>
      </c>
    </row>
    <row r="800" spans="3:19" x14ac:dyDescent="0.3">
      <c r="C800" s="18">
        <v>768</v>
      </c>
      <c r="D800" s="77" t="str">
        <f>IFERROR(VLOOKUP($C800,의치한약수데이터!$B:$C,2,0),"")</f>
        <v/>
      </c>
      <c r="E800" s="79" t="str">
        <f>IFERROR(VLOOKUP($D800,의치한약수데이터!$C:$AS,3,0),"")</f>
        <v/>
      </c>
      <c r="F800" s="77" t="str">
        <f>IFERROR(VLOOKUP($D800,의치한약수데이터!$C:$AS,5,0),"")</f>
        <v/>
      </c>
      <c r="G800" s="77" t="str">
        <f>IFERROR(VLOOKUP($D800,의치한약수데이터!$C:$AS,6,0),"")</f>
        <v/>
      </c>
      <c r="H800" s="77" t="str">
        <f>IFERROR(VLOOKUP($D800,의치한약수데이터!$C:$AS,8,0),"")</f>
        <v/>
      </c>
      <c r="I800" s="77" t="str">
        <f>IFERROR(VLOOKUP($D800,의치한약수데이터!$C:$AS,12,0),"")</f>
        <v/>
      </c>
      <c r="J800" s="77" t="str">
        <f>IFERROR(VLOOKUP($D800,의치한약수데이터!$C:$AS,13,0),"")</f>
        <v/>
      </c>
      <c r="K800" s="77" t="str">
        <f>IFERROR(VLOOKUP($D800,의치한약수데이터!$C:$AS,14,0),"")</f>
        <v/>
      </c>
      <c r="L800" s="77" t="str">
        <f>IFERROR(VLOOKUP($D800,의치한약수데이터!$C:$AS,16,0),"")</f>
        <v/>
      </c>
      <c r="M800" s="80" t="str">
        <f>IFERROR(VLOOKUP($D800,의치한약수데이터!$C:$AS,17,0),"")</f>
        <v/>
      </c>
      <c r="N800" s="77" t="str">
        <f>IFERROR(VLOOKUP($D800,의치한약수데이터!$C:$AS,18,0),"")</f>
        <v/>
      </c>
      <c r="O800" s="81" t="str">
        <f>IFERROR(VLOOKUP($D800,의치한약수데이터!$C:$AS,20,0),"")</f>
        <v/>
      </c>
      <c r="P800" s="77" t="str">
        <f>IFERROR(VLOOKUP($D800,의치한약수데이터!$C:$AS,21,0),"")</f>
        <v/>
      </c>
      <c r="Q800" s="77" t="str">
        <f>IFERROR(VLOOKUP($D800,의치한약수데이터!$C:$AS,39,0),"")</f>
        <v/>
      </c>
      <c r="R800" s="82" t="str">
        <f>IFERROR(VLOOKUP($D800,의치한약수데이터!$C:$AS,41,0),"")</f>
        <v/>
      </c>
      <c r="S800" s="115" t="str">
        <f>IFERROR(VLOOKUP($D800,의치한약수데이터!$C:$AS,43,0),"")</f>
        <v/>
      </c>
    </row>
    <row r="801" spans="3:19" x14ac:dyDescent="0.3">
      <c r="C801" s="18">
        <v>769</v>
      </c>
      <c r="D801" s="77" t="str">
        <f>IFERROR(VLOOKUP($C801,의치한약수데이터!$B:$C,2,0),"")</f>
        <v/>
      </c>
      <c r="E801" s="79" t="str">
        <f>IFERROR(VLOOKUP($D801,의치한약수데이터!$C:$AS,3,0),"")</f>
        <v/>
      </c>
      <c r="F801" s="77" t="str">
        <f>IFERROR(VLOOKUP($D801,의치한약수데이터!$C:$AS,5,0),"")</f>
        <v/>
      </c>
      <c r="G801" s="77" t="str">
        <f>IFERROR(VLOOKUP($D801,의치한약수데이터!$C:$AS,6,0),"")</f>
        <v/>
      </c>
      <c r="H801" s="77" t="str">
        <f>IFERROR(VLOOKUP($D801,의치한약수데이터!$C:$AS,8,0),"")</f>
        <v/>
      </c>
      <c r="I801" s="77" t="str">
        <f>IFERROR(VLOOKUP($D801,의치한약수데이터!$C:$AS,12,0),"")</f>
        <v/>
      </c>
      <c r="J801" s="77" t="str">
        <f>IFERROR(VLOOKUP($D801,의치한약수데이터!$C:$AS,13,0),"")</f>
        <v/>
      </c>
      <c r="K801" s="77" t="str">
        <f>IFERROR(VLOOKUP($D801,의치한약수데이터!$C:$AS,14,0),"")</f>
        <v/>
      </c>
      <c r="L801" s="77" t="str">
        <f>IFERROR(VLOOKUP($D801,의치한약수데이터!$C:$AS,16,0),"")</f>
        <v/>
      </c>
      <c r="M801" s="80" t="str">
        <f>IFERROR(VLOOKUP($D801,의치한약수데이터!$C:$AS,17,0),"")</f>
        <v/>
      </c>
      <c r="N801" s="77" t="str">
        <f>IFERROR(VLOOKUP($D801,의치한약수데이터!$C:$AS,18,0),"")</f>
        <v/>
      </c>
      <c r="O801" s="81" t="str">
        <f>IFERROR(VLOOKUP($D801,의치한약수데이터!$C:$AS,20,0),"")</f>
        <v/>
      </c>
      <c r="P801" s="77" t="str">
        <f>IFERROR(VLOOKUP($D801,의치한약수데이터!$C:$AS,21,0),"")</f>
        <v/>
      </c>
      <c r="Q801" s="77" t="str">
        <f>IFERROR(VLOOKUP($D801,의치한약수데이터!$C:$AS,39,0),"")</f>
        <v/>
      </c>
      <c r="R801" s="82" t="str">
        <f>IFERROR(VLOOKUP($D801,의치한약수데이터!$C:$AS,41,0),"")</f>
        <v/>
      </c>
      <c r="S801" s="115" t="str">
        <f>IFERROR(VLOOKUP($D801,의치한약수데이터!$C:$AS,43,0),"")</f>
        <v/>
      </c>
    </row>
    <row r="802" spans="3:19" x14ac:dyDescent="0.3">
      <c r="C802" s="18">
        <v>770</v>
      </c>
      <c r="D802" s="77" t="str">
        <f>IFERROR(VLOOKUP($C802,의치한약수데이터!$B:$C,2,0),"")</f>
        <v/>
      </c>
      <c r="E802" s="79" t="str">
        <f>IFERROR(VLOOKUP($D802,의치한약수데이터!$C:$AS,3,0),"")</f>
        <v/>
      </c>
      <c r="F802" s="77" t="str">
        <f>IFERROR(VLOOKUP($D802,의치한약수데이터!$C:$AS,5,0),"")</f>
        <v/>
      </c>
      <c r="G802" s="77" t="str">
        <f>IFERROR(VLOOKUP($D802,의치한약수데이터!$C:$AS,6,0),"")</f>
        <v/>
      </c>
      <c r="H802" s="77" t="str">
        <f>IFERROR(VLOOKUP($D802,의치한약수데이터!$C:$AS,8,0),"")</f>
        <v/>
      </c>
      <c r="I802" s="77" t="str">
        <f>IFERROR(VLOOKUP($D802,의치한약수데이터!$C:$AS,12,0),"")</f>
        <v/>
      </c>
      <c r="J802" s="77" t="str">
        <f>IFERROR(VLOOKUP($D802,의치한약수데이터!$C:$AS,13,0),"")</f>
        <v/>
      </c>
      <c r="K802" s="77" t="str">
        <f>IFERROR(VLOOKUP($D802,의치한약수데이터!$C:$AS,14,0),"")</f>
        <v/>
      </c>
      <c r="L802" s="77" t="str">
        <f>IFERROR(VLOOKUP($D802,의치한약수데이터!$C:$AS,16,0),"")</f>
        <v/>
      </c>
      <c r="M802" s="80" t="str">
        <f>IFERROR(VLOOKUP($D802,의치한약수데이터!$C:$AS,17,0),"")</f>
        <v/>
      </c>
      <c r="N802" s="77" t="str">
        <f>IFERROR(VLOOKUP($D802,의치한약수데이터!$C:$AS,18,0),"")</f>
        <v/>
      </c>
      <c r="O802" s="81" t="str">
        <f>IFERROR(VLOOKUP($D802,의치한약수데이터!$C:$AS,20,0),"")</f>
        <v/>
      </c>
      <c r="P802" s="77" t="str">
        <f>IFERROR(VLOOKUP($D802,의치한약수데이터!$C:$AS,21,0),"")</f>
        <v/>
      </c>
      <c r="Q802" s="77" t="str">
        <f>IFERROR(VLOOKUP($D802,의치한약수데이터!$C:$AS,39,0),"")</f>
        <v/>
      </c>
      <c r="R802" s="82" t="str">
        <f>IFERROR(VLOOKUP($D802,의치한약수데이터!$C:$AS,41,0),"")</f>
        <v/>
      </c>
      <c r="S802" s="115" t="str">
        <f>IFERROR(VLOOKUP($D802,의치한약수데이터!$C:$AS,43,0),"")</f>
        <v/>
      </c>
    </row>
    <row r="803" spans="3:19" x14ac:dyDescent="0.3">
      <c r="C803" s="18">
        <v>771</v>
      </c>
      <c r="D803" s="77" t="str">
        <f>IFERROR(VLOOKUP($C803,의치한약수데이터!$B:$C,2,0),"")</f>
        <v/>
      </c>
      <c r="E803" s="79" t="str">
        <f>IFERROR(VLOOKUP($D803,의치한약수데이터!$C:$AS,3,0),"")</f>
        <v/>
      </c>
      <c r="F803" s="77" t="str">
        <f>IFERROR(VLOOKUP($D803,의치한약수데이터!$C:$AS,5,0),"")</f>
        <v/>
      </c>
      <c r="G803" s="77" t="str">
        <f>IFERROR(VLOOKUP($D803,의치한약수데이터!$C:$AS,6,0),"")</f>
        <v/>
      </c>
      <c r="H803" s="77" t="str">
        <f>IFERROR(VLOOKUP($D803,의치한약수데이터!$C:$AS,8,0),"")</f>
        <v/>
      </c>
      <c r="I803" s="77" t="str">
        <f>IFERROR(VLOOKUP($D803,의치한약수데이터!$C:$AS,12,0),"")</f>
        <v/>
      </c>
      <c r="J803" s="77" t="str">
        <f>IFERROR(VLOOKUP($D803,의치한약수데이터!$C:$AS,13,0),"")</f>
        <v/>
      </c>
      <c r="K803" s="77" t="str">
        <f>IFERROR(VLOOKUP($D803,의치한약수데이터!$C:$AS,14,0),"")</f>
        <v/>
      </c>
      <c r="L803" s="77" t="str">
        <f>IFERROR(VLOOKUP($D803,의치한약수데이터!$C:$AS,16,0),"")</f>
        <v/>
      </c>
      <c r="M803" s="80" t="str">
        <f>IFERROR(VLOOKUP($D803,의치한약수데이터!$C:$AS,17,0),"")</f>
        <v/>
      </c>
      <c r="N803" s="77" t="str">
        <f>IFERROR(VLOOKUP($D803,의치한약수데이터!$C:$AS,18,0),"")</f>
        <v/>
      </c>
      <c r="O803" s="81" t="str">
        <f>IFERROR(VLOOKUP($D803,의치한약수데이터!$C:$AS,20,0),"")</f>
        <v/>
      </c>
      <c r="P803" s="77" t="str">
        <f>IFERROR(VLOOKUP($D803,의치한약수데이터!$C:$AS,21,0),"")</f>
        <v/>
      </c>
      <c r="Q803" s="77" t="str">
        <f>IFERROR(VLOOKUP($D803,의치한약수데이터!$C:$AS,39,0),"")</f>
        <v/>
      </c>
      <c r="R803" s="82" t="str">
        <f>IFERROR(VLOOKUP($D803,의치한약수데이터!$C:$AS,41,0),"")</f>
        <v/>
      </c>
      <c r="S803" s="115" t="str">
        <f>IFERROR(VLOOKUP($D803,의치한약수데이터!$C:$AS,43,0),"")</f>
        <v/>
      </c>
    </row>
    <row r="804" spans="3:19" x14ac:dyDescent="0.3">
      <c r="C804" s="18">
        <v>772</v>
      </c>
      <c r="D804" s="77" t="str">
        <f>IFERROR(VLOOKUP($C804,의치한약수데이터!$B:$C,2,0),"")</f>
        <v/>
      </c>
      <c r="E804" s="79" t="str">
        <f>IFERROR(VLOOKUP($D804,의치한약수데이터!$C:$AS,3,0),"")</f>
        <v/>
      </c>
      <c r="F804" s="77" t="str">
        <f>IFERROR(VLOOKUP($D804,의치한약수데이터!$C:$AS,5,0),"")</f>
        <v/>
      </c>
      <c r="G804" s="77" t="str">
        <f>IFERROR(VLOOKUP($D804,의치한약수데이터!$C:$AS,6,0),"")</f>
        <v/>
      </c>
      <c r="H804" s="77" t="str">
        <f>IFERROR(VLOOKUP($D804,의치한약수데이터!$C:$AS,8,0),"")</f>
        <v/>
      </c>
      <c r="I804" s="77" t="str">
        <f>IFERROR(VLOOKUP($D804,의치한약수데이터!$C:$AS,12,0),"")</f>
        <v/>
      </c>
      <c r="J804" s="77" t="str">
        <f>IFERROR(VLOOKUP($D804,의치한약수데이터!$C:$AS,13,0),"")</f>
        <v/>
      </c>
      <c r="K804" s="77" t="str">
        <f>IFERROR(VLOOKUP($D804,의치한약수데이터!$C:$AS,14,0),"")</f>
        <v/>
      </c>
      <c r="L804" s="77" t="str">
        <f>IFERROR(VLOOKUP($D804,의치한약수데이터!$C:$AS,16,0),"")</f>
        <v/>
      </c>
      <c r="M804" s="80" t="str">
        <f>IFERROR(VLOOKUP($D804,의치한약수데이터!$C:$AS,17,0),"")</f>
        <v/>
      </c>
      <c r="N804" s="77" t="str">
        <f>IFERROR(VLOOKUP($D804,의치한약수데이터!$C:$AS,18,0),"")</f>
        <v/>
      </c>
      <c r="O804" s="81" t="str">
        <f>IFERROR(VLOOKUP($D804,의치한약수데이터!$C:$AS,20,0),"")</f>
        <v/>
      </c>
      <c r="P804" s="77" t="str">
        <f>IFERROR(VLOOKUP($D804,의치한약수데이터!$C:$AS,21,0),"")</f>
        <v/>
      </c>
      <c r="Q804" s="77" t="str">
        <f>IFERROR(VLOOKUP($D804,의치한약수데이터!$C:$AS,39,0),"")</f>
        <v/>
      </c>
      <c r="R804" s="82" t="str">
        <f>IFERROR(VLOOKUP($D804,의치한약수데이터!$C:$AS,41,0),"")</f>
        <v/>
      </c>
      <c r="S804" s="115" t="str">
        <f>IFERROR(VLOOKUP($D804,의치한약수데이터!$C:$AS,43,0),"")</f>
        <v/>
      </c>
    </row>
    <row r="805" spans="3:19" x14ac:dyDescent="0.3">
      <c r="C805" s="18">
        <v>773</v>
      </c>
      <c r="D805" s="77" t="str">
        <f>IFERROR(VLOOKUP($C805,의치한약수데이터!$B:$C,2,0),"")</f>
        <v/>
      </c>
      <c r="E805" s="79" t="str">
        <f>IFERROR(VLOOKUP($D805,의치한약수데이터!$C:$AS,3,0),"")</f>
        <v/>
      </c>
      <c r="F805" s="77" t="str">
        <f>IFERROR(VLOOKUP($D805,의치한약수데이터!$C:$AS,5,0),"")</f>
        <v/>
      </c>
      <c r="G805" s="77" t="str">
        <f>IFERROR(VLOOKUP($D805,의치한약수데이터!$C:$AS,6,0),"")</f>
        <v/>
      </c>
      <c r="H805" s="77" t="str">
        <f>IFERROR(VLOOKUP($D805,의치한약수데이터!$C:$AS,8,0),"")</f>
        <v/>
      </c>
      <c r="I805" s="77" t="str">
        <f>IFERROR(VLOOKUP($D805,의치한약수데이터!$C:$AS,12,0),"")</f>
        <v/>
      </c>
      <c r="J805" s="77" t="str">
        <f>IFERROR(VLOOKUP($D805,의치한약수데이터!$C:$AS,13,0),"")</f>
        <v/>
      </c>
      <c r="K805" s="77" t="str">
        <f>IFERROR(VLOOKUP($D805,의치한약수데이터!$C:$AS,14,0),"")</f>
        <v/>
      </c>
      <c r="L805" s="77" t="str">
        <f>IFERROR(VLOOKUP($D805,의치한약수데이터!$C:$AS,16,0),"")</f>
        <v/>
      </c>
      <c r="M805" s="80" t="str">
        <f>IFERROR(VLOOKUP($D805,의치한약수데이터!$C:$AS,17,0),"")</f>
        <v/>
      </c>
      <c r="N805" s="77" t="str">
        <f>IFERROR(VLOOKUP($D805,의치한약수데이터!$C:$AS,18,0),"")</f>
        <v/>
      </c>
      <c r="O805" s="81" t="str">
        <f>IFERROR(VLOOKUP($D805,의치한약수데이터!$C:$AS,20,0),"")</f>
        <v/>
      </c>
      <c r="P805" s="77" t="str">
        <f>IFERROR(VLOOKUP($D805,의치한약수데이터!$C:$AS,21,0),"")</f>
        <v/>
      </c>
      <c r="Q805" s="77" t="str">
        <f>IFERROR(VLOOKUP($D805,의치한약수데이터!$C:$AS,39,0),"")</f>
        <v/>
      </c>
      <c r="R805" s="82" t="str">
        <f>IFERROR(VLOOKUP($D805,의치한약수데이터!$C:$AS,41,0),"")</f>
        <v/>
      </c>
      <c r="S805" s="115" t="str">
        <f>IFERROR(VLOOKUP($D805,의치한약수데이터!$C:$AS,43,0),"")</f>
        <v/>
      </c>
    </row>
    <row r="806" spans="3:19" x14ac:dyDescent="0.3">
      <c r="C806" s="18">
        <v>774</v>
      </c>
      <c r="D806" s="77" t="str">
        <f>IFERROR(VLOOKUP($C806,의치한약수데이터!$B:$C,2,0),"")</f>
        <v/>
      </c>
      <c r="E806" s="79" t="str">
        <f>IFERROR(VLOOKUP($D806,의치한약수데이터!$C:$AS,3,0),"")</f>
        <v/>
      </c>
      <c r="F806" s="77" t="str">
        <f>IFERROR(VLOOKUP($D806,의치한약수데이터!$C:$AS,5,0),"")</f>
        <v/>
      </c>
      <c r="G806" s="77" t="str">
        <f>IFERROR(VLOOKUP($D806,의치한약수데이터!$C:$AS,6,0),"")</f>
        <v/>
      </c>
      <c r="H806" s="77" t="str">
        <f>IFERROR(VLOOKUP($D806,의치한약수데이터!$C:$AS,8,0),"")</f>
        <v/>
      </c>
      <c r="I806" s="77" t="str">
        <f>IFERROR(VLOOKUP($D806,의치한약수데이터!$C:$AS,12,0),"")</f>
        <v/>
      </c>
      <c r="J806" s="77" t="str">
        <f>IFERROR(VLOOKUP($D806,의치한약수데이터!$C:$AS,13,0),"")</f>
        <v/>
      </c>
      <c r="K806" s="77" t="str">
        <f>IFERROR(VLOOKUP($D806,의치한약수데이터!$C:$AS,14,0),"")</f>
        <v/>
      </c>
      <c r="L806" s="77" t="str">
        <f>IFERROR(VLOOKUP($D806,의치한약수데이터!$C:$AS,16,0),"")</f>
        <v/>
      </c>
      <c r="M806" s="80" t="str">
        <f>IFERROR(VLOOKUP($D806,의치한약수데이터!$C:$AS,17,0),"")</f>
        <v/>
      </c>
      <c r="N806" s="77" t="str">
        <f>IFERROR(VLOOKUP($D806,의치한약수데이터!$C:$AS,18,0),"")</f>
        <v/>
      </c>
      <c r="O806" s="81" t="str">
        <f>IFERROR(VLOOKUP($D806,의치한약수데이터!$C:$AS,20,0),"")</f>
        <v/>
      </c>
      <c r="P806" s="77" t="str">
        <f>IFERROR(VLOOKUP($D806,의치한약수데이터!$C:$AS,21,0),"")</f>
        <v/>
      </c>
      <c r="Q806" s="77" t="str">
        <f>IFERROR(VLOOKUP($D806,의치한약수데이터!$C:$AS,39,0),"")</f>
        <v/>
      </c>
      <c r="R806" s="82" t="str">
        <f>IFERROR(VLOOKUP($D806,의치한약수데이터!$C:$AS,41,0),"")</f>
        <v/>
      </c>
      <c r="S806" s="115" t="str">
        <f>IFERROR(VLOOKUP($D806,의치한약수데이터!$C:$AS,43,0),"")</f>
        <v/>
      </c>
    </row>
    <row r="807" spans="3:19" x14ac:dyDescent="0.3">
      <c r="C807" s="18">
        <v>775</v>
      </c>
      <c r="D807" s="77" t="str">
        <f>IFERROR(VLOOKUP($C807,의치한약수데이터!$B:$C,2,0),"")</f>
        <v/>
      </c>
      <c r="E807" s="79" t="str">
        <f>IFERROR(VLOOKUP($D807,의치한약수데이터!$C:$AS,3,0),"")</f>
        <v/>
      </c>
      <c r="F807" s="77" t="str">
        <f>IFERROR(VLOOKUP($D807,의치한약수데이터!$C:$AS,5,0),"")</f>
        <v/>
      </c>
      <c r="G807" s="77" t="str">
        <f>IFERROR(VLOOKUP($D807,의치한약수데이터!$C:$AS,6,0),"")</f>
        <v/>
      </c>
      <c r="H807" s="77" t="str">
        <f>IFERROR(VLOOKUP($D807,의치한약수데이터!$C:$AS,8,0),"")</f>
        <v/>
      </c>
      <c r="I807" s="77" t="str">
        <f>IFERROR(VLOOKUP($D807,의치한약수데이터!$C:$AS,12,0),"")</f>
        <v/>
      </c>
      <c r="J807" s="77" t="str">
        <f>IFERROR(VLOOKUP($D807,의치한약수데이터!$C:$AS,13,0),"")</f>
        <v/>
      </c>
      <c r="K807" s="77" t="str">
        <f>IFERROR(VLOOKUP($D807,의치한약수데이터!$C:$AS,14,0),"")</f>
        <v/>
      </c>
      <c r="L807" s="77" t="str">
        <f>IFERROR(VLOOKUP($D807,의치한약수데이터!$C:$AS,16,0),"")</f>
        <v/>
      </c>
      <c r="M807" s="80" t="str">
        <f>IFERROR(VLOOKUP($D807,의치한약수데이터!$C:$AS,17,0),"")</f>
        <v/>
      </c>
      <c r="N807" s="77" t="str">
        <f>IFERROR(VLOOKUP($D807,의치한약수데이터!$C:$AS,18,0),"")</f>
        <v/>
      </c>
      <c r="O807" s="81" t="str">
        <f>IFERROR(VLOOKUP($D807,의치한약수데이터!$C:$AS,20,0),"")</f>
        <v/>
      </c>
      <c r="P807" s="77" t="str">
        <f>IFERROR(VLOOKUP($D807,의치한약수데이터!$C:$AS,21,0),"")</f>
        <v/>
      </c>
      <c r="Q807" s="77" t="str">
        <f>IFERROR(VLOOKUP($D807,의치한약수데이터!$C:$AS,39,0),"")</f>
        <v/>
      </c>
      <c r="R807" s="82" t="str">
        <f>IFERROR(VLOOKUP($D807,의치한약수데이터!$C:$AS,41,0),"")</f>
        <v/>
      </c>
      <c r="S807" s="115" t="str">
        <f>IFERROR(VLOOKUP($D807,의치한약수데이터!$C:$AS,43,0),"")</f>
        <v/>
      </c>
    </row>
    <row r="808" spans="3:19" x14ac:dyDescent="0.3">
      <c r="C808" s="18">
        <v>776</v>
      </c>
      <c r="D808" s="77" t="str">
        <f>IFERROR(VLOOKUP($C808,의치한약수데이터!$B:$C,2,0),"")</f>
        <v/>
      </c>
      <c r="E808" s="79" t="str">
        <f>IFERROR(VLOOKUP($D808,의치한약수데이터!$C:$AS,3,0),"")</f>
        <v/>
      </c>
      <c r="F808" s="77" t="str">
        <f>IFERROR(VLOOKUP($D808,의치한약수데이터!$C:$AS,5,0),"")</f>
        <v/>
      </c>
      <c r="G808" s="77" t="str">
        <f>IFERROR(VLOOKUP($D808,의치한약수데이터!$C:$AS,6,0),"")</f>
        <v/>
      </c>
      <c r="H808" s="77" t="str">
        <f>IFERROR(VLOOKUP($D808,의치한약수데이터!$C:$AS,8,0),"")</f>
        <v/>
      </c>
      <c r="I808" s="77" t="str">
        <f>IFERROR(VLOOKUP($D808,의치한약수데이터!$C:$AS,12,0),"")</f>
        <v/>
      </c>
      <c r="J808" s="77" t="str">
        <f>IFERROR(VLOOKUP($D808,의치한약수데이터!$C:$AS,13,0),"")</f>
        <v/>
      </c>
      <c r="K808" s="77" t="str">
        <f>IFERROR(VLOOKUP($D808,의치한약수데이터!$C:$AS,14,0),"")</f>
        <v/>
      </c>
      <c r="L808" s="77" t="str">
        <f>IFERROR(VLOOKUP($D808,의치한약수데이터!$C:$AS,16,0),"")</f>
        <v/>
      </c>
      <c r="M808" s="80" t="str">
        <f>IFERROR(VLOOKUP($D808,의치한약수데이터!$C:$AS,17,0),"")</f>
        <v/>
      </c>
      <c r="N808" s="77" t="str">
        <f>IFERROR(VLOOKUP($D808,의치한약수데이터!$C:$AS,18,0),"")</f>
        <v/>
      </c>
      <c r="O808" s="81" t="str">
        <f>IFERROR(VLOOKUP($D808,의치한약수데이터!$C:$AS,20,0),"")</f>
        <v/>
      </c>
      <c r="P808" s="77" t="str">
        <f>IFERROR(VLOOKUP($D808,의치한약수데이터!$C:$AS,21,0),"")</f>
        <v/>
      </c>
      <c r="Q808" s="77" t="str">
        <f>IFERROR(VLOOKUP($D808,의치한약수데이터!$C:$AS,39,0),"")</f>
        <v/>
      </c>
      <c r="R808" s="82" t="str">
        <f>IFERROR(VLOOKUP($D808,의치한약수데이터!$C:$AS,41,0),"")</f>
        <v/>
      </c>
      <c r="S808" s="115" t="str">
        <f>IFERROR(VLOOKUP($D808,의치한약수데이터!$C:$AS,43,0),"")</f>
        <v/>
      </c>
    </row>
    <row r="809" spans="3:19" x14ac:dyDescent="0.3">
      <c r="C809" s="18">
        <v>777</v>
      </c>
      <c r="D809" s="77" t="str">
        <f>IFERROR(VLOOKUP($C809,의치한약수데이터!$B:$C,2,0),"")</f>
        <v/>
      </c>
      <c r="E809" s="79" t="str">
        <f>IFERROR(VLOOKUP($D809,의치한약수데이터!$C:$AS,3,0),"")</f>
        <v/>
      </c>
      <c r="F809" s="77" t="str">
        <f>IFERROR(VLOOKUP($D809,의치한약수데이터!$C:$AS,5,0),"")</f>
        <v/>
      </c>
      <c r="G809" s="77" t="str">
        <f>IFERROR(VLOOKUP($D809,의치한약수데이터!$C:$AS,6,0),"")</f>
        <v/>
      </c>
      <c r="H809" s="77" t="str">
        <f>IFERROR(VLOOKUP($D809,의치한약수데이터!$C:$AS,8,0),"")</f>
        <v/>
      </c>
      <c r="I809" s="77" t="str">
        <f>IFERROR(VLOOKUP($D809,의치한약수데이터!$C:$AS,12,0),"")</f>
        <v/>
      </c>
      <c r="J809" s="77" t="str">
        <f>IFERROR(VLOOKUP($D809,의치한약수데이터!$C:$AS,13,0),"")</f>
        <v/>
      </c>
      <c r="K809" s="77" t="str">
        <f>IFERROR(VLOOKUP($D809,의치한약수데이터!$C:$AS,14,0),"")</f>
        <v/>
      </c>
      <c r="L809" s="77" t="str">
        <f>IFERROR(VLOOKUP($D809,의치한약수데이터!$C:$AS,16,0),"")</f>
        <v/>
      </c>
      <c r="M809" s="80" t="str">
        <f>IFERROR(VLOOKUP($D809,의치한약수데이터!$C:$AS,17,0),"")</f>
        <v/>
      </c>
      <c r="N809" s="77" t="str">
        <f>IFERROR(VLOOKUP($D809,의치한약수데이터!$C:$AS,18,0),"")</f>
        <v/>
      </c>
      <c r="O809" s="81" t="str">
        <f>IFERROR(VLOOKUP($D809,의치한약수데이터!$C:$AS,20,0),"")</f>
        <v/>
      </c>
      <c r="P809" s="77" t="str">
        <f>IFERROR(VLOOKUP($D809,의치한약수데이터!$C:$AS,21,0),"")</f>
        <v/>
      </c>
      <c r="Q809" s="77" t="str">
        <f>IFERROR(VLOOKUP($D809,의치한약수데이터!$C:$AS,39,0),"")</f>
        <v/>
      </c>
      <c r="R809" s="82" t="str">
        <f>IFERROR(VLOOKUP($D809,의치한약수데이터!$C:$AS,41,0),"")</f>
        <v/>
      </c>
      <c r="S809" s="115" t="str">
        <f>IFERROR(VLOOKUP($D809,의치한약수데이터!$C:$AS,43,0),"")</f>
        <v/>
      </c>
    </row>
    <row r="810" spans="3:19" x14ac:dyDescent="0.3">
      <c r="C810" s="18">
        <v>778</v>
      </c>
      <c r="D810" s="77" t="str">
        <f>IFERROR(VLOOKUP($C810,의치한약수데이터!$B:$C,2,0),"")</f>
        <v/>
      </c>
      <c r="E810" s="79" t="str">
        <f>IFERROR(VLOOKUP($D810,의치한약수데이터!$C:$AS,3,0),"")</f>
        <v/>
      </c>
      <c r="F810" s="77" t="str">
        <f>IFERROR(VLOOKUP($D810,의치한약수데이터!$C:$AS,5,0),"")</f>
        <v/>
      </c>
      <c r="G810" s="77" t="str">
        <f>IFERROR(VLOOKUP($D810,의치한약수데이터!$C:$AS,6,0),"")</f>
        <v/>
      </c>
      <c r="H810" s="77" t="str">
        <f>IFERROR(VLOOKUP($D810,의치한약수데이터!$C:$AS,8,0),"")</f>
        <v/>
      </c>
      <c r="I810" s="77" t="str">
        <f>IFERROR(VLOOKUP($D810,의치한약수데이터!$C:$AS,12,0),"")</f>
        <v/>
      </c>
      <c r="J810" s="77" t="str">
        <f>IFERROR(VLOOKUP($D810,의치한약수데이터!$C:$AS,13,0),"")</f>
        <v/>
      </c>
      <c r="K810" s="77" t="str">
        <f>IFERROR(VLOOKUP($D810,의치한약수데이터!$C:$AS,14,0),"")</f>
        <v/>
      </c>
      <c r="L810" s="77" t="str">
        <f>IFERROR(VLOOKUP($D810,의치한약수데이터!$C:$AS,16,0),"")</f>
        <v/>
      </c>
      <c r="M810" s="80" t="str">
        <f>IFERROR(VLOOKUP($D810,의치한약수데이터!$C:$AS,17,0),"")</f>
        <v/>
      </c>
      <c r="N810" s="77" t="str">
        <f>IFERROR(VLOOKUP($D810,의치한약수데이터!$C:$AS,18,0),"")</f>
        <v/>
      </c>
      <c r="O810" s="81" t="str">
        <f>IFERROR(VLOOKUP($D810,의치한약수데이터!$C:$AS,20,0),"")</f>
        <v/>
      </c>
      <c r="P810" s="77" t="str">
        <f>IFERROR(VLOOKUP($D810,의치한약수데이터!$C:$AS,21,0),"")</f>
        <v/>
      </c>
      <c r="Q810" s="77" t="str">
        <f>IFERROR(VLOOKUP($D810,의치한약수데이터!$C:$AS,39,0),"")</f>
        <v/>
      </c>
      <c r="R810" s="82" t="str">
        <f>IFERROR(VLOOKUP($D810,의치한약수데이터!$C:$AS,41,0),"")</f>
        <v/>
      </c>
      <c r="S810" s="115" t="str">
        <f>IFERROR(VLOOKUP($D810,의치한약수데이터!$C:$AS,43,0),"")</f>
        <v/>
      </c>
    </row>
    <row r="811" spans="3:19" x14ac:dyDescent="0.3">
      <c r="C811" s="18">
        <v>779</v>
      </c>
      <c r="D811" s="77" t="str">
        <f>IFERROR(VLOOKUP($C811,의치한약수데이터!$B:$C,2,0),"")</f>
        <v/>
      </c>
      <c r="E811" s="79" t="str">
        <f>IFERROR(VLOOKUP($D811,의치한약수데이터!$C:$AS,3,0),"")</f>
        <v/>
      </c>
      <c r="F811" s="77" t="str">
        <f>IFERROR(VLOOKUP($D811,의치한약수데이터!$C:$AS,5,0),"")</f>
        <v/>
      </c>
      <c r="G811" s="77" t="str">
        <f>IFERROR(VLOOKUP($D811,의치한약수데이터!$C:$AS,6,0),"")</f>
        <v/>
      </c>
      <c r="H811" s="77" t="str">
        <f>IFERROR(VLOOKUP($D811,의치한약수데이터!$C:$AS,8,0),"")</f>
        <v/>
      </c>
      <c r="I811" s="77" t="str">
        <f>IFERROR(VLOOKUP($D811,의치한약수데이터!$C:$AS,12,0),"")</f>
        <v/>
      </c>
      <c r="J811" s="77" t="str">
        <f>IFERROR(VLOOKUP($D811,의치한약수데이터!$C:$AS,13,0),"")</f>
        <v/>
      </c>
      <c r="K811" s="77" t="str">
        <f>IFERROR(VLOOKUP($D811,의치한약수데이터!$C:$AS,14,0),"")</f>
        <v/>
      </c>
      <c r="L811" s="77" t="str">
        <f>IFERROR(VLOOKUP($D811,의치한약수데이터!$C:$AS,16,0),"")</f>
        <v/>
      </c>
      <c r="M811" s="80" t="str">
        <f>IFERROR(VLOOKUP($D811,의치한약수데이터!$C:$AS,17,0),"")</f>
        <v/>
      </c>
      <c r="N811" s="77" t="str">
        <f>IFERROR(VLOOKUP($D811,의치한약수데이터!$C:$AS,18,0),"")</f>
        <v/>
      </c>
      <c r="O811" s="81" t="str">
        <f>IFERROR(VLOOKUP($D811,의치한약수데이터!$C:$AS,20,0),"")</f>
        <v/>
      </c>
      <c r="P811" s="77" t="str">
        <f>IFERROR(VLOOKUP($D811,의치한약수데이터!$C:$AS,21,0),"")</f>
        <v/>
      </c>
      <c r="Q811" s="77" t="str">
        <f>IFERROR(VLOOKUP($D811,의치한약수데이터!$C:$AS,39,0),"")</f>
        <v/>
      </c>
      <c r="R811" s="82" t="str">
        <f>IFERROR(VLOOKUP($D811,의치한약수데이터!$C:$AS,41,0),"")</f>
        <v/>
      </c>
      <c r="S811" s="115" t="str">
        <f>IFERROR(VLOOKUP($D811,의치한약수데이터!$C:$AS,43,0),"")</f>
        <v/>
      </c>
    </row>
    <row r="812" spans="3:19" x14ac:dyDescent="0.3">
      <c r="C812" s="18">
        <v>780</v>
      </c>
      <c r="D812" s="77" t="str">
        <f>IFERROR(VLOOKUP($C812,의치한약수데이터!$B:$C,2,0),"")</f>
        <v/>
      </c>
      <c r="E812" s="79" t="str">
        <f>IFERROR(VLOOKUP($D812,의치한약수데이터!$C:$AS,3,0),"")</f>
        <v/>
      </c>
      <c r="F812" s="77" t="str">
        <f>IFERROR(VLOOKUP($D812,의치한약수데이터!$C:$AS,5,0),"")</f>
        <v/>
      </c>
      <c r="G812" s="77" t="str">
        <f>IFERROR(VLOOKUP($D812,의치한약수데이터!$C:$AS,6,0),"")</f>
        <v/>
      </c>
      <c r="H812" s="77" t="str">
        <f>IFERROR(VLOOKUP($D812,의치한약수데이터!$C:$AS,8,0),"")</f>
        <v/>
      </c>
      <c r="I812" s="77" t="str">
        <f>IFERROR(VLOOKUP($D812,의치한약수데이터!$C:$AS,12,0),"")</f>
        <v/>
      </c>
      <c r="J812" s="77" t="str">
        <f>IFERROR(VLOOKUP($D812,의치한약수데이터!$C:$AS,13,0),"")</f>
        <v/>
      </c>
      <c r="K812" s="77" t="str">
        <f>IFERROR(VLOOKUP($D812,의치한약수데이터!$C:$AS,14,0),"")</f>
        <v/>
      </c>
      <c r="L812" s="77" t="str">
        <f>IFERROR(VLOOKUP($D812,의치한약수데이터!$C:$AS,16,0),"")</f>
        <v/>
      </c>
      <c r="M812" s="80" t="str">
        <f>IFERROR(VLOOKUP($D812,의치한약수데이터!$C:$AS,17,0),"")</f>
        <v/>
      </c>
      <c r="N812" s="77" t="str">
        <f>IFERROR(VLOOKUP($D812,의치한약수데이터!$C:$AS,18,0),"")</f>
        <v/>
      </c>
      <c r="O812" s="81" t="str">
        <f>IFERROR(VLOOKUP($D812,의치한약수데이터!$C:$AS,20,0),"")</f>
        <v/>
      </c>
      <c r="P812" s="77" t="str">
        <f>IFERROR(VLOOKUP($D812,의치한약수데이터!$C:$AS,21,0),"")</f>
        <v/>
      </c>
      <c r="Q812" s="77" t="str">
        <f>IFERROR(VLOOKUP($D812,의치한약수데이터!$C:$AS,39,0),"")</f>
        <v/>
      </c>
      <c r="R812" s="82" t="str">
        <f>IFERROR(VLOOKUP($D812,의치한약수데이터!$C:$AS,41,0),"")</f>
        <v/>
      </c>
      <c r="S812" s="115" t="str">
        <f>IFERROR(VLOOKUP($D812,의치한약수데이터!$C:$AS,43,0),"")</f>
        <v/>
      </c>
    </row>
    <row r="813" spans="3:19" x14ac:dyDescent="0.3">
      <c r="C813" s="18">
        <v>781</v>
      </c>
      <c r="D813" s="77" t="str">
        <f>IFERROR(VLOOKUP($C813,의치한약수데이터!$B:$C,2,0),"")</f>
        <v/>
      </c>
      <c r="E813" s="79" t="str">
        <f>IFERROR(VLOOKUP($D813,의치한약수데이터!$C:$AS,3,0),"")</f>
        <v/>
      </c>
      <c r="F813" s="77" t="str">
        <f>IFERROR(VLOOKUP($D813,의치한약수데이터!$C:$AS,5,0),"")</f>
        <v/>
      </c>
      <c r="G813" s="77" t="str">
        <f>IFERROR(VLOOKUP($D813,의치한약수데이터!$C:$AS,6,0),"")</f>
        <v/>
      </c>
      <c r="H813" s="77" t="str">
        <f>IFERROR(VLOOKUP($D813,의치한약수데이터!$C:$AS,8,0),"")</f>
        <v/>
      </c>
      <c r="I813" s="77" t="str">
        <f>IFERROR(VLOOKUP($D813,의치한약수데이터!$C:$AS,12,0),"")</f>
        <v/>
      </c>
      <c r="J813" s="77" t="str">
        <f>IFERROR(VLOOKUP($D813,의치한약수데이터!$C:$AS,13,0),"")</f>
        <v/>
      </c>
      <c r="K813" s="77" t="str">
        <f>IFERROR(VLOOKUP($D813,의치한약수데이터!$C:$AS,14,0),"")</f>
        <v/>
      </c>
      <c r="L813" s="77" t="str">
        <f>IFERROR(VLOOKUP($D813,의치한약수데이터!$C:$AS,16,0),"")</f>
        <v/>
      </c>
      <c r="M813" s="80" t="str">
        <f>IFERROR(VLOOKUP($D813,의치한약수데이터!$C:$AS,17,0),"")</f>
        <v/>
      </c>
      <c r="N813" s="77" t="str">
        <f>IFERROR(VLOOKUP($D813,의치한약수데이터!$C:$AS,18,0),"")</f>
        <v/>
      </c>
      <c r="O813" s="81" t="str">
        <f>IFERROR(VLOOKUP($D813,의치한약수데이터!$C:$AS,20,0),"")</f>
        <v/>
      </c>
      <c r="P813" s="77" t="str">
        <f>IFERROR(VLOOKUP($D813,의치한약수데이터!$C:$AS,21,0),"")</f>
        <v/>
      </c>
      <c r="Q813" s="77" t="str">
        <f>IFERROR(VLOOKUP($D813,의치한약수데이터!$C:$AS,39,0),"")</f>
        <v/>
      </c>
      <c r="R813" s="82" t="str">
        <f>IFERROR(VLOOKUP($D813,의치한약수데이터!$C:$AS,41,0),"")</f>
        <v/>
      </c>
      <c r="S813" s="115" t="str">
        <f>IFERROR(VLOOKUP($D813,의치한약수데이터!$C:$AS,43,0),"")</f>
        <v/>
      </c>
    </row>
    <row r="814" spans="3:19" x14ac:dyDescent="0.3">
      <c r="C814" s="18">
        <v>782</v>
      </c>
      <c r="D814" s="77" t="str">
        <f>IFERROR(VLOOKUP($C814,의치한약수데이터!$B:$C,2,0),"")</f>
        <v/>
      </c>
      <c r="E814" s="79" t="str">
        <f>IFERROR(VLOOKUP($D814,의치한약수데이터!$C:$AS,3,0),"")</f>
        <v/>
      </c>
      <c r="F814" s="77" t="str">
        <f>IFERROR(VLOOKUP($D814,의치한약수데이터!$C:$AS,5,0),"")</f>
        <v/>
      </c>
      <c r="G814" s="77" t="str">
        <f>IFERROR(VLOOKUP($D814,의치한약수데이터!$C:$AS,6,0),"")</f>
        <v/>
      </c>
      <c r="H814" s="77" t="str">
        <f>IFERROR(VLOOKUP($D814,의치한약수데이터!$C:$AS,8,0),"")</f>
        <v/>
      </c>
      <c r="I814" s="77" t="str">
        <f>IFERROR(VLOOKUP($D814,의치한약수데이터!$C:$AS,12,0),"")</f>
        <v/>
      </c>
      <c r="J814" s="77" t="str">
        <f>IFERROR(VLOOKUP($D814,의치한약수데이터!$C:$AS,13,0),"")</f>
        <v/>
      </c>
      <c r="K814" s="77" t="str">
        <f>IFERROR(VLOOKUP($D814,의치한약수데이터!$C:$AS,14,0),"")</f>
        <v/>
      </c>
      <c r="L814" s="77" t="str">
        <f>IFERROR(VLOOKUP($D814,의치한약수데이터!$C:$AS,16,0),"")</f>
        <v/>
      </c>
      <c r="M814" s="80" t="str">
        <f>IFERROR(VLOOKUP($D814,의치한약수데이터!$C:$AS,17,0),"")</f>
        <v/>
      </c>
      <c r="N814" s="77" t="str">
        <f>IFERROR(VLOOKUP($D814,의치한약수데이터!$C:$AS,18,0),"")</f>
        <v/>
      </c>
      <c r="O814" s="81" t="str">
        <f>IFERROR(VLOOKUP($D814,의치한약수데이터!$C:$AS,20,0),"")</f>
        <v/>
      </c>
      <c r="P814" s="77" t="str">
        <f>IFERROR(VLOOKUP($D814,의치한약수데이터!$C:$AS,21,0),"")</f>
        <v/>
      </c>
      <c r="Q814" s="77" t="str">
        <f>IFERROR(VLOOKUP($D814,의치한약수데이터!$C:$AS,39,0),"")</f>
        <v/>
      </c>
      <c r="R814" s="82" t="str">
        <f>IFERROR(VLOOKUP($D814,의치한약수데이터!$C:$AS,41,0),"")</f>
        <v/>
      </c>
      <c r="S814" s="115" t="str">
        <f>IFERROR(VLOOKUP($D814,의치한약수데이터!$C:$AS,43,0),"")</f>
        <v/>
      </c>
    </row>
    <row r="815" spans="3:19" x14ac:dyDescent="0.3">
      <c r="C815" s="18">
        <v>783</v>
      </c>
      <c r="D815" s="77" t="str">
        <f>IFERROR(VLOOKUP($C815,의치한약수데이터!$B:$C,2,0),"")</f>
        <v/>
      </c>
      <c r="E815" s="79" t="str">
        <f>IFERROR(VLOOKUP($D815,의치한약수데이터!$C:$AS,3,0),"")</f>
        <v/>
      </c>
      <c r="F815" s="77" t="str">
        <f>IFERROR(VLOOKUP($D815,의치한약수데이터!$C:$AS,5,0),"")</f>
        <v/>
      </c>
      <c r="G815" s="77" t="str">
        <f>IFERROR(VLOOKUP($D815,의치한약수데이터!$C:$AS,6,0),"")</f>
        <v/>
      </c>
      <c r="H815" s="77" t="str">
        <f>IFERROR(VLOOKUP($D815,의치한약수데이터!$C:$AS,8,0),"")</f>
        <v/>
      </c>
      <c r="I815" s="77" t="str">
        <f>IFERROR(VLOOKUP($D815,의치한약수데이터!$C:$AS,12,0),"")</f>
        <v/>
      </c>
      <c r="J815" s="77" t="str">
        <f>IFERROR(VLOOKUP($D815,의치한약수데이터!$C:$AS,13,0),"")</f>
        <v/>
      </c>
      <c r="K815" s="77" t="str">
        <f>IFERROR(VLOOKUP($D815,의치한약수데이터!$C:$AS,14,0),"")</f>
        <v/>
      </c>
      <c r="L815" s="77" t="str">
        <f>IFERROR(VLOOKUP($D815,의치한약수데이터!$C:$AS,16,0),"")</f>
        <v/>
      </c>
      <c r="M815" s="80" t="str">
        <f>IFERROR(VLOOKUP($D815,의치한약수데이터!$C:$AS,17,0),"")</f>
        <v/>
      </c>
      <c r="N815" s="77" t="str">
        <f>IFERROR(VLOOKUP($D815,의치한약수데이터!$C:$AS,18,0),"")</f>
        <v/>
      </c>
      <c r="O815" s="81" t="str">
        <f>IFERROR(VLOOKUP($D815,의치한약수데이터!$C:$AS,20,0),"")</f>
        <v/>
      </c>
      <c r="P815" s="77" t="str">
        <f>IFERROR(VLOOKUP($D815,의치한약수데이터!$C:$AS,21,0),"")</f>
        <v/>
      </c>
      <c r="Q815" s="77" t="str">
        <f>IFERROR(VLOOKUP($D815,의치한약수데이터!$C:$AS,39,0),"")</f>
        <v/>
      </c>
      <c r="R815" s="82" t="str">
        <f>IFERROR(VLOOKUP($D815,의치한약수데이터!$C:$AS,41,0),"")</f>
        <v/>
      </c>
      <c r="S815" s="115" t="str">
        <f>IFERROR(VLOOKUP($D815,의치한약수데이터!$C:$AS,43,0),"")</f>
        <v/>
      </c>
    </row>
    <row r="816" spans="3:19" x14ac:dyDescent="0.3">
      <c r="C816" s="18">
        <v>784</v>
      </c>
      <c r="D816" s="77" t="str">
        <f>IFERROR(VLOOKUP($C816,의치한약수데이터!$B:$C,2,0),"")</f>
        <v/>
      </c>
      <c r="E816" s="79" t="str">
        <f>IFERROR(VLOOKUP($D816,의치한약수데이터!$C:$AS,3,0),"")</f>
        <v/>
      </c>
      <c r="F816" s="77" t="str">
        <f>IFERROR(VLOOKUP($D816,의치한약수데이터!$C:$AS,5,0),"")</f>
        <v/>
      </c>
      <c r="G816" s="77" t="str">
        <f>IFERROR(VLOOKUP($D816,의치한약수데이터!$C:$AS,6,0),"")</f>
        <v/>
      </c>
      <c r="H816" s="77" t="str">
        <f>IFERROR(VLOOKUP($D816,의치한약수데이터!$C:$AS,8,0),"")</f>
        <v/>
      </c>
      <c r="I816" s="77" t="str">
        <f>IFERROR(VLOOKUP($D816,의치한약수데이터!$C:$AS,12,0),"")</f>
        <v/>
      </c>
      <c r="J816" s="77" t="str">
        <f>IFERROR(VLOOKUP($D816,의치한약수데이터!$C:$AS,13,0),"")</f>
        <v/>
      </c>
      <c r="K816" s="77" t="str">
        <f>IFERROR(VLOOKUP($D816,의치한약수데이터!$C:$AS,14,0),"")</f>
        <v/>
      </c>
      <c r="L816" s="77" t="str">
        <f>IFERROR(VLOOKUP($D816,의치한약수데이터!$C:$AS,16,0),"")</f>
        <v/>
      </c>
      <c r="M816" s="80" t="str">
        <f>IFERROR(VLOOKUP($D816,의치한약수데이터!$C:$AS,17,0),"")</f>
        <v/>
      </c>
      <c r="N816" s="77" t="str">
        <f>IFERROR(VLOOKUP($D816,의치한약수데이터!$C:$AS,18,0),"")</f>
        <v/>
      </c>
      <c r="O816" s="81" t="str">
        <f>IFERROR(VLOOKUP($D816,의치한약수데이터!$C:$AS,20,0),"")</f>
        <v/>
      </c>
      <c r="P816" s="77" t="str">
        <f>IFERROR(VLOOKUP($D816,의치한약수데이터!$C:$AS,21,0),"")</f>
        <v/>
      </c>
      <c r="Q816" s="77" t="str">
        <f>IFERROR(VLOOKUP($D816,의치한약수데이터!$C:$AS,39,0),"")</f>
        <v/>
      </c>
      <c r="R816" s="82" t="str">
        <f>IFERROR(VLOOKUP($D816,의치한약수데이터!$C:$AS,41,0),"")</f>
        <v/>
      </c>
      <c r="S816" s="115" t="str">
        <f>IFERROR(VLOOKUP($D816,의치한약수데이터!$C:$AS,43,0),"")</f>
        <v/>
      </c>
    </row>
    <row r="817" spans="3:19" x14ac:dyDescent="0.3">
      <c r="C817" s="18">
        <v>785</v>
      </c>
      <c r="D817" s="77" t="str">
        <f>IFERROR(VLOOKUP($C817,의치한약수데이터!$B:$C,2,0),"")</f>
        <v/>
      </c>
      <c r="E817" s="79" t="str">
        <f>IFERROR(VLOOKUP($D817,의치한약수데이터!$C:$AS,3,0),"")</f>
        <v/>
      </c>
      <c r="F817" s="77" t="str">
        <f>IFERROR(VLOOKUP($D817,의치한약수데이터!$C:$AS,5,0),"")</f>
        <v/>
      </c>
      <c r="G817" s="77" t="str">
        <f>IFERROR(VLOOKUP($D817,의치한약수데이터!$C:$AS,6,0),"")</f>
        <v/>
      </c>
      <c r="H817" s="77" t="str">
        <f>IFERROR(VLOOKUP($D817,의치한약수데이터!$C:$AS,8,0),"")</f>
        <v/>
      </c>
      <c r="I817" s="77" t="str">
        <f>IFERROR(VLOOKUP($D817,의치한약수데이터!$C:$AS,12,0),"")</f>
        <v/>
      </c>
      <c r="J817" s="77" t="str">
        <f>IFERROR(VLOOKUP($D817,의치한약수데이터!$C:$AS,13,0),"")</f>
        <v/>
      </c>
      <c r="K817" s="77" t="str">
        <f>IFERROR(VLOOKUP($D817,의치한약수데이터!$C:$AS,14,0),"")</f>
        <v/>
      </c>
      <c r="L817" s="77" t="str">
        <f>IFERROR(VLOOKUP($D817,의치한약수데이터!$C:$AS,16,0),"")</f>
        <v/>
      </c>
      <c r="M817" s="80" t="str">
        <f>IFERROR(VLOOKUP($D817,의치한약수데이터!$C:$AS,17,0),"")</f>
        <v/>
      </c>
      <c r="N817" s="77" t="str">
        <f>IFERROR(VLOOKUP($D817,의치한약수데이터!$C:$AS,18,0),"")</f>
        <v/>
      </c>
      <c r="O817" s="81" t="str">
        <f>IFERROR(VLOOKUP($D817,의치한약수데이터!$C:$AS,20,0),"")</f>
        <v/>
      </c>
      <c r="P817" s="77" t="str">
        <f>IFERROR(VLOOKUP($D817,의치한약수데이터!$C:$AS,21,0),"")</f>
        <v/>
      </c>
      <c r="Q817" s="77" t="str">
        <f>IFERROR(VLOOKUP($D817,의치한약수데이터!$C:$AS,39,0),"")</f>
        <v/>
      </c>
      <c r="R817" s="82" t="str">
        <f>IFERROR(VLOOKUP($D817,의치한약수데이터!$C:$AS,41,0),"")</f>
        <v/>
      </c>
      <c r="S817" s="115" t="str">
        <f>IFERROR(VLOOKUP($D817,의치한약수데이터!$C:$AS,43,0),"")</f>
        <v/>
      </c>
    </row>
    <row r="818" spans="3:19" x14ac:dyDescent="0.3">
      <c r="C818" s="18">
        <v>786</v>
      </c>
      <c r="D818" s="77" t="str">
        <f>IFERROR(VLOOKUP($C818,의치한약수데이터!$B:$C,2,0),"")</f>
        <v/>
      </c>
      <c r="E818" s="79" t="str">
        <f>IFERROR(VLOOKUP($D818,의치한약수데이터!$C:$AS,3,0),"")</f>
        <v/>
      </c>
      <c r="F818" s="77" t="str">
        <f>IFERROR(VLOOKUP($D818,의치한약수데이터!$C:$AS,5,0),"")</f>
        <v/>
      </c>
      <c r="G818" s="77" t="str">
        <f>IFERROR(VLOOKUP($D818,의치한약수데이터!$C:$AS,6,0),"")</f>
        <v/>
      </c>
      <c r="H818" s="77" t="str">
        <f>IFERROR(VLOOKUP($D818,의치한약수데이터!$C:$AS,8,0),"")</f>
        <v/>
      </c>
      <c r="I818" s="77" t="str">
        <f>IFERROR(VLOOKUP($D818,의치한약수데이터!$C:$AS,12,0),"")</f>
        <v/>
      </c>
      <c r="J818" s="77" t="str">
        <f>IFERROR(VLOOKUP($D818,의치한약수데이터!$C:$AS,13,0),"")</f>
        <v/>
      </c>
      <c r="K818" s="77" t="str">
        <f>IFERROR(VLOOKUP($D818,의치한약수데이터!$C:$AS,14,0),"")</f>
        <v/>
      </c>
      <c r="L818" s="77" t="str">
        <f>IFERROR(VLOOKUP($D818,의치한약수데이터!$C:$AS,16,0),"")</f>
        <v/>
      </c>
      <c r="M818" s="80" t="str">
        <f>IFERROR(VLOOKUP($D818,의치한약수데이터!$C:$AS,17,0),"")</f>
        <v/>
      </c>
      <c r="N818" s="77" t="str">
        <f>IFERROR(VLOOKUP($D818,의치한약수데이터!$C:$AS,18,0),"")</f>
        <v/>
      </c>
      <c r="O818" s="81" t="str">
        <f>IFERROR(VLOOKUP($D818,의치한약수데이터!$C:$AS,20,0),"")</f>
        <v/>
      </c>
      <c r="P818" s="77" t="str">
        <f>IFERROR(VLOOKUP($D818,의치한약수데이터!$C:$AS,21,0),"")</f>
        <v/>
      </c>
      <c r="Q818" s="77" t="str">
        <f>IFERROR(VLOOKUP($D818,의치한약수데이터!$C:$AS,39,0),"")</f>
        <v/>
      </c>
      <c r="R818" s="82" t="str">
        <f>IFERROR(VLOOKUP($D818,의치한약수데이터!$C:$AS,41,0),"")</f>
        <v/>
      </c>
      <c r="S818" s="115" t="str">
        <f>IFERROR(VLOOKUP($D818,의치한약수데이터!$C:$AS,43,0),"")</f>
        <v/>
      </c>
    </row>
    <row r="819" spans="3:19" x14ac:dyDescent="0.3">
      <c r="C819" s="18">
        <v>787</v>
      </c>
      <c r="D819" s="77" t="str">
        <f>IFERROR(VLOOKUP($C819,의치한약수데이터!$B:$C,2,0),"")</f>
        <v/>
      </c>
      <c r="E819" s="79" t="str">
        <f>IFERROR(VLOOKUP($D819,의치한약수데이터!$C:$AS,3,0),"")</f>
        <v/>
      </c>
      <c r="F819" s="77" t="str">
        <f>IFERROR(VLOOKUP($D819,의치한약수데이터!$C:$AS,5,0),"")</f>
        <v/>
      </c>
      <c r="G819" s="77" t="str">
        <f>IFERROR(VLOOKUP($D819,의치한약수데이터!$C:$AS,6,0),"")</f>
        <v/>
      </c>
      <c r="H819" s="77" t="str">
        <f>IFERROR(VLOOKUP($D819,의치한약수데이터!$C:$AS,8,0),"")</f>
        <v/>
      </c>
      <c r="I819" s="77" t="str">
        <f>IFERROR(VLOOKUP($D819,의치한약수데이터!$C:$AS,12,0),"")</f>
        <v/>
      </c>
      <c r="J819" s="77" t="str">
        <f>IFERROR(VLOOKUP($D819,의치한약수데이터!$C:$AS,13,0),"")</f>
        <v/>
      </c>
      <c r="K819" s="77" t="str">
        <f>IFERROR(VLOOKUP($D819,의치한약수데이터!$C:$AS,14,0),"")</f>
        <v/>
      </c>
      <c r="L819" s="77" t="str">
        <f>IFERROR(VLOOKUP($D819,의치한약수데이터!$C:$AS,16,0),"")</f>
        <v/>
      </c>
      <c r="M819" s="80" t="str">
        <f>IFERROR(VLOOKUP($D819,의치한약수데이터!$C:$AS,17,0),"")</f>
        <v/>
      </c>
      <c r="N819" s="77" t="str">
        <f>IFERROR(VLOOKUP($D819,의치한약수데이터!$C:$AS,18,0),"")</f>
        <v/>
      </c>
      <c r="O819" s="81" t="str">
        <f>IFERROR(VLOOKUP($D819,의치한약수데이터!$C:$AS,20,0),"")</f>
        <v/>
      </c>
      <c r="P819" s="77" t="str">
        <f>IFERROR(VLOOKUP($D819,의치한약수데이터!$C:$AS,21,0),"")</f>
        <v/>
      </c>
      <c r="Q819" s="77" t="str">
        <f>IFERROR(VLOOKUP($D819,의치한약수데이터!$C:$AS,39,0),"")</f>
        <v/>
      </c>
      <c r="R819" s="82" t="str">
        <f>IFERROR(VLOOKUP($D819,의치한약수데이터!$C:$AS,41,0),"")</f>
        <v/>
      </c>
      <c r="S819" s="115" t="str">
        <f>IFERROR(VLOOKUP($D819,의치한약수데이터!$C:$AS,43,0),"")</f>
        <v/>
      </c>
    </row>
    <row r="820" spans="3:19" x14ac:dyDescent="0.3">
      <c r="C820" s="18">
        <v>788</v>
      </c>
      <c r="D820" s="77" t="str">
        <f>IFERROR(VLOOKUP($C820,의치한약수데이터!$B:$C,2,0),"")</f>
        <v/>
      </c>
      <c r="E820" s="79" t="str">
        <f>IFERROR(VLOOKUP($D820,의치한약수데이터!$C:$AS,3,0),"")</f>
        <v/>
      </c>
      <c r="F820" s="77" t="str">
        <f>IFERROR(VLOOKUP($D820,의치한약수데이터!$C:$AS,5,0),"")</f>
        <v/>
      </c>
      <c r="G820" s="77" t="str">
        <f>IFERROR(VLOOKUP($D820,의치한약수데이터!$C:$AS,6,0),"")</f>
        <v/>
      </c>
      <c r="H820" s="77" t="str">
        <f>IFERROR(VLOOKUP($D820,의치한약수데이터!$C:$AS,8,0),"")</f>
        <v/>
      </c>
      <c r="I820" s="77" t="str">
        <f>IFERROR(VLOOKUP($D820,의치한약수데이터!$C:$AS,12,0),"")</f>
        <v/>
      </c>
      <c r="J820" s="77" t="str">
        <f>IFERROR(VLOOKUP($D820,의치한약수데이터!$C:$AS,13,0),"")</f>
        <v/>
      </c>
      <c r="K820" s="77" t="str">
        <f>IFERROR(VLOOKUP($D820,의치한약수데이터!$C:$AS,14,0),"")</f>
        <v/>
      </c>
      <c r="L820" s="77" t="str">
        <f>IFERROR(VLOOKUP($D820,의치한약수데이터!$C:$AS,16,0),"")</f>
        <v/>
      </c>
      <c r="M820" s="80" t="str">
        <f>IFERROR(VLOOKUP($D820,의치한약수데이터!$C:$AS,17,0),"")</f>
        <v/>
      </c>
      <c r="N820" s="77" t="str">
        <f>IFERROR(VLOOKUP($D820,의치한약수데이터!$C:$AS,18,0),"")</f>
        <v/>
      </c>
      <c r="O820" s="81" t="str">
        <f>IFERROR(VLOOKUP($D820,의치한약수데이터!$C:$AS,20,0),"")</f>
        <v/>
      </c>
      <c r="P820" s="77" t="str">
        <f>IFERROR(VLOOKUP($D820,의치한약수데이터!$C:$AS,21,0),"")</f>
        <v/>
      </c>
      <c r="Q820" s="77" t="str">
        <f>IFERROR(VLOOKUP($D820,의치한약수데이터!$C:$AS,39,0),"")</f>
        <v/>
      </c>
      <c r="R820" s="82" t="str">
        <f>IFERROR(VLOOKUP($D820,의치한약수데이터!$C:$AS,41,0),"")</f>
        <v/>
      </c>
      <c r="S820" s="115" t="str">
        <f>IFERROR(VLOOKUP($D820,의치한약수데이터!$C:$AS,43,0),"")</f>
        <v/>
      </c>
    </row>
    <row r="821" spans="3:19" x14ac:dyDescent="0.3">
      <c r="C821" s="18">
        <v>789</v>
      </c>
      <c r="D821" s="77" t="str">
        <f>IFERROR(VLOOKUP($C821,의치한약수데이터!$B:$C,2,0),"")</f>
        <v/>
      </c>
      <c r="E821" s="79" t="str">
        <f>IFERROR(VLOOKUP($D821,의치한약수데이터!$C:$AS,3,0),"")</f>
        <v/>
      </c>
      <c r="F821" s="77" t="str">
        <f>IFERROR(VLOOKUP($D821,의치한약수데이터!$C:$AS,5,0),"")</f>
        <v/>
      </c>
      <c r="G821" s="77" t="str">
        <f>IFERROR(VLOOKUP($D821,의치한약수데이터!$C:$AS,6,0),"")</f>
        <v/>
      </c>
      <c r="H821" s="77" t="str">
        <f>IFERROR(VLOOKUP($D821,의치한약수데이터!$C:$AS,8,0),"")</f>
        <v/>
      </c>
      <c r="I821" s="77" t="str">
        <f>IFERROR(VLOOKUP($D821,의치한약수데이터!$C:$AS,12,0),"")</f>
        <v/>
      </c>
      <c r="J821" s="77" t="str">
        <f>IFERROR(VLOOKUP($D821,의치한약수데이터!$C:$AS,13,0),"")</f>
        <v/>
      </c>
      <c r="K821" s="77" t="str">
        <f>IFERROR(VLOOKUP($D821,의치한약수데이터!$C:$AS,14,0),"")</f>
        <v/>
      </c>
      <c r="L821" s="77" t="str">
        <f>IFERROR(VLOOKUP($D821,의치한약수데이터!$C:$AS,16,0),"")</f>
        <v/>
      </c>
      <c r="M821" s="80" t="str">
        <f>IFERROR(VLOOKUP($D821,의치한약수데이터!$C:$AS,17,0),"")</f>
        <v/>
      </c>
      <c r="N821" s="77" t="str">
        <f>IFERROR(VLOOKUP($D821,의치한약수데이터!$C:$AS,18,0),"")</f>
        <v/>
      </c>
      <c r="O821" s="81" t="str">
        <f>IFERROR(VLOOKUP($D821,의치한약수데이터!$C:$AS,20,0),"")</f>
        <v/>
      </c>
      <c r="P821" s="77" t="str">
        <f>IFERROR(VLOOKUP($D821,의치한약수데이터!$C:$AS,21,0),"")</f>
        <v/>
      </c>
      <c r="Q821" s="77" t="str">
        <f>IFERROR(VLOOKUP($D821,의치한약수데이터!$C:$AS,39,0),"")</f>
        <v/>
      </c>
      <c r="R821" s="82" t="str">
        <f>IFERROR(VLOOKUP($D821,의치한약수데이터!$C:$AS,41,0),"")</f>
        <v/>
      </c>
      <c r="S821" s="115" t="str">
        <f>IFERROR(VLOOKUP($D821,의치한약수데이터!$C:$AS,43,0),"")</f>
        <v/>
      </c>
    </row>
    <row r="822" spans="3:19" x14ac:dyDescent="0.3">
      <c r="C822" s="18">
        <v>790</v>
      </c>
      <c r="D822" s="77" t="str">
        <f>IFERROR(VLOOKUP($C822,의치한약수데이터!$B:$C,2,0),"")</f>
        <v/>
      </c>
      <c r="E822" s="79" t="str">
        <f>IFERROR(VLOOKUP($D822,의치한약수데이터!$C:$AS,3,0),"")</f>
        <v/>
      </c>
      <c r="F822" s="77" t="str">
        <f>IFERROR(VLOOKUP($D822,의치한약수데이터!$C:$AS,5,0),"")</f>
        <v/>
      </c>
      <c r="G822" s="77" t="str">
        <f>IFERROR(VLOOKUP($D822,의치한약수데이터!$C:$AS,6,0),"")</f>
        <v/>
      </c>
      <c r="H822" s="77" t="str">
        <f>IFERROR(VLOOKUP($D822,의치한약수데이터!$C:$AS,8,0),"")</f>
        <v/>
      </c>
      <c r="I822" s="77" t="str">
        <f>IFERROR(VLOOKUP($D822,의치한약수데이터!$C:$AS,12,0),"")</f>
        <v/>
      </c>
      <c r="J822" s="77" t="str">
        <f>IFERROR(VLOOKUP($D822,의치한약수데이터!$C:$AS,13,0),"")</f>
        <v/>
      </c>
      <c r="K822" s="77" t="str">
        <f>IFERROR(VLOOKUP($D822,의치한약수데이터!$C:$AS,14,0),"")</f>
        <v/>
      </c>
      <c r="L822" s="77" t="str">
        <f>IFERROR(VLOOKUP($D822,의치한약수데이터!$C:$AS,16,0),"")</f>
        <v/>
      </c>
      <c r="M822" s="80" t="str">
        <f>IFERROR(VLOOKUP($D822,의치한약수데이터!$C:$AS,17,0),"")</f>
        <v/>
      </c>
      <c r="N822" s="77" t="str">
        <f>IFERROR(VLOOKUP($D822,의치한약수데이터!$C:$AS,18,0),"")</f>
        <v/>
      </c>
      <c r="O822" s="81" t="str">
        <f>IFERROR(VLOOKUP($D822,의치한약수데이터!$C:$AS,20,0),"")</f>
        <v/>
      </c>
      <c r="P822" s="77" t="str">
        <f>IFERROR(VLOOKUP($D822,의치한약수데이터!$C:$AS,21,0),"")</f>
        <v/>
      </c>
      <c r="Q822" s="77" t="str">
        <f>IFERROR(VLOOKUP($D822,의치한약수데이터!$C:$AS,39,0),"")</f>
        <v/>
      </c>
      <c r="R822" s="82" t="str">
        <f>IFERROR(VLOOKUP($D822,의치한약수데이터!$C:$AS,41,0),"")</f>
        <v/>
      </c>
      <c r="S822" s="115" t="str">
        <f>IFERROR(VLOOKUP($D822,의치한약수데이터!$C:$AS,43,0),"")</f>
        <v/>
      </c>
    </row>
    <row r="823" spans="3:19" x14ac:dyDescent="0.3">
      <c r="C823" s="18">
        <v>791</v>
      </c>
      <c r="D823" s="77" t="str">
        <f>IFERROR(VLOOKUP($C823,의치한약수데이터!$B:$C,2,0),"")</f>
        <v/>
      </c>
      <c r="E823" s="79" t="str">
        <f>IFERROR(VLOOKUP($D823,의치한약수데이터!$C:$AS,3,0),"")</f>
        <v/>
      </c>
      <c r="F823" s="77" t="str">
        <f>IFERROR(VLOOKUP($D823,의치한약수데이터!$C:$AS,5,0),"")</f>
        <v/>
      </c>
      <c r="G823" s="77" t="str">
        <f>IFERROR(VLOOKUP($D823,의치한약수데이터!$C:$AS,6,0),"")</f>
        <v/>
      </c>
      <c r="H823" s="77" t="str">
        <f>IFERROR(VLOOKUP($D823,의치한약수데이터!$C:$AS,8,0),"")</f>
        <v/>
      </c>
      <c r="I823" s="77" t="str">
        <f>IFERROR(VLOOKUP($D823,의치한약수데이터!$C:$AS,12,0),"")</f>
        <v/>
      </c>
      <c r="J823" s="77" t="str">
        <f>IFERROR(VLOOKUP($D823,의치한약수데이터!$C:$AS,13,0),"")</f>
        <v/>
      </c>
      <c r="K823" s="77" t="str">
        <f>IFERROR(VLOOKUP($D823,의치한약수데이터!$C:$AS,14,0),"")</f>
        <v/>
      </c>
      <c r="L823" s="77" t="str">
        <f>IFERROR(VLOOKUP($D823,의치한약수데이터!$C:$AS,16,0),"")</f>
        <v/>
      </c>
      <c r="M823" s="80" t="str">
        <f>IFERROR(VLOOKUP($D823,의치한약수데이터!$C:$AS,17,0),"")</f>
        <v/>
      </c>
      <c r="N823" s="77" t="str">
        <f>IFERROR(VLOOKUP($D823,의치한약수데이터!$C:$AS,18,0),"")</f>
        <v/>
      </c>
      <c r="O823" s="81" t="str">
        <f>IFERROR(VLOOKUP($D823,의치한약수데이터!$C:$AS,20,0),"")</f>
        <v/>
      </c>
      <c r="P823" s="77" t="str">
        <f>IFERROR(VLOOKUP($D823,의치한약수데이터!$C:$AS,21,0),"")</f>
        <v/>
      </c>
      <c r="Q823" s="77" t="str">
        <f>IFERROR(VLOOKUP($D823,의치한약수데이터!$C:$AS,39,0),"")</f>
        <v/>
      </c>
      <c r="R823" s="82" t="str">
        <f>IFERROR(VLOOKUP($D823,의치한약수데이터!$C:$AS,41,0),"")</f>
        <v/>
      </c>
      <c r="S823" s="115" t="str">
        <f>IFERROR(VLOOKUP($D823,의치한약수데이터!$C:$AS,43,0),"")</f>
        <v/>
      </c>
    </row>
    <row r="824" spans="3:19" x14ac:dyDescent="0.3">
      <c r="C824" s="18">
        <v>792</v>
      </c>
      <c r="D824" s="77" t="str">
        <f>IFERROR(VLOOKUP($C824,의치한약수데이터!$B:$C,2,0),"")</f>
        <v/>
      </c>
      <c r="E824" s="79" t="str">
        <f>IFERROR(VLOOKUP($D824,의치한약수데이터!$C:$AS,3,0),"")</f>
        <v/>
      </c>
      <c r="F824" s="77" t="str">
        <f>IFERROR(VLOOKUP($D824,의치한약수데이터!$C:$AS,5,0),"")</f>
        <v/>
      </c>
      <c r="G824" s="77" t="str">
        <f>IFERROR(VLOOKUP($D824,의치한약수데이터!$C:$AS,6,0),"")</f>
        <v/>
      </c>
      <c r="H824" s="77" t="str">
        <f>IFERROR(VLOOKUP($D824,의치한약수데이터!$C:$AS,8,0),"")</f>
        <v/>
      </c>
      <c r="I824" s="77" t="str">
        <f>IFERROR(VLOOKUP($D824,의치한약수데이터!$C:$AS,12,0),"")</f>
        <v/>
      </c>
      <c r="J824" s="77" t="str">
        <f>IFERROR(VLOOKUP($D824,의치한약수데이터!$C:$AS,13,0),"")</f>
        <v/>
      </c>
      <c r="K824" s="77" t="str">
        <f>IFERROR(VLOOKUP($D824,의치한약수데이터!$C:$AS,14,0),"")</f>
        <v/>
      </c>
      <c r="L824" s="77" t="str">
        <f>IFERROR(VLOOKUP($D824,의치한약수데이터!$C:$AS,16,0),"")</f>
        <v/>
      </c>
      <c r="M824" s="80" t="str">
        <f>IFERROR(VLOOKUP($D824,의치한약수데이터!$C:$AS,17,0),"")</f>
        <v/>
      </c>
      <c r="N824" s="77" t="str">
        <f>IFERROR(VLOOKUP($D824,의치한약수데이터!$C:$AS,18,0),"")</f>
        <v/>
      </c>
      <c r="O824" s="81" t="str">
        <f>IFERROR(VLOOKUP($D824,의치한약수데이터!$C:$AS,20,0),"")</f>
        <v/>
      </c>
      <c r="P824" s="77" t="str">
        <f>IFERROR(VLOOKUP($D824,의치한약수데이터!$C:$AS,21,0),"")</f>
        <v/>
      </c>
      <c r="Q824" s="77" t="str">
        <f>IFERROR(VLOOKUP($D824,의치한약수데이터!$C:$AS,39,0),"")</f>
        <v/>
      </c>
      <c r="R824" s="82" t="str">
        <f>IFERROR(VLOOKUP($D824,의치한약수데이터!$C:$AS,41,0),"")</f>
        <v/>
      </c>
      <c r="S824" s="115" t="str">
        <f>IFERROR(VLOOKUP($D824,의치한약수데이터!$C:$AS,43,0),"")</f>
        <v/>
      </c>
    </row>
    <row r="825" spans="3:19" x14ac:dyDescent="0.3">
      <c r="C825" s="18">
        <v>793</v>
      </c>
      <c r="D825" s="77" t="str">
        <f>IFERROR(VLOOKUP($C825,의치한약수데이터!$B:$C,2,0),"")</f>
        <v/>
      </c>
      <c r="E825" s="79" t="str">
        <f>IFERROR(VLOOKUP($D825,의치한약수데이터!$C:$AS,3,0),"")</f>
        <v/>
      </c>
      <c r="F825" s="77" t="str">
        <f>IFERROR(VLOOKUP($D825,의치한약수데이터!$C:$AS,5,0),"")</f>
        <v/>
      </c>
      <c r="G825" s="77" t="str">
        <f>IFERROR(VLOOKUP($D825,의치한약수데이터!$C:$AS,6,0),"")</f>
        <v/>
      </c>
      <c r="H825" s="77" t="str">
        <f>IFERROR(VLOOKUP($D825,의치한약수데이터!$C:$AS,8,0),"")</f>
        <v/>
      </c>
      <c r="I825" s="77" t="str">
        <f>IFERROR(VLOOKUP($D825,의치한약수데이터!$C:$AS,12,0),"")</f>
        <v/>
      </c>
      <c r="J825" s="77" t="str">
        <f>IFERROR(VLOOKUP($D825,의치한약수데이터!$C:$AS,13,0),"")</f>
        <v/>
      </c>
      <c r="K825" s="77" t="str">
        <f>IFERROR(VLOOKUP($D825,의치한약수데이터!$C:$AS,14,0),"")</f>
        <v/>
      </c>
      <c r="L825" s="77" t="str">
        <f>IFERROR(VLOOKUP($D825,의치한약수데이터!$C:$AS,16,0),"")</f>
        <v/>
      </c>
      <c r="M825" s="80" t="str">
        <f>IFERROR(VLOOKUP($D825,의치한약수데이터!$C:$AS,17,0),"")</f>
        <v/>
      </c>
      <c r="N825" s="77" t="str">
        <f>IFERROR(VLOOKUP($D825,의치한약수데이터!$C:$AS,18,0),"")</f>
        <v/>
      </c>
      <c r="O825" s="81" t="str">
        <f>IFERROR(VLOOKUP($D825,의치한약수데이터!$C:$AS,20,0),"")</f>
        <v/>
      </c>
      <c r="P825" s="77" t="str">
        <f>IFERROR(VLOOKUP($D825,의치한약수데이터!$C:$AS,21,0),"")</f>
        <v/>
      </c>
      <c r="Q825" s="77" t="str">
        <f>IFERROR(VLOOKUP($D825,의치한약수데이터!$C:$AS,39,0),"")</f>
        <v/>
      </c>
      <c r="R825" s="82" t="str">
        <f>IFERROR(VLOOKUP($D825,의치한약수데이터!$C:$AS,41,0),"")</f>
        <v/>
      </c>
      <c r="S825" s="115" t="str">
        <f>IFERROR(VLOOKUP($D825,의치한약수데이터!$C:$AS,43,0),"")</f>
        <v/>
      </c>
    </row>
    <row r="826" spans="3:19" x14ac:dyDescent="0.3">
      <c r="C826" s="18">
        <v>794</v>
      </c>
      <c r="D826" s="77" t="str">
        <f>IFERROR(VLOOKUP($C826,의치한약수데이터!$B:$C,2,0),"")</f>
        <v/>
      </c>
      <c r="E826" s="79" t="str">
        <f>IFERROR(VLOOKUP($D826,의치한약수데이터!$C:$AS,3,0),"")</f>
        <v/>
      </c>
      <c r="F826" s="77" t="str">
        <f>IFERROR(VLOOKUP($D826,의치한약수데이터!$C:$AS,5,0),"")</f>
        <v/>
      </c>
      <c r="G826" s="77" t="str">
        <f>IFERROR(VLOOKUP($D826,의치한약수데이터!$C:$AS,6,0),"")</f>
        <v/>
      </c>
      <c r="H826" s="77" t="str">
        <f>IFERROR(VLOOKUP($D826,의치한약수데이터!$C:$AS,8,0),"")</f>
        <v/>
      </c>
      <c r="I826" s="77" t="str">
        <f>IFERROR(VLOOKUP($D826,의치한약수데이터!$C:$AS,12,0),"")</f>
        <v/>
      </c>
      <c r="J826" s="77" t="str">
        <f>IFERROR(VLOOKUP($D826,의치한약수데이터!$C:$AS,13,0),"")</f>
        <v/>
      </c>
      <c r="K826" s="77" t="str">
        <f>IFERROR(VLOOKUP($D826,의치한약수데이터!$C:$AS,14,0),"")</f>
        <v/>
      </c>
      <c r="L826" s="77" t="str">
        <f>IFERROR(VLOOKUP($D826,의치한약수데이터!$C:$AS,16,0),"")</f>
        <v/>
      </c>
      <c r="M826" s="80" t="str">
        <f>IFERROR(VLOOKUP($D826,의치한약수데이터!$C:$AS,17,0),"")</f>
        <v/>
      </c>
      <c r="N826" s="77" t="str">
        <f>IFERROR(VLOOKUP($D826,의치한약수데이터!$C:$AS,18,0),"")</f>
        <v/>
      </c>
      <c r="O826" s="81" t="str">
        <f>IFERROR(VLOOKUP($D826,의치한약수데이터!$C:$AS,20,0),"")</f>
        <v/>
      </c>
      <c r="P826" s="77" t="str">
        <f>IFERROR(VLOOKUP($D826,의치한약수데이터!$C:$AS,21,0),"")</f>
        <v/>
      </c>
      <c r="Q826" s="77" t="str">
        <f>IFERROR(VLOOKUP($D826,의치한약수데이터!$C:$AS,39,0),"")</f>
        <v/>
      </c>
      <c r="R826" s="82" t="str">
        <f>IFERROR(VLOOKUP($D826,의치한약수데이터!$C:$AS,41,0),"")</f>
        <v/>
      </c>
      <c r="S826" s="115" t="str">
        <f>IFERROR(VLOOKUP($D826,의치한약수데이터!$C:$AS,43,0),"")</f>
        <v/>
      </c>
    </row>
    <row r="827" spans="3:19" x14ac:dyDescent="0.3">
      <c r="C827" s="18">
        <v>795</v>
      </c>
      <c r="D827" s="77" t="str">
        <f>IFERROR(VLOOKUP($C827,의치한약수데이터!$B:$C,2,0),"")</f>
        <v/>
      </c>
      <c r="E827" s="79" t="str">
        <f>IFERROR(VLOOKUP($D827,의치한약수데이터!$C:$AS,3,0),"")</f>
        <v/>
      </c>
      <c r="F827" s="77" t="str">
        <f>IFERROR(VLOOKUP($D827,의치한약수데이터!$C:$AS,5,0),"")</f>
        <v/>
      </c>
      <c r="G827" s="77" t="str">
        <f>IFERROR(VLOOKUP($D827,의치한약수데이터!$C:$AS,6,0),"")</f>
        <v/>
      </c>
      <c r="H827" s="77" t="str">
        <f>IFERROR(VLOOKUP($D827,의치한약수데이터!$C:$AS,8,0),"")</f>
        <v/>
      </c>
      <c r="I827" s="77" t="str">
        <f>IFERROR(VLOOKUP($D827,의치한약수데이터!$C:$AS,12,0),"")</f>
        <v/>
      </c>
      <c r="J827" s="77" t="str">
        <f>IFERROR(VLOOKUP($D827,의치한약수데이터!$C:$AS,13,0),"")</f>
        <v/>
      </c>
      <c r="K827" s="77" t="str">
        <f>IFERROR(VLOOKUP($D827,의치한약수데이터!$C:$AS,14,0),"")</f>
        <v/>
      </c>
      <c r="L827" s="77" t="str">
        <f>IFERROR(VLOOKUP($D827,의치한약수데이터!$C:$AS,16,0),"")</f>
        <v/>
      </c>
      <c r="M827" s="80" t="str">
        <f>IFERROR(VLOOKUP($D827,의치한약수데이터!$C:$AS,17,0),"")</f>
        <v/>
      </c>
      <c r="N827" s="77" t="str">
        <f>IFERROR(VLOOKUP($D827,의치한약수데이터!$C:$AS,18,0),"")</f>
        <v/>
      </c>
      <c r="O827" s="81" t="str">
        <f>IFERROR(VLOOKUP($D827,의치한약수데이터!$C:$AS,20,0),"")</f>
        <v/>
      </c>
      <c r="P827" s="77" t="str">
        <f>IFERROR(VLOOKUP($D827,의치한약수데이터!$C:$AS,21,0),"")</f>
        <v/>
      </c>
      <c r="Q827" s="77" t="str">
        <f>IFERROR(VLOOKUP($D827,의치한약수데이터!$C:$AS,39,0),"")</f>
        <v/>
      </c>
      <c r="R827" s="82" t="str">
        <f>IFERROR(VLOOKUP($D827,의치한약수데이터!$C:$AS,41,0),"")</f>
        <v/>
      </c>
      <c r="S827" s="115" t="str">
        <f>IFERROR(VLOOKUP($D827,의치한약수데이터!$C:$AS,43,0),"")</f>
        <v/>
      </c>
    </row>
    <row r="828" spans="3:19" x14ac:dyDescent="0.3">
      <c r="C828" s="18">
        <v>796</v>
      </c>
      <c r="D828" s="77" t="str">
        <f>IFERROR(VLOOKUP($C828,의치한약수데이터!$B:$C,2,0),"")</f>
        <v/>
      </c>
      <c r="E828" s="79" t="str">
        <f>IFERROR(VLOOKUP($D828,의치한약수데이터!$C:$AS,3,0),"")</f>
        <v/>
      </c>
      <c r="F828" s="77" t="str">
        <f>IFERROR(VLOOKUP($D828,의치한약수데이터!$C:$AS,5,0),"")</f>
        <v/>
      </c>
      <c r="G828" s="77" t="str">
        <f>IFERROR(VLOOKUP($D828,의치한약수데이터!$C:$AS,6,0),"")</f>
        <v/>
      </c>
      <c r="H828" s="77" t="str">
        <f>IFERROR(VLOOKUP($D828,의치한약수데이터!$C:$AS,8,0),"")</f>
        <v/>
      </c>
      <c r="I828" s="77" t="str">
        <f>IFERROR(VLOOKUP($D828,의치한약수데이터!$C:$AS,12,0),"")</f>
        <v/>
      </c>
      <c r="J828" s="77" t="str">
        <f>IFERROR(VLOOKUP($D828,의치한약수데이터!$C:$AS,13,0),"")</f>
        <v/>
      </c>
      <c r="K828" s="77" t="str">
        <f>IFERROR(VLOOKUP($D828,의치한약수데이터!$C:$AS,14,0),"")</f>
        <v/>
      </c>
      <c r="L828" s="77" t="str">
        <f>IFERROR(VLOOKUP($D828,의치한약수데이터!$C:$AS,16,0),"")</f>
        <v/>
      </c>
      <c r="M828" s="80" t="str">
        <f>IFERROR(VLOOKUP($D828,의치한약수데이터!$C:$AS,17,0),"")</f>
        <v/>
      </c>
      <c r="N828" s="77" t="str">
        <f>IFERROR(VLOOKUP($D828,의치한약수데이터!$C:$AS,18,0),"")</f>
        <v/>
      </c>
      <c r="O828" s="81" t="str">
        <f>IFERROR(VLOOKUP($D828,의치한약수데이터!$C:$AS,20,0),"")</f>
        <v/>
      </c>
      <c r="P828" s="77" t="str">
        <f>IFERROR(VLOOKUP($D828,의치한약수데이터!$C:$AS,21,0),"")</f>
        <v/>
      </c>
      <c r="Q828" s="77" t="str">
        <f>IFERROR(VLOOKUP($D828,의치한약수데이터!$C:$AS,39,0),"")</f>
        <v/>
      </c>
      <c r="R828" s="82" t="str">
        <f>IFERROR(VLOOKUP($D828,의치한약수데이터!$C:$AS,41,0),"")</f>
        <v/>
      </c>
      <c r="S828" s="115" t="str">
        <f>IFERROR(VLOOKUP($D828,의치한약수데이터!$C:$AS,43,0),"")</f>
        <v/>
      </c>
    </row>
    <row r="829" spans="3:19" x14ac:dyDescent="0.3">
      <c r="C829" s="18">
        <v>797</v>
      </c>
      <c r="D829" s="77" t="str">
        <f>IFERROR(VLOOKUP($C829,의치한약수데이터!$B:$C,2,0),"")</f>
        <v/>
      </c>
      <c r="E829" s="79" t="str">
        <f>IFERROR(VLOOKUP($D829,의치한약수데이터!$C:$AS,3,0),"")</f>
        <v/>
      </c>
      <c r="F829" s="77" t="str">
        <f>IFERROR(VLOOKUP($D829,의치한약수데이터!$C:$AS,5,0),"")</f>
        <v/>
      </c>
      <c r="G829" s="77" t="str">
        <f>IFERROR(VLOOKUP($D829,의치한약수데이터!$C:$AS,6,0),"")</f>
        <v/>
      </c>
      <c r="H829" s="77" t="str">
        <f>IFERROR(VLOOKUP($D829,의치한약수데이터!$C:$AS,8,0),"")</f>
        <v/>
      </c>
      <c r="I829" s="77" t="str">
        <f>IFERROR(VLOOKUP($D829,의치한약수데이터!$C:$AS,12,0),"")</f>
        <v/>
      </c>
      <c r="J829" s="77" t="str">
        <f>IFERROR(VLOOKUP($D829,의치한약수데이터!$C:$AS,13,0),"")</f>
        <v/>
      </c>
      <c r="K829" s="77" t="str">
        <f>IFERROR(VLOOKUP($D829,의치한약수데이터!$C:$AS,14,0),"")</f>
        <v/>
      </c>
      <c r="L829" s="77" t="str">
        <f>IFERROR(VLOOKUP($D829,의치한약수데이터!$C:$AS,16,0),"")</f>
        <v/>
      </c>
      <c r="M829" s="80" t="str">
        <f>IFERROR(VLOOKUP($D829,의치한약수데이터!$C:$AS,17,0),"")</f>
        <v/>
      </c>
      <c r="N829" s="77" t="str">
        <f>IFERROR(VLOOKUP($D829,의치한약수데이터!$C:$AS,18,0),"")</f>
        <v/>
      </c>
      <c r="O829" s="81" t="str">
        <f>IFERROR(VLOOKUP($D829,의치한약수데이터!$C:$AS,20,0),"")</f>
        <v/>
      </c>
      <c r="P829" s="77" t="str">
        <f>IFERROR(VLOOKUP($D829,의치한약수데이터!$C:$AS,21,0),"")</f>
        <v/>
      </c>
      <c r="Q829" s="77" t="str">
        <f>IFERROR(VLOOKUP($D829,의치한약수데이터!$C:$AS,39,0),"")</f>
        <v/>
      </c>
      <c r="R829" s="82" t="str">
        <f>IFERROR(VLOOKUP($D829,의치한약수데이터!$C:$AS,41,0),"")</f>
        <v/>
      </c>
      <c r="S829" s="115" t="str">
        <f>IFERROR(VLOOKUP($D829,의치한약수데이터!$C:$AS,43,0),"")</f>
        <v/>
      </c>
    </row>
    <row r="830" spans="3:19" x14ac:dyDescent="0.3">
      <c r="C830" s="18">
        <v>798</v>
      </c>
      <c r="D830" s="77" t="str">
        <f>IFERROR(VLOOKUP($C830,의치한약수데이터!$B:$C,2,0),"")</f>
        <v/>
      </c>
      <c r="E830" s="79" t="str">
        <f>IFERROR(VLOOKUP($D830,의치한약수데이터!$C:$AS,3,0),"")</f>
        <v/>
      </c>
      <c r="F830" s="77" t="str">
        <f>IFERROR(VLOOKUP($D830,의치한약수데이터!$C:$AS,5,0),"")</f>
        <v/>
      </c>
      <c r="G830" s="77" t="str">
        <f>IFERROR(VLOOKUP($D830,의치한약수데이터!$C:$AS,6,0),"")</f>
        <v/>
      </c>
      <c r="H830" s="77" t="str">
        <f>IFERROR(VLOOKUP($D830,의치한약수데이터!$C:$AS,8,0),"")</f>
        <v/>
      </c>
      <c r="I830" s="77" t="str">
        <f>IFERROR(VLOOKUP($D830,의치한약수데이터!$C:$AS,12,0),"")</f>
        <v/>
      </c>
      <c r="J830" s="77" t="str">
        <f>IFERROR(VLOOKUP($D830,의치한약수데이터!$C:$AS,13,0),"")</f>
        <v/>
      </c>
      <c r="K830" s="77" t="str">
        <f>IFERROR(VLOOKUP($D830,의치한약수데이터!$C:$AS,14,0),"")</f>
        <v/>
      </c>
      <c r="L830" s="77" t="str">
        <f>IFERROR(VLOOKUP($D830,의치한약수데이터!$C:$AS,16,0),"")</f>
        <v/>
      </c>
      <c r="M830" s="80" t="str">
        <f>IFERROR(VLOOKUP($D830,의치한약수데이터!$C:$AS,17,0),"")</f>
        <v/>
      </c>
      <c r="N830" s="77" t="str">
        <f>IFERROR(VLOOKUP($D830,의치한약수데이터!$C:$AS,18,0),"")</f>
        <v/>
      </c>
      <c r="O830" s="81" t="str">
        <f>IFERROR(VLOOKUP($D830,의치한약수데이터!$C:$AS,20,0),"")</f>
        <v/>
      </c>
      <c r="P830" s="77" t="str">
        <f>IFERROR(VLOOKUP($D830,의치한약수데이터!$C:$AS,21,0),"")</f>
        <v/>
      </c>
      <c r="Q830" s="77" t="str">
        <f>IFERROR(VLOOKUP($D830,의치한약수데이터!$C:$AS,39,0),"")</f>
        <v/>
      </c>
      <c r="R830" s="82" t="str">
        <f>IFERROR(VLOOKUP($D830,의치한약수데이터!$C:$AS,41,0),"")</f>
        <v/>
      </c>
      <c r="S830" s="115" t="str">
        <f>IFERROR(VLOOKUP($D830,의치한약수데이터!$C:$AS,43,0),"")</f>
        <v/>
      </c>
    </row>
    <row r="831" spans="3:19" x14ac:dyDescent="0.3">
      <c r="C831" s="18">
        <v>799</v>
      </c>
      <c r="D831" s="77" t="str">
        <f>IFERROR(VLOOKUP($C831,의치한약수데이터!$B:$C,2,0),"")</f>
        <v/>
      </c>
      <c r="E831" s="79" t="str">
        <f>IFERROR(VLOOKUP($D831,의치한약수데이터!$C:$AS,3,0),"")</f>
        <v/>
      </c>
      <c r="F831" s="77" t="str">
        <f>IFERROR(VLOOKUP($D831,의치한약수데이터!$C:$AS,5,0),"")</f>
        <v/>
      </c>
      <c r="G831" s="77" t="str">
        <f>IFERROR(VLOOKUP($D831,의치한약수데이터!$C:$AS,6,0),"")</f>
        <v/>
      </c>
      <c r="H831" s="77" t="str">
        <f>IFERROR(VLOOKUP($D831,의치한약수데이터!$C:$AS,8,0),"")</f>
        <v/>
      </c>
      <c r="I831" s="77" t="str">
        <f>IFERROR(VLOOKUP($D831,의치한약수데이터!$C:$AS,12,0),"")</f>
        <v/>
      </c>
      <c r="J831" s="77" t="str">
        <f>IFERROR(VLOOKUP($D831,의치한약수데이터!$C:$AS,13,0),"")</f>
        <v/>
      </c>
      <c r="K831" s="77" t="str">
        <f>IFERROR(VLOOKUP($D831,의치한약수데이터!$C:$AS,14,0),"")</f>
        <v/>
      </c>
      <c r="L831" s="77" t="str">
        <f>IFERROR(VLOOKUP($D831,의치한약수데이터!$C:$AS,16,0),"")</f>
        <v/>
      </c>
      <c r="M831" s="80" t="str">
        <f>IFERROR(VLOOKUP($D831,의치한약수데이터!$C:$AS,17,0),"")</f>
        <v/>
      </c>
      <c r="N831" s="77" t="str">
        <f>IFERROR(VLOOKUP($D831,의치한약수데이터!$C:$AS,18,0),"")</f>
        <v/>
      </c>
      <c r="O831" s="81" t="str">
        <f>IFERROR(VLOOKUP($D831,의치한약수데이터!$C:$AS,20,0),"")</f>
        <v/>
      </c>
      <c r="P831" s="77" t="str">
        <f>IFERROR(VLOOKUP($D831,의치한약수데이터!$C:$AS,21,0),"")</f>
        <v/>
      </c>
      <c r="Q831" s="77" t="str">
        <f>IFERROR(VLOOKUP($D831,의치한약수데이터!$C:$AS,39,0),"")</f>
        <v/>
      </c>
      <c r="R831" s="82" t="str">
        <f>IFERROR(VLOOKUP($D831,의치한약수데이터!$C:$AS,41,0),"")</f>
        <v/>
      </c>
      <c r="S831" s="115" t="str">
        <f>IFERROR(VLOOKUP($D831,의치한약수데이터!$C:$AS,43,0),"")</f>
        <v/>
      </c>
    </row>
    <row r="832" spans="3:19" x14ac:dyDescent="0.3">
      <c r="C832" s="18">
        <v>800</v>
      </c>
      <c r="D832" s="77" t="str">
        <f>IFERROR(VLOOKUP($C832,의치한약수데이터!$B:$C,2,0),"")</f>
        <v/>
      </c>
      <c r="E832" s="79" t="str">
        <f>IFERROR(VLOOKUP($D832,의치한약수데이터!$C:$AS,3,0),"")</f>
        <v/>
      </c>
      <c r="F832" s="77" t="str">
        <f>IFERROR(VLOOKUP($D832,의치한약수데이터!$C:$AS,5,0),"")</f>
        <v/>
      </c>
      <c r="G832" s="77" t="str">
        <f>IFERROR(VLOOKUP($D832,의치한약수데이터!$C:$AS,6,0),"")</f>
        <v/>
      </c>
      <c r="H832" s="77" t="str">
        <f>IFERROR(VLOOKUP($D832,의치한약수데이터!$C:$AS,8,0),"")</f>
        <v/>
      </c>
      <c r="I832" s="77" t="str">
        <f>IFERROR(VLOOKUP($D832,의치한약수데이터!$C:$AS,12,0),"")</f>
        <v/>
      </c>
      <c r="J832" s="77" t="str">
        <f>IFERROR(VLOOKUP($D832,의치한약수데이터!$C:$AS,13,0),"")</f>
        <v/>
      </c>
      <c r="K832" s="77" t="str">
        <f>IFERROR(VLOOKUP($D832,의치한약수데이터!$C:$AS,14,0),"")</f>
        <v/>
      </c>
      <c r="L832" s="77" t="str">
        <f>IFERROR(VLOOKUP($D832,의치한약수데이터!$C:$AS,16,0),"")</f>
        <v/>
      </c>
      <c r="M832" s="80" t="str">
        <f>IFERROR(VLOOKUP($D832,의치한약수데이터!$C:$AS,17,0),"")</f>
        <v/>
      </c>
      <c r="N832" s="77" t="str">
        <f>IFERROR(VLOOKUP($D832,의치한약수데이터!$C:$AS,18,0),"")</f>
        <v/>
      </c>
      <c r="O832" s="81" t="str">
        <f>IFERROR(VLOOKUP($D832,의치한약수데이터!$C:$AS,20,0),"")</f>
        <v/>
      </c>
      <c r="P832" s="77" t="str">
        <f>IFERROR(VLOOKUP($D832,의치한약수데이터!$C:$AS,21,0),"")</f>
        <v/>
      </c>
      <c r="Q832" s="77" t="str">
        <f>IFERROR(VLOOKUP($D832,의치한약수데이터!$C:$AS,39,0),"")</f>
        <v/>
      </c>
      <c r="R832" s="82" t="str">
        <f>IFERROR(VLOOKUP($D832,의치한약수데이터!$C:$AS,41,0),"")</f>
        <v/>
      </c>
      <c r="S832" s="115" t="str">
        <f>IFERROR(VLOOKUP($D832,의치한약수데이터!$C:$AS,43,0),"")</f>
        <v/>
      </c>
    </row>
    <row r="833" spans="3:19" x14ac:dyDescent="0.3">
      <c r="C833" s="18">
        <v>801</v>
      </c>
      <c r="D833" s="77" t="str">
        <f>IFERROR(VLOOKUP($C833,의치한약수데이터!$B:$C,2,0),"")</f>
        <v/>
      </c>
      <c r="E833" s="79" t="str">
        <f>IFERROR(VLOOKUP($D833,의치한약수데이터!$C:$AS,3,0),"")</f>
        <v/>
      </c>
      <c r="F833" s="77" t="str">
        <f>IFERROR(VLOOKUP($D833,의치한약수데이터!$C:$AS,5,0),"")</f>
        <v/>
      </c>
      <c r="G833" s="77" t="str">
        <f>IFERROR(VLOOKUP($D833,의치한약수데이터!$C:$AS,6,0),"")</f>
        <v/>
      </c>
      <c r="H833" s="77" t="str">
        <f>IFERROR(VLOOKUP($D833,의치한약수데이터!$C:$AS,8,0),"")</f>
        <v/>
      </c>
      <c r="I833" s="77" t="str">
        <f>IFERROR(VLOOKUP($D833,의치한약수데이터!$C:$AS,12,0),"")</f>
        <v/>
      </c>
      <c r="J833" s="77" t="str">
        <f>IFERROR(VLOOKUP($D833,의치한약수데이터!$C:$AS,13,0),"")</f>
        <v/>
      </c>
      <c r="K833" s="77" t="str">
        <f>IFERROR(VLOOKUP($D833,의치한약수데이터!$C:$AS,14,0),"")</f>
        <v/>
      </c>
      <c r="L833" s="77" t="str">
        <f>IFERROR(VLOOKUP($D833,의치한약수데이터!$C:$AS,16,0),"")</f>
        <v/>
      </c>
      <c r="M833" s="80" t="str">
        <f>IFERROR(VLOOKUP($D833,의치한약수데이터!$C:$AS,17,0),"")</f>
        <v/>
      </c>
      <c r="N833" s="77" t="str">
        <f>IFERROR(VLOOKUP($D833,의치한약수데이터!$C:$AS,18,0),"")</f>
        <v/>
      </c>
      <c r="O833" s="81" t="str">
        <f>IFERROR(VLOOKUP($D833,의치한약수데이터!$C:$AS,20,0),"")</f>
        <v/>
      </c>
      <c r="P833" s="77" t="str">
        <f>IFERROR(VLOOKUP($D833,의치한약수데이터!$C:$AS,21,0),"")</f>
        <v/>
      </c>
      <c r="Q833" s="77" t="str">
        <f>IFERROR(VLOOKUP($D833,의치한약수데이터!$C:$AS,39,0),"")</f>
        <v/>
      </c>
      <c r="R833" s="82" t="str">
        <f>IFERROR(VLOOKUP($D833,의치한약수데이터!$C:$AS,41,0),"")</f>
        <v/>
      </c>
      <c r="S833" s="115" t="str">
        <f>IFERROR(VLOOKUP($D833,의치한약수데이터!$C:$AS,43,0),"")</f>
        <v/>
      </c>
    </row>
    <row r="834" spans="3:19" x14ac:dyDescent="0.3">
      <c r="C834" s="18">
        <v>802</v>
      </c>
      <c r="D834" s="77" t="str">
        <f>IFERROR(VLOOKUP($C834,의치한약수데이터!$B:$C,2,0),"")</f>
        <v/>
      </c>
      <c r="E834" s="79" t="str">
        <f>IFERROR(VLOOKUP($D834,의치한약수데이터!$C:$AS,3,0),"")</f>
        <v/>
      </c>
      <c r="F834" s="77" t="str">
        <f>IFERROR(VLOOKUP($D834,의치한약수데이터!$C:$AS,5,0),"")</f>
        <v/>
      </c>
      <c r="G834" s="77" t="str">
        <f>IFERROR(VLOOKUP($D834,의치한약수데이터!$C:$AS,6,0),"")</f>
        <v/>
      </c>
      <c r="H834" s="77" t="str">
        <f>IFERROR(VLOOKUP($D834,의치한약수데이터!$C:$AS,8,0),"")</f>
        <v/>
      </c>
      <c r="I834" s="77" t="str">
        <f>IFERROR(VLOOKUP($D834,의치한약수데이터!$C:$AS,12,0),"")</f>
        <v/>
      </c>
      <c r="J834" s="77" t="str">
        <f>IFERROR(VLOOKUP($D834,의치한약수데이터!$C:$AS,13,0),"")</f>
        <v/>
      </c>
      <c r="K834" s="77" t="str">
        <f>IFERROR(VLOOKUP($D834,의치한약수데이터!$C:$AS,14,0),"")</f>
        <v/>
      </c>
      <c r="L834" s="77" t="str">
        <f>IFERROR(VLOOKUP($D834,의치한약수데이터!$C:$AS,16,0),"")</f>
        <v/>
      </c>
      <c r="M834" s="80" t="str">
        <f>IFERROR(VLOOKUP($D834,의치한약수데이터!$C:$AS,17,0),"")</f>
        <v/>
      </c>
      <c r="N834" s="77" t="str">
        <f>IFERROR(VLOOKUP($D834,의치한약수데이터!$C:$AS,18,0),"")</f>
        <v/>
      </c>
      <c r="O834" s="81" t="str">
        <f>IFERROR(VLOOKUP($D834,의치한약수데이터!$C:$AS,20,0),"")</f>
        <v/>
      </c>
      <c r="P834" s="77" t="str">
        <f>IFERROR(VLOOKUP($D834,의치한약수데이터!$C:$AS,21,0),"")</f>
        <v/>
      </c>
      <c r="Q834" s="77" t="str">
        <f>IFERROR(VLOOKUP($D834,의치한약수데이터!$C:$AS,39,0),"")</f>
        <v/>
      </c>
      <c r="R834" s="82" t="str">
        <f>IFERROR(VLOOKUP($D834,의치한약수데이터!$C:$AS,41,0),"")</f>
        <v/>
      </c>
      <c r="S834" s="115" t="str">
        <f>IFERROR(VLOOKUP($D834,의치한약수데이터!$C:$AS,43,0),"")</f>
        <v/>
      </c>
    </row>
    <row r="835" spans="3:19" x14ac:dyDescent="0.3">
      <c r="C835" s="18">
        <v>803</v>
      </c>
      <c r="D835" s="77" t="str">
        <f>IFERROR(VLOOKUP($C835,의치한약수데이터!$B:$C,2,0),"")</f>
        <v/>
      </c>
      <c r="E835" s="79" t="str">
        <f>IFERROR(VLOOKUP($D835,의치한약수데이터!$C:$AS,3,0),"")</f>
        <v/>
      </c>
      <c r="F835" s="77" t="str">
        <f>IFERROR(VLOOKUP($D835,의치한약수데이터!$C:$AS,5,0),"")</f>
        <v/>
      </c>
      <c r="G835" s="77" t="str">
        <f>IFERROR(VLOOKUP($D835,의치한약수데이터!$C:$AS,6,0),"")</f>
        <v/>
      </c>
      <c r="H835" s="77" t="str">
        <f>IFERROR(VLOOKUP($D835,의치한약수데이터!$C:$AS,8,0),"")</f>
        <v/>
      </c>
      <c r="I835" s="77" t="str">
        <f>IFERROR(VLOOKUP($D835,의치한약수데이터!$C:$AS,12,0),"")</f>
        <v/>
      </c>
      <c r="J835" s="77" t="str">
        <f>IFERROR(VLOOKUP($D835,의치한약수데이터!$C:$AS,13,0),"")</f>
        <v/>
      </c>
      <c r="K835" s="77" t="str">
        <f>IFERROR(VLOOKUP($D835,의치한약수데이터!$C:$AS,14,0),"")</f>
        <v/>
      </c>
      <c r="L835" s="77" t="str">
        <f>IFERROR(VLOOKUP($D835,의치한약수데이터!$C:$AS,16,0),"")</f>
        <v/>
      </c>
      <c r="M835" s="80" t="str">
        <f>IFERROR(VLOOKUP($D835,의치한약수데이터!$C:$AS,17,0),"")</f>
        <v/>
      </c>
      <c r="N835" s="77" t="str">
        <f>IFERROR(VLOOKUP($D835,의치한약수데이터!$C:$AS,18,0),"")</f>
        <v/>
      </c>
      <c r="O835" s="81" t="str">
        <f>IFERROR(VLOOKUP($D835,의치한약수데이터!$C:$AS,20,0),"")</f>
        <v/>
      </c>
      <c r="P835" s="77" t="str">
        <f>IFERROR(VLOOKUP($D835,의치한약수데이터!$C:$AS,21,0),"")</f>
        <v/>
      </c>
      <c r="Q835" s="77" t="str">
        <f>IFERROR(VLOOKUP($D835,의치한약수데이터!$C:$AS,39,0),"")</f>
        <v/>
      </c>
      <c r="R835" s="82" t="str">
        <f>IFERROR(VLOOKUP($D835,의치한약수데이터!$C:$AS,41,0),"")</f>
        <v/>
      </c>
      <c r="S835" s="115" t="str">
        <f>IFERROR(VLOOKUP($D835,의치한약수데이터!$C:$AS,43,0),"")</f>
        <v/>
      </c>
    </row>
    <row r="836" spans="3:19" x14ac:dyDescent="0.3">
      <c r="C836" s="18">
        <v>804</v>
      </c>
      <c r="D836" s="77" t="str">
        <f>IFERROR(VLOOKUP($C836,의치한약수데이터!$B:$C,2,0),"")</f>
        <v/>
      </c>
      <c r="E836" s="79" t="str">
        <f>IFERROR(VLOOKUP($D836,의치한약수데이터!$C:$AS,3,0),"")</f>
        <v/>
      </c>
      <c r="F836" s="77" t="str">
        <f>IFERROR(VLOOKUP($D836,의치한약수데이터!$C:$AS,5,0),"")</f>
        <v/>
      </c>
      <c r="G836" s="77" t="str">
        <f>IFERROR(VLOOKUP($D836,의치한약수데이터!$C:$AS,6,0),"")</f>
        <v/>
      </c>
      <c r="H836" s="77" t="str">
        <f>IFERROR(VLOOKUP($D836,의치한약수데이터!$C:$AS,8,0),"")</f>
        <v/>
      </c>
      <c r="I836" s="77" t="str">
        <f>IFERROR(VLOOKUP($D836,의치한약수데이터!$C:$AS,12,0),"")</f>
        <v/>
      </c>
      <c r="J836" s="77" t="str">
        <f>IFERROR(VLOOKUP($D836,의치한약수데이터!$C:$AS,13,0),"")</f>
        <v/>
      </c>
      <c r="K836" s="77" t="str">
        <f>IFERROR(VLOOKUP($D836,의치한약수데이터!$C:$AS,14,0),"")</f>
        <v/>
      </c>
      <c r="L836" s="77" t="str">
        <f>IFERROR(VLOOKUP($D836,의치한약수데이터!$C:$AS,16,0),"")</f>
        <v/>
      </c>
      <c r="M836" s="80" t="str">
        <f>IFERROR(VLOOKUP($D836,의치한약수데이터!$C:$AS,17,0),"")</f>
        <v/>
      </c>
      <c r="N836" s="77" t="str">
        <f>IFERROR(VLOOKUP($D836,의치한약수데이터!$C:$AS,18,0),"")</f>
        <v/>
      </c>
      <c r="O836" s="81" t="str">
        <f>IFERROR(VLOOKUP($D836,의치한약수데이터!$C:$AS,20,0),"")</f>
        <v/>
      </c>
      <c r="P836" s="77" t="str">
        <f>IFERROR(VLOOKUP($D836,의치한약수데이터!$C:$AS,21,0),"")</f>
        <v/>
      </c>
      <c r="Q836" s="77" t="str">
        <f>IFERROR(VLOOKUP($D836,의치한약수데이터!$C:$AS,39,0),"")</f>
        <v/>
      </c>
      <c r="R836" s="82" t="str">
        <f>IFERROR(VLOOKUP($D836,의치한약수데이터!$C:$AS,41,0),"")</f>
        <v/>
      </c>
      <c r="S836" s="115" t="str">
        <f>IFERROR(VLOOKUP($D836,의치한약수데이터!$C:$AS,43,0),"")</f>
        <v/>
      </c>
    </row>
    <row r="837" spans="3:19" x14ac:dyDescent="0.3">
      <c r="C837" s="18">
        <v>805</v>
      </c>
      <c r="D837" s="77" t="str">
        <f>IFERROR(VLOOKUP($C837,의치한약수데이터!$B:$C,2,0),"")</f>
        <v/>
      </c>
      <c r="E837" s="79" t="str">
        <f>IFERROR(VLOOKUP($D837,의치한약수데이터!$C:$AS,3,0),"")</f>
        <v/>
      </c>
      <c r="F837" s="77" t="str">
        <f>IFERROR(VLOOKUP($D837,의치한약수데이터!$C:$AS,5,0),"")</f>
        <v/>
      </c>
      <c r="G837" s="77" t="str">
        <f>IFERROR(VLOOKUP($D837,의치한약수데이터!$C:$AS,6,0),"")</f>
        <v/>
      </c>
      <c r="H837" s="77" t="str">
        <f>IFERROR(VLOOKUP($D837,의치한약수데이터!$C:$AS,8,0),"")</f>
        <v/>
      </c>
      <c r="I837" s="77" t="str">
        <f>IFERROR(VLOOKUP($D837,의치한약수데이터!$C:$AS,12,0),"")</f>
        <v/>
      </c>
      <c r="J837" s="77" t="str">
        <f>IFERROR(VLOOKUP($D837,의치한약수데이터!$C:$AS,13,0),"")</f>
        <v/>
      </c>
      <c r="K837" s="77" t="str">
        <f>IFERROR(VLOOKUP($D837,의치한약수데이터!$C:$AS,14,0),"")</f>
        <v/>
      </c>
      <c r="L837" s="77" t="str">
        <f>IFERROR(VLOOKUP($D837,의치한약수데이터!$C:$AS,16,0),"")</f>
        <v/>
      </c>
      <c r="M837" s="80" t="str">
        <f>IFERROR(VLOOKUP($D837,의치한약수데이터!$C:$AS,17,0),"")</f>
        <v/>
      </c>
      <c r="N837" s="77" t="str">
        <f>IFERROR(VLOOKUP($D837,의치한약수데이터!$C:$AS,18,0),"")</f>
        <v/>
      </c>
      <c r="O837" s="81" t="str">
        <f>IFERROR(VLOOKUP($D837,의치한약수데이터!$C:$AS,20,0),"")</f>
        <v/>
      </c>
      <c r="P837" s="77" t="str">
        <f>IFERROR(VLOOKUP($D837,의치한약수데이터!$C:$AS,21,0),"")</f>
        <v/>
      </c>
      <c r="Q837" s="77" t="str">
        <f>IFERROR(VLOOKUP($D837,의치한약수데이터!$C:$AS,39,0),"")</f>
        <v/>
      </c>
      <c r="R837" s="82" t="str">
        <f>IFERROR(VLOOKUP($D837,의치한약수데이터!$C:$AS,41,0),"")</f>
        <v/>
      </c>
      <c r="S837" s="115" t="str">
        <f>IFERROR(VLOOKUP($D837,의치한약수데이터!$C:$AS,43,0),"")</f>
        <v/>
      </c>
    </row>
    <row r="838" spans="3:19" x14ac:dyDescent="0.3">
      <c r="C838" s="18">
        <v>806</v>
      </c>
      <c r="D838" s="77" t="str">
        <f>IFERROR(VLOOKUP($C838,의치한약수데이터!$B:$C,2,0),"")</f>
        <v/>
      </c>
      <c r="E838" s="79" t="str">
        <f>IFERROR(VLOOKUP($D838,의치한약수데이터!$C:$AS,3,0),"")</f>
        <v/>
      </c>
      <c r="F838" s="77" t="str">
        <f>IFERROR(VLOOKUP($D838,의치한약수데이터!$C:$AS,5,0),"")</f>
        <v/>
      </c>
      <c r="G838" s="77" t="str">
        <f>IFERROR(VLOOKUP($D838,의치한약수데이터!$C:$AS,6,0),"")</f>
        <v/>
      </c>
      <c r="H838" s="77" t="str">
        <f>IFERROR(VLOOKUP($D838,의치한약수데이터!$C:$AS,8,0),"")</f>
        <v/>
      </c>
      <c r="I838" s="77" t="str">
        <f>IFERROR(VLOOKUP($D838,의치한약수데이터!$C:$AS,12,0),"")</f>
        <v/>
      </c>
      <c r="J838" s="77" t="str">
        <f>IFERROR(VLOOKUP($D838,의치한약수데이터!$C:$AS,13,0),"")</f>
        <v/>
      </c>
      <c r="K838" s="77" t="str">
        <f>IFERROR(VLOOKUP($D838,의치한약수데이터!$C:$AS,14,0),"")</f>
        <v/>
      </c>
      <c r="L838" s="77" t="str">
        <f>IFERROR(VLOOKUP($D838,의치한약수데이터!$C:$AS,16,0),"")</f>
        <v/>
      </c>
      <c r="M838" s="80" t="str">
        <f>IFERROR(VLOOKUP($D838,의치한약수데이터!$C:$AS,17,0),"")</f>
        <v/>
      </c>
      <c r="N838" s="77" t="str">
        <f>IFERROR(VLOOKUP($D838,의치한약수데이터!$C:$AS,18,0),"")</f>
        <v/>
      </c>
      <c r="O838" s="81" t="str">
        <f>IFERROR(VLOOKUP($D838,의치한약수데이터!$C:$AS,20,0),"")</f>
        <v/>
      </c>
      <c r="P838" s="77" t="str">
        <f>IFERROR(VLOOKUP($D838,의치한약수데이터!$C:$AS,21,0),"")</f>
        <v/>
      </c>
      <c r="Q838" s="77" t="str">
        <f>IFERROR(VLOOKUP($D838,의치한약수데이터!$C:$AS,39,0),"")</f>
        <v/>
      </c>
      <c r="R838" s="82" t="str">
        <f>IFERROR(VLOOKUP($D838,의치한약수데이터!$C:$AS,41,0),"")</f>
        <v/>
      </c>
      <c r="S838" s="115" t="str">
        <f>IFERROR(VLOOKUP($D838,의치한약수데이터!$C:$AS,43,0),"")</f>
        <v/>
      </c>
    </row>
    <row r="839" spans="3:19" x14ac:dyDescent="0.3">
      <c r="C839" s="18">
        <v>807</v>
      </c>
      <c r="D839" s="77" t="str">
        <f>IFERROR(VLOOKUP($C839,의치한약수데이터!$B:$C,2,0),"")</f>
        <v/>
      </c>
      <c r="E839" s="79" t="str">
        <f>IFERROR(VLOOKUP($D839,의치한약수데이터!$C:$AS,3,0),"")</f>
        <v/>
      </c>
      <c r="F839" s="77" t="str">
        <f>IFERROR(VLOOKUP($D839,의치한약수데이터!$C:$AS,5,0),"")</f>
        <v/>
      </c>
      <c r="G839" s="77" t="str">
        <f>IFERROR(VLOOKUP($D839,의치한약수데이터!$C:$AS,6,0),"")</f>
        <v/>
      </c>
      <c r="H839" s="77" t="str">
        <f>IFERROR(VLOOKUP($D839,의치한약수데이터!$C:$AS,8,0),"")</f>
        <v/>
      </c>
      <c r="I839" s="77" t="str">
        <f>IFERROR(VLOOKUP($D839,의치한약수데이터!$C:$AS,12,0),"")</f>
        <v/>
      </c>
      <c r="J839" s="77" t="str">
        <f>IFERROR(VLOOKUP($D839,의치한약수데이터!$C:$AS,13,0),"")</f>
        <v/>
      </c>
      <c r="K839" s="77" t="str">
        <f>IFERROR(VLOOKUP($D839,의치한약수데이터!$C:$AS,14,0),"")</f>
        <v/>
      </c>
      <c r="L839" s="77" t="str">
        <f>IFERROR(VLOOKUP($D839,의치한약수데이터!$C:$AS,16,0),"")</f>
        <v/>
      </c>
      <c r="M839" s="80" t="str">
        <f>IFERROR(VLOOKUP($D839,의치한약수데이터!$C:$AS,17,0),"")</f>
        <v/>
      </c>
      <c r="N839" s="77" t="str">
        <f>IFERROR(VLOOKUP($D839,의치한약수데이터!$C:$AS,18,0),"")</f>
        <v/>
      </c>
      <c r="O839" s="81" t="str">
        <f>IFERROR(VLOOKUP($D839,의치한약수데이터!$C:$AS,20,0),"")</f>
        <v/>
      </c>
      <c r="P839" s="77" t="str">
        <f>IFERROR(VLOOKUP($D839,의치한약수데이터!$C:$AS,21,0),"")</f>
        <v/>
      </c>
      <c r="Q839" s="77" t="str">
        <f>IFERROR(VLOOKUP($D839,의치한약수데이터!$C:$AS,39,0),"")</f>
        <v/>
      </c>
      <c r="R839" s="82" t="str">
        <f>IFERROR(VLOOKUP($D839,의치한약수데이터!$C:$AS,41,0),"")</f>
        <v/>
      </c>
      <c r="S839" s="115" t="str">
        <f>IFERROR(VLOOKUP($D839,의치한약수데이터!$C:$AS,43,0),"")</f>
        <v/>
      </c>
    </row>
    <row r="840" spans="3:19" x14ac:dyDescent="0.3">
      <c r="C840" s="18">
        <v>808</v>
      </c>
      <c r="D840" s="77" t="str">
        <f>IFERROR(VLOOKUP($C840,의치한약수데이터!$B:$C,2,0),"")</f>
        <v/>
      </c>
      <c r="E840" s="79" t="str">
        <f>IFERROR(VLOOKUP($D840,의치한약수데이터!$C:$AS,3,0),"")</f>
        <v/>
      </c>
      <c r="F840" s="77" t="str">
        <f>IFERROR(VLOOKUP($D840,의치한약수데이터!$C:$AS,5,0),"")</f>
        <v/>
      </c>
      <c r="G840" s="77" t="str">
        <f>IFERROR(VLOOKUP($D840,의치한약수데이터!$C:$AS,6,0),"")</f>
        <v/>
      </c>
      <c r="H840" s="77" t="str">
        <f>IFERROR(VLOOKUP($D840,의치한약수데이터!$C:$AS,8,0),"")</f>
        <v/>
      </c>
      <c r="I840" s="77" t="str">
        <f>IFERROR(VLOOKUP($D840,의치한약수데이터!$C:$AS,12,0),"")</f>
        <v/>
      </c>
      <c r="J840" s="77" t="str">
        <f>IFERROR(VLOOKUP($D840,의치한약수데이터!$C:$AS,13,0),"")</f>
        <v/>
      </c>
      <c r="K840" s="77" t="str">
        <f>IFERROR(VLOOKUP($D840,의치한약수데이터!$C:$AS,14,0),"")</f>
        <v/>
      </c>
      <c r="L840" s="77" t="str">
        <f>IFERROR(VLOOKUP($D840,의치한약수데이터!$C:$AS,16,0),"")</f>
        <v/>
      </c>
      <c r="M840" s="80" t="str">
        <f>IFERROR(VLOOKUP($D840,의치한약수데이터!$C:$AS,17,0),"")</f>
        <v/>
      </c>
      <c r="N840" s="77" t="str">
        <f>IFERROR(VLOOKUP($D840,의치한약수데이터!$C:$AS,18,0),"")</f>
        <v/>
      </c>
      <c r="O840" s="81" t="str">
        <f>IFERROR(VLOOKUP($D840,의치한약수데이터!$C:$AS,20,0),"")</f>
        <v/>
      </c>
      <c r="P840" s="77" t="str">
        <f>IFERROR(VLOOKUP($D840,의치한약수데이터!$C:$AS,21,0),"")</f>
        <v/>
      </c>
      <c r="Q840" s="77" t="str">
        <f>IFERROR(VLOOKUP($D840,의치한약수데이터!$C:$AS,39,0),"")</f>
        <v/>
      </c>
      <c r="R840" s="82" t="str">
        <f>IFERROR(VLOOKUP($D840,의치한약수데이터!$C:$AS,41,0),"")</f>
        <v/>
      </c>
      <c r="S840" s="115" t="str">
        <f>IFERROR(VLOOKUP($D840,의치한약수데이터!$C:$AS,43,0),"")</f>
        <v/>
      </c>
    </row>
    <row r="841" spans="3:19" x14ac:dyDescent="0.3">
      <c r="C841" s="18">
        <v>809</v>
      </c>
      <c r="D841" s="77" t="str">
        <f>IFERROR(VLOOKUP($C841,의치한약수데이터!$B:$C,2,0),"")</f>
        <v/>
      </c>
      <c r="E841" s="79" t="str">
        <f>IFERROR(VLOOKUP($D841,의치한약수데이터!$C:$AS,3,0),"")</f>
        <v/>
      </c>
      <c r="F841" s="77" t="str">
        <f>IFERROR(VLOOKUP($D841,의치한약수데이터!$C:$AS,5,0),"")</f>
        <v/>
      </c>
      <c r="G841" s="77" t="str">
        <f>IFERROR(VLOOKUP($D841,의치한약수데이터!$C:$AS,6,0),"")</f>
        <v/>
      </c>
      <c r="H841" s="77" t="str">
        <f>IFERROR(VLOOKUP($D841,의치한약수데이터!$C:$AS,8,0),"")</f>
        <v/>
      </c>
      <c r="I841" s="77" t="str">
        <f>IFERROR(VLOOKUP($D841,의치한약수데이터!$C:$AS,12,0),"")</f>
        <v/>
      </c>
      <c r="J841" s="77" t="str">
        <f>IFERROR(VLOOKUP($D841,의치한약수데이터!$C:$AS,13,0),"")</f>
        <v/>
      </c>
      <c r="K841" s="77" t="str">
        <f>IFERROR(VLOOKUP($D841,의치한약수데이터!$C:$AS,14,0),"")</f>
        <v/>
      </c>
      <c r="L841" s="77" t="str">
        <f>IFERROR(VLOOKUP($D841,의치한약수데이터!$C:$AS,16,0),"")</f>
        <v/>
      </c>
      <c r="M841" s="80" t="str">
        <f>IFERROR(VLOOKUP($D841,의치한약수데이터!$C:$AS,17,0),"")</f>
        <v/>
      </c>
      <c r="N841" s="77" t="str">
        <f>IFERROR(VLOOKUP($D841,의치한약수데이터!$C:$AS,18,0),"")</f>
        <v/>
      </c>
      <c r="O841" s="81" t="str">
        <f>IFERROR(VLOOKUP($D841,의치한약수데이터!$C:$AS,20,0),"")</f>
        <v/>
      </c>
      <c r="P841" s="77" t="str">
        <f>IFERROR(VLOOKUP($D841,의치한약수데이터!$C:$AS,21,0),"")</f>
        <v/>
      </c>
      <c r="Q841" s="77" t="str">
        <f>IFERROR(VLOOKUP($D841,의치한약수데이터!$C:$AS,39,0),"")</f>
        <v/>
      </c>
      <c r="R841" s="82" t="str">
        <f>IFERROR(VLOOKUP($D841,의치한약수데이터!$C:$AS,41,0),"")</f>
        <v/>
      </c>
      <c r="S841" s="115" t="str">
        <f>IFERROR(VLOOKUP($D841,의치한약수데이터!$C:$AS,43,0),"")</f>
        <v/>
      </c>
    </row>
    <row r="842" spans="3:19" x14ac:dyDescent="0.3">
      <c r="C842" s="18">
        <v>810</v>
      </c>
      <c r="D842" s="77" t="str">
        <f>IFERROR(VLOOKUP($C842,의치한약수데이터!$B:$C,2,0),"")</f>
        <v/>
      </c>
      <c r="E842" s="79" t="str">
        <f>IFERROR(VLOOKUP($D842,의치한약수데이터!$C:$AS,3,0),"")</f>
        <v/>
      </c>
      <c r="F842" s="77" t="str">
        <f>IFERROR(VLOOKUP($D842,의치한약수데이터!$C:$AS,5,0),"")</f>
        <v/>
      </c>
      <c r="G842" s="77" t="str">
        <f>IFERROR(VLOOKUP($D842,의치한약수데이터!$C:$AS,6,0),"")</f>
        <v/>
      </c>
      <c r="H842" s="77" t="str">
        <f>IFERROR(VLOOKUP($D842,의치한약수데이터!$C:$AS,8,0),"")</f>
        <v/>
      </c>
      <c r="I842" s="77" t="str">
        <f>IFERROR(VLOOKUP($D842,의치한약수데이터!$C:$AS,12,0),"")</f>
        <v/>
      </c>
      <c r="J842" s="77" t="str">
        <f>IFERROR(VLOOKUP($D842,의치한약수데이터!$C:$AS,13,0),"")</f>
        <v/>
      </c>
      <c r="K842" s="77" t="str">
        <f>IFERROR(VLOOKUP($D842,의치한약수데이터!$C:$AS,14,0),"")</f>
        <v/>
      </c>
      <c r="L842" s="77" t="str">
        <f>IFERROR(VLOOKUP($D842,의치한약수데이터!$C:$AS,16,0),"")</f>
        <v/>
      </c>
      <c r="M842" s="80" t="str">
        <f>IFERROR(VLOOKUP($D842,의치한약수데이터!$C:$AS,17,0),"")</f>
        <v/>
      </c>
      <c r="N842" s="77" t="str">
        <f>IFERROR(VLOOKUP($D842,의치한약수데이터!$C:$AS,18,0),"")</f>
        <v/>
      </c>
      <c r="O842" s="81" t="str">
        <f>IFERROR(VLOOKUP($D842,의치한약수데이터!$C:$AS,20,0),"")</f>
        <v/>
      </c>
      <c r="P842" s="77" t="str">
        <f>IFERROR(VLOOKUP($D842,의치한약수데이터!$C:$AS,21,0),"")</f>
        <v/>
      </c>
      <c r="Q842" s="77" t="str">
        <f>IFERROR(VLOOKUP($D842,의치한약수데이터!$C:$AS,39,0),"")</f>
        <v/>
      </c>
      <c r="R842" s="82" t="str">
        <f>IFERROR(VLOOKUP($D842,의치한약수데이터!$C:$AS,41,0),"")</f>
        <v/>
      </c>
      <c r="S842" s="115" t="str">
        <f>IFERROR(VLOOKUP($D842,의치한약수데이터!$C:$AS,43,0),"")</f>
        <v/>
      </c>
    </row>
    <row r="843" spans="3:19" x14ac:dyDescent="0.3">
      <c r="C843" s="18">
        <v>811</v>
      </c>
      <c r="D843" s="77" t="str">
        <f>IFERROR(VLOOKUP($C843,의치한약수데이터!$B:$C,2,0),"")</f>
        <v/>
      </c>
      <c r="E843" s="79" t="str">
        <f>IFERROR(VLOOKUP($D843,의치한약수데이터!$C:$AS,3,0),"")</f>
        <v/>
      </c>
      <c r="F843" s="77" t="str">
        <f>IFERROR(VLOOKUP($D843,의치한약수데이터!$C:$AS,5,0),"")</f>
        <v/>
      </c>
      <c r="G843" s="77" t="str">
        <f>IFERROR(VLOOKUP($D843,의치한약수데이터!$C:$AS,6,0),"")</f>
        <v/>
      </c>
      <c r="H843" s="77" t="str">
        <f>IFERROR(VLOOKUP($D843,의치한약수데이터!$C:$AS,8,0),"")</f>
        <v/>
      </c>
      <c r="I843" s="77" t="str">
        <f>IFERROR(VLOOKUP($D843,의치한약수데이터!$C:$AS,12,0),"")</f>
        <v/>
      </c>
      <c r="J843" s="77" t="str">
        <f>IFERROR(VLOOKUP($D843,의치한약수데이터!$C:$AS,13,0),"")</f>
        <v/>
      </c>
      <c r="K843" s="77" t="str">
        <f>IFERROR(VLOOKUP($D843,의치한약수데이터!$C:$AS,14,0),"")</f>
        <v/>
      </c>
      <c r="L843" s="77" t="str">
        <f>IFERROR(VLOOKUP($D843,의치한약수데이터!$C:$AS,16,0),"")</f>
        <v/>
      </c>
      <c r="M843" s="80" t="str">
        <f>IFERROR(VLOOKUP($D843,의치한약수데이터!$C:$AS,17,0),"")</f>
        <v/>
      </c>
      <c r="N843" s="77" t="str">
        <f>IFERROR(VLOOKUP($D843,의치한약수데이터!$C:$AS,18,0),"")</f>
        <v/>
      </c>
      <c r="O843" s="81" t="str">
        <f>IFERROR(VLOOKUP($D843,의치한약수데이터!$C:$AS,20,0),"")</f>
        <v/>
      </c>
      <c r="P843" s="77" t="str">
        <f>IFERROR(VLOOKUP($D843,의치한약수데이터!$C:$AS,21,0),"")</f>
        <v/>
      </c>
      <c r="Q843" s="77" t="str">
        <f>IFERROR(VLOOKUP($D843,의치한약수데이터!$C:$AS,39,0),"")</f>
        <v/>
      </c>
      <c r="R843" s="82" t="str">
        <f>IFERROR(VLOOKUP($D843,의치한약수데이터!$C:$AS,41,0),"")</f>
        <v/>
      </c>
      <c r="S843" s="115" t="str">
        <f>IFERROR(VLOOKUP($D843,의치한약수데이터!$C:$AS,43,0),"")</f>
        <v/>
      </c>
    </row>
    <row r="844" spans="3:19" x14ac:dyDescent="0.3">
      <c r="C844" s="18">
        <v>812</v>
      </c>
      <c r="D844" s="77" t="str">
        <f>IFERROR(VLOOKUP($C844,의치한약수데이터!$B:$C,2,0),"")</f>
        <v/>
      </c>
      <c r="E844" s="79" t="str">
        <f>IFERROR(VLOOKUP($D844,의치한약수데이터!$C:$AS,3,0),"")</f>
        <v/>
      </c>
      <c r="F844" s="77" t="str">
        <f>IFERROR(VLOOKUP($D844,의치한약수데이터!$C:$AS,5,0),"")</f>
        <v/>
      </c>
      <c r="G844" s="77" t="str">
        <f>IFERROR(VLOOKUP($D844,의치한약수데이터!$C:$AS,6,0),"")</f>
        <v/>
      </c>
      <c r="H844" s="77" t="str">
        <f>IFERROR(VLOOKUP($D844,의치한약수데이터!$C:$AS,8,0),"")</f>
        <v/>
      </c>
      <c r="I844" s="77" t="str">
        <f>IFERROR(VLOOKUP($D844,의치한약수데이터!$C:$AS,12,0),"")</f>
        <v/>
      </c>
      <c r="J844" s="77" t="str">
        <f>IFERROR(VLOOKUP($D844,의치한약수데이터!$C:$AS,13,0),"")</f>
        <v/>
      </c>
      <c r="K844" s="77" t="str">
        <f>IFERROR(VLOOKUP($D844,의치한약수데이터!$C:$AS,14,0),"")</f>
        <v/>
      </c>
      <c r="L844" s="77" t="str">
        <f>IFERROR(VLOOKUP($D844,의치한약수데이터!$C:$AS,16,0),"")</f>
        <v/>
      </c>
      <c r="M844" s="80" t="str">
        <f>IFERROR(VLOOKUP($D844,의치한약수데이터!$C:$AS,17,0),"")</f>
        <v/>
      </c>
      <c r="N844" s="77" t="str">
        <f>IFERROR(VLOOKUP($D844,의치한약수데이터!$C:$AS,18,0),"")</f>
        <v/>
      </c>
      <c r="O844" s="81" t="str">
        <f>IFERROR(VLOOKUP($D844,의치한약수데이터!$C:$AS,20,0),"")</f>
        <v/>
      </c>
      <c r="P844" s="77" t="str">
        <f>IFERROR(VLOOKUP($D844,의치한약수데이터!$C:$AS,21,0),"")</f>
        <v/>
      </c>
      <c r="Q844" s="77" t="str">
        <f>IFERROR(VLOOKUP($D844,의치한약수데이터!$C:$AS,39,0),"")</f>
        <v/>
      </c>
      <c r="R844" s="82" t="str">
        <f>IFERROR(VLOOKUP($D844,의치한약수데이터!$C:$AS,41,0),"")</f>
        <v/>
      </c>
      <c r="S844" s="115" t="str">
        <f>IFERROR(VLOOKUP($D844,의치한약수데이터!$C:$AS,43,0),"")</f>
        <v/>
      </c>
    </row>
    <row r="845" spans="3:19" x14ac:dyDescent="0.3">
      <c r="C845" s="18">
        <v>813</v>
      </c>
      <c r="D845" s="77" t="str">
        <f>IFERROR(VLOOKUP($C845,의치한약수데이터!$B:$C,2,0),"")</f>
        <v/>
      </c>
      <c r="E845" s="79" t="str">
        <f>IFERROR(VLOOKUP($D845,의치한약수데이터!$C:$AS,3,0),"")</f>
        <v/>
      </c>
      <c r="F845" s="77" t="str">
        <f>IFERROR(VLOOKUP($D845,의치한약수데이터!$C:$AS,5,0),"")</f>
        <v/>
      </c>
      <c r="G845" s="77" t="str">
        <f>IFERROR(VLOOKUP($D845,의치한약수데이터!$C:$AS,6,0),"")</f>
        <v/>
      </c>
      <c r="H845" s="77" t="str">
        <f>IFERROR(VLOOKUP($D845,의치한약수데이터!$C:$AS,8,0),"")</f>
        <v/>
      </c>
      <c r="I845" s="77" t="str">
        <f>IFERROR(VLOOKUP($D845,의치한약수데이터!$C:$AS,12,0),"")</f>
        <v/>
      </c>
      <c r="J845" s="77" t="str">
        <f>IFERROR(VLOOKUP($D845,의치한약수데이터!$C:$AS,13,0),"")</f>
        <v/>
      </c>
      <c r="K845" s="77" t="str">
        <f>IFERROR(VLOOKUP($D845,의치한약수데이터!$C:$AS,14,0),"")</f>
        <v/>
      </c>
      <c r="L845" s="77" t="str">
        <f>IFERROR(VLOOKUP($D845,의치한약수데이터!$C:$AS,16,0),"")</f>
        <v/>
      </c>
      <c r="M845" s="80" t="str">
        <f>IFERROR(VLOOKUP($D845,의치한약수데이터!$C:$AS,17,0),"")</f>
        <v/>
      </c>
      <c r="N845" s="77" t="str">
        <f>IFERROR(VLOOKUP($D845,의치한약수데이터!$C:$AS,18,0),"")</f>
        <v/>
      </c>
      <c r="O845" s="81" t="str">
        <f>IFERROR(VLOOKUP($D845,의치한약수데이터!$C:$AS,20,0),"")</f>
        <v/>
      </c>
      <c r="P845" s="77" t="str">
        <f>IFERROR(VLOOKUP($D845,의치한약수데이터!$C:$AS,21,0),"")</f>
        <v/>
      </c>
      <c r="Q845" s="77" t="str">
        <f>IFERROR(VLOOKUP($D845,의치한약수데이터!$C:$AS,39,0),"")</f>
        <v/>
      </c>
      <c r="R845" s="82" t="str">
        <f>IFERROR(VLOOKUP($D845,의치한약수데이터!$C:$AS,41,0),"")</f>
        <v/>
      </c>
      <c r="S845" s="115" t="str">
        <f>IFERROR(VLOOKUP($D845,의치한약수데이터!$C:$AS,43,0),"")</f>
        <v/>
      </c>
    </row>
    <row r="846" spans="3:19" x14ac:dyDescent="0.3">
      <c r="C846" s="18">
        <v>814</v>
      </c>
      <c r="D846" s="77" t="str">
        <f>IFERROR(VLOOKUP($C846,의치한약수데이터!$B:$C,2,0),"")</f>
        <v/>
      </c>
      <c r="E846" s="79" t="str">
        <f>IFERROR(VLOOKUP($D846,의치한약수데이터!$C:$AS,3,0),"")</f>
        <v/>
      </c>
      <c r="F846" s="77" t="str">
        <f>IFERROR(VLOOKUP($D846,의치한약수데이터!$C:$AS,5,0),"")</f>
        <v/>
      </c>
      <c r="G846" s="77" t="str">
        <f>IFERROR(VLOOKUP($D846,의치한약수데이터!$C:$AS,6,0),"")</f>
        <v/>
      </c>
      <c r="H846" s="77" t="str">
        <f>IFERROR(VLOOKUP($D846,의치한약수데이터!$C:$AS,8,0),"")</f>
        <v/>
      </c>
      <c r="I846" s="77" t="str">
        <f>IFERROR(VLOOKUP($D846,의치한약수데이터!$C:$AS,12,0),"")</f>
        <v/>
      </c>
      <c r="J846" s="77" t="str">
        <f>IFERROR(VLOOKUP($D846,의치한약수데이터!$C:$AS,13,0),"")</f>
        <v/>
      </c>
      <c r="K846" s="77" t="str">
        <f>IFERROR(VLOOKUP($D846,의치한약수데이터!$C:$AS,14,0),"")</f>
        <v/>
      </c>
      <c r="L846" s="77" t="str">
        <f>IFERROR(VLOOKUP($D846,의치한약수데이터!$C:$AS,16,0),"")</f>
        <v/>
      </c>
      <c r="M846" s="80" t="str">
        <f>IFERROR(VLOOKUP($D846,의치한약수데이터!$C:$AS,17,0),"")</f>
        <v/>
      </c>
      <c r="N846" s="77" t="str">
        <f>IFERROR(VLOOKUP($D846,의치한약수데이터!$C:$AS,18,0),"")</f>
        <v/>
      </c>
      <c r="O846" s="81" t="str">
        <f>IFERROR(VLOOKUP($D846,의치한약수데이터!$C:$AS,20,0),"")</f>
        <v/>
      </c>
      <c r="P846" s="77" t="str">
        <f>IFERROR(VLOOKUP($D846,의치한약수데이터!$C:$AS,21,0),"")</f>
        <v/>
      </c>
      <c r="Q846" s="77" t="str">
        <f>IFERROR(VLOOKUP($D846,의치한약수데이터!$C:$AS,39,0),"")</f>
        <v/>
      </c>
      <c r="R846" s="82" t="str">
        <f>IFERROR(VLOOKUP($D846,의치한약수데이터!$C:$AS,41,0),"")</f>
        <v/>
      </c>
      <c r="S846" s="115" t="str">
        <f>IFERROR(VLOOKUP($D846,의치한약수데이터!$C:$AS,43,0),"")</f>
        <v/>
      </c>
    </row>
    <row r="847" spans="3:19" x14ac:dyDescent="0.3">
      <c r="C847" s="18">
        <v>815</v>
      </c>
      <c r="D847" s="77" t="str">
        <f>IFERROR(VLOOKUP($C847,의치한약수데이터!$B:$C,2,0),"")</f>
        <v/>
      </c>
      <c r="E847" s="79" t="str">
        <f>IFERROR(VLOOKUP($D847,의치한약수데이터!$C:$AS,3,0),"")</f>
        <v/>
      </c>
      <c r="F847" s="77" t="str">
        <f>IFERROR(VLOOKUP($D847,의치한약수데이터!$C:$AS,5,0),"")</f>
        <v/>
      </c>
      <c r="G847" s="77" t="str">
        <f>IFERROR(VLOOKUP($D847,의치한약수데이터!$C:$AS,6,0),"")</f>
        <v/>
      </c>
      <c r="H847" s="77" t="str">
        <f>IFERROR(VLOOKUP($D847,의치한약수데이터!$C:$AS,8,0),"")</f>
        <v/>
      </c>
      <c r="I847" s="77" t="str">
        <f>IFERROR(VLOOKUP($D847,의치한약수데이터!$C:$AS,12,0),"")</f>
        <v/>
      </c>
      <c r="J847" s="77" t="str">
        <f>IFERROR(VLOOKUP($D847,의치한약수데이터!$C:$AS,13,0),"")</f>
        <v/>
      </c>
      <c r="K847" s="77" t="str">
        <f>IFERROR(VLOOKUP($D847,의치한약수데이터!$C:$AS,14,0),"")</f>
        <v/>
      </c>
      <c r="L847" s="77" t="str">
        <f>IFERROR(VLOOKUP($D847,의치한약수데이터!$C:$AS,16,0),"")</f>
        <v/>
      </c>
      <c r="M847" s="80" t="str">
        <f>IFERROR(VLOOKUP($D847,의치한약수데이터!$C:$AS,17,0),"")</f>
        <v/>
      </c>
      <c r="N847" s="77" t="str">
        <f>IFERROR(VLOOKUP($D847,의치한약수데이터!$C:$AS,18,0),"")</f>
        <v/>
      </c>
      <c r="O847" s="81" t="str">
        <f>IFERROR(VLOOKUP($D847,의치한약수데이터!$C:$AS,20,0),"")</f>
        <v/>
      </c>
      <c r="P847" s="77" t="str">
        <f>IFERROR(VLOOKUP($D847,의치한약수데이터!$C:$AS,21,0),"")</f>
        <v/>
      </c>
      <c r="Q847" s="77" t="str">
        <f>IFERROR(VLOOKUP($D847,의치한약수데이터!$C:$AS,39,0),"")</f>
        <v/>
      </c>
      <c r="R847" s="82" t="str">
        <f>IFERROR(VLOOKUP($D847,의치한약수데이터!$C:$AS,41,0),"")</f>
        <v/>
      </c>
      <c r="S847" s="115" t="str">
        <f>IFERROR(VLOOKUP($D847,의치한약수데이터!$C:$AS,43,0),"")</f>
        <v/>
      </c>
    </row>
    <row r="848" spans="3:19" x14ac:dyDescent="0.3">
      <c r="C848" s="18">
        <v>816</v>
      </c>
      <c r="D848" s="77" t="str">
        <f>IFERROR(VLOOKUP($C848,의치한약수데이터!$B:$C,2,0),"")</f>
        <v/>
      </c>
      <c r="E848" s="79" t="str">
        <f>IFERROR(VLOOKUP($D848,의치한약수데이터!$C:$AS,3,0),"")</f>
        <v/>
      </c>
      <c r="F848" s="77" t="str">
        <f>IFERROR(VLOOKUP($D848,의치한약수데이터!$C:$AS,5,0),"")</f>
        <v/>
      </c>
      <c r="G848" s="77" t="str">
        <f>IFERROR(VLOOKUP($D848,의치한약수데이터!$C:$AS,6,0),"")</f>
        <v/>
      </c>
      <c r="H848" s="77" t="str">
        <f>IFERROR(VLOOKUP($D848,의치한약수데이터!$C:$AS,8,0),"")</f>
        <v/>
      </c>
      <c r="I848" s="77" t="str">
        <f>IFERROR(VLOOKUP($D848,의치한약수데이터!$C:$AS,12,0),"")</f>
        <v/>
      </c>
      <c r="J848" s="77" t="str">
        <f>IFERROR(VLOOKUP($D848,의치한약수데이터!$C:$AS,13,0),"")</f>
        <v/>
      </c>
      <c r="K848" s="77" t="str">
        <f>IFERROR(VLOOKUP($D848,의치한약수데이터!$C:$AS,14,0),"")</f>
        <v/>
      </c>
      <c r="L848" s="77" t="str">
        <f>IFERROR(VLOOKUP($D848,의치한약수데이터!$C:$AS,16,0),"")</f>
        <v/>
      </c>
      <c r="M848" s="80" t="str">
        <f>IFERROR(VLOOKUP($D848,의치한약수데이터!$C:$AS,17,0),"")</f>
        <v/>
      </c>
      <c r="N848" s="77" t="str">
        <f>IFERROR(VLOOKUP($D848,의치한약수데이터!$C:$AS,18,0),"")</f>
        <v/>
      </c>
      <c r="O848" s="81" t="str">
        <f>IFERROR(VLOOKUP($D848,의치한약수데이터!$C:$AS,20,0),"")</f>
        <v/>
      </c>
      <c r="P848" s="77" t="str">
        <f>IFERROR(VLOOKUP($D848,의치한약수데이터!$C:$AS,21,0),"")</f>
        <v/>
      </c>
      <c r="Q848" s="77" t="str">
        <f>IFERROR(VLOOKUP($D848,의치한약수데이터!$C:$AS,39,0),"")</f>
        <v/>
      </c>
      <c r="R848" s="82" t="str">
        <f>IFERROR(VLOOKUP($D848,의치한약수데이터!$C:$AS,41,0),"")</f>
        <v/>
      </c>
      <c r="S848" s="115" t="str">
        <f>IFERROR(VLOOKUP($D848,의치한약수데이터!$C:$AS,43,0),"")</f>
        <v/>
      </c>
    </row>
    <row r="849" spans="3:19" x14ac:dyDescent="0.3">
      <c r="C849" s="18">
        <v>817</v>
      </c>
      <c r="D849" s="77" t="str">
        <f>IFERROR(VLOOKUP($C849,의치한약수데이터!$B:$C,2,0),"")</f>
        <v/>
      </c>
      <c r="E849" s="79" t="str">
        <f>IFERROR(VLOOKUP($D849,의치한약수데이터!$C:$AS,3,0),"")</f>
        <v/>
      </c>
      <c r="F849" s="77" t="str">
        <f>IFERROR(VLOOKUP($D849,의치한약수데이터!$C:$AS,5,0),"")</f>
        <v/>
      </c>
      <c r="G849" s="77" t="str">
        <f>IFERROR(VLOOKUP($D849,의치한약수데이터!$C:$AS,6,0),"")</f>
        <v/>
      </c>
      <c r="H849" s="77" t="str">
        <f>IFERROR(VLOOKUP($D849,의치한약수데이터!$C:$AS,8,0),"")</f>
        <v/>
      </c>
      <c r="I849" s="77" t="str">
        <f>IFERROR(VLOOKUP($D849,의치한약수데이터!$C:$AS,12,0),"")</f>
        <v/>
      </c>
      <c r="J849" s="77" t="str">
        <f>IFERROR(VLOOKUP($D849,의치한약수데이터!$C:$AS,13,0),"")</f>
        <v/>
      </c>
      <c r="K849" s="77" t="str">
        <f>IFERROR(VLOOKUP($D849,의치한약수데이터!$C:$AS,14,0),"")</f>
        <v/>
      </c>
      <c r="L849" s="77" t="str">
        <f>IFERROR(VLOOKUP($D849,의치한약수데이터!$C:$AS,16,0),"")</f>
        <v/>
      </c>
      <c r="M849" s="80" t="str">
        <f>IFERROR(VLOOKUP($D849,의치한약수데이터!$C:$AS,17,0),"")</f>
        <v/>
      </c>
      <c r="N849" s="77" t="str">
        <f>IFERROR(VLOOKUP($D849,의치한약수데이터!$C:$AS,18,0),"")</f>
        <v/>
      </c>
      <c r="O849" s="81" t="str">
        <f>IFERROR(VLOOKUP($D849,의치한약수데이터!$C:$AS,20,0),"")</f>
        <v/>
      </c>
      <c r="P849" s="77" t="str">
        <f>IFERROR(VLOOKUP($D849,의치한약수데이터!$C:$AS,21,0),"")</f>
        <v/>
      </c>
      <c r="Q849" s="77" t="str">
        <f>IFERROR(VLOOKUP($D849,의치한약수데이터!$C:$AS,39,0),"")</f>
        <v/>
      </c>
      <c r="R849" s="82" t="str">
        <f>IFERROR(VLOOKUP($D849,의치한약수데이터!$C:$AS,41,0),"")</f>
        <v/>
      </c>
      <c r="S849" s="115" t="str">
        <f>IFERROR(VLOOKUP($D849,의치한약수데이터!$C:$AS,43,0),"")</f>
        <v/>
      </c>
    </row>
    <row r="850" spans="3:19" x14ac:dyDescent="0.3">
      <c r="C850" s="18">
        <v>818</v>
      </c>
      <c r="D850" s="77" t="str">
        <f>IFERROR(VLOOKUP($C850,의치한약수데이터!$B:$C,2,0),"")</f>
        <v/>
      </c>
      <c r="E850" s="79" t="str">
        <f>IFERROR(VLOOKUP($D850,의치한약수데이터!$C:$AS,3,0),"")</f>
        <v/>
      </c>
      <c r="F850" s="77" t="str">
        <f>IFERROR(VLOOKUP($D850,의치한약수데이터!$C:$AS,5,0),"")</f>
        <v/>
      </c>
      <c r="G850" s="77" t="str">
        <f>IFERROR(VLOOKUP($D850,의치한약수데이터!$C:$AS,6,0),"")</f>
        <v/>
      </c>
      <c r="H850" s="77" t="str">
        <f>IFERROR(VLOOKUP($D850,의치한약수데이터!$C:$AS,8,0),"")</f>
        <v/>
      </c>
      <c r="I850" s="77" t="str">
        <f>IFERROR(VLOOKUP($D850,의치한약수데이터!$C:$AS,12,0),"")</f>
        <v/>
      </c>
      <c r="J850" s="77" t="str">
        <f>IFERROR(VLOOKUP($D850,의치한약수데이터!$C:$AS,13,0),"")</f>
        <v/>
      </c>
      <c r="K850" s="77" t="str">
        <f>IFERROR(VLOOKUP($D850,의치한약수데이터!$C:$AS,14,0),"")</f>
        <v/>
      </c>
      <c r="L850" s="77" t="str">
        <f>IFERROR(VLOOKUP($D850,의치한약수데이터!$C:$AS,16,0),"")</f>
        <v/>
      </c>
      <c r="M850" s="80" t="str">
        <f>IFERROR(VLOOKUP($D850,의치한약수데이터!$C:$AS,17,0),"")</f>
        <v/>
      </c>
      <c r="N850" s="77" t="str">
        <f>IFERROR(VLOOKUP($D850,의치한약수데이터!$C:$AS,18,0),"")</f>
        <v/>
      </c>
      <c r="O850" s="81" t="str">
        <f>IFERROR(VLOOKUP($D850,의치한약수데이터!$C:$AS,20,0),"")</f>
        <v/>
      </c>
      <c r="P850" s="77" t="str">
        <f>IFERROR(VLOOKUP($D850,의치한약수데이터!$C:$AS,21,0),"")</f>
        <v/>
      </c>
      <c r="Q850" s="77" t="str">
        <f>IFERROR(VLOOKUP($D850,의치한약수데이터!$C:$AS,39,0),"")</f>
        <v/>
      </c>
      <c r="R850" s="82" t="str">
        <f>IFERROR(VLOOKUP($D850,의치한약수데이터!$C:$AS,41,0),"")</f>
        <v/>
      </c>
      <c r="S850" s="115" t="str">
        <f>IFERROR(VLOOKUP($D850,의치한약수데이터!$C:$AS,43,0),"")</f>
        <v/>
      </c>
    </row>
    <row r="851" spans="3:19" x14ac:dyDescent="0.3">
      <c r="C851" s="18">
        <v>819</v>
      </c>
      <c r="D851" s="77" t="str">
        <f>IFERROR(VLOOKUP($C851,의치한약수데이터!$B:$C,2,0),"")</f>
        <v/>
      </c>
      <c r="E851" s="79" t="str">
        <f>IFERROR(VLOOKUP($D851,의치한약수데이터!$C:$AS,3,0),"")</f>
        <v/>
      </c>
      <c r="F851" s="77" t="str">
        <f>IFERROR(VLOOKUP($D851,의치한약수데이터!$C:$AS,5,0),"")</f>
        <v/>
      </c>
      <c r="G851" s="77" t="str">
        <f>IFERROR(VLOOKUP($D851,의치한약수데이터!$C:$AS,6,0),"")</f>
        <v/>
      </c>
      <c r="H851" s="77" t="str">
        <f>IFERROR(VLOOKUP($D851,의치한약수데이터!$C:$AS,8,0),"")</f>
        <v/>
      </c>
      <c r="I851" s="77" t="str">
        <f>IFERROR(VLOOKUP($D851,의치한약수데이터!$C:$AS,12,0),"")</f>
        <v/>
      </c>
      <c r="J851" s="77" t="str">
        <f>IFERROR(VLOOKUP($D851,의치한약수데이터!$C:$AS,13,0),"")</f>
        <v/>
      </c>
      <c r="K851" s="77" t="str">
        <f>IFERROR(VLOOKUP($D851,의치한약수데이터!$C:$AS,14,0),"")</f>
        <v/>
      </c>
      <c r="L851" s="77" t="str">
        <f>IFERROR(VLOOKUP($D851,의치한약수데이터!$C:$AS,16,0),"")</f>
        <v/>
      </c>
      <c r="M851" s="80" t="str">
        <f>IFERROR(VLOOKUP($D851,의치한약수데이터!$C:$AS,17,0),"")</f>
        <v/>
      </c>
      <c r="N851" s="77" t="str">
        <f>IFERROR(VLOOKUP($D851,의치한약수데이터!$C:$AS,18,0),"")</f>
        <v/>
      </c>
      <c r="O851" s="81" t="str">
        <f>IFERROR(VLOOKUP($D851,의치한약수데이터!$C:$AS,20,0),"")</f>
        <v/>
      </c>
      <c r="P851" s="77" t="str">
        <f>IFERROR(VLOOKUP($D851,의치한약수데이터!$C:$AS,21,0),"")</f>
        <v/>
      </c>
      <c r="Q851" s="77" t="str">
        <f>IFERROR(VLOOKUP($D851,의치한약수데이터!$C:$AS,39,0),"")</f>
        <v/>
      </c>
      <c r="R851" s="82" t="str">
        <f>IFERROR(VLOOKUP($D851,의치한약수데이터!$C:$AS,41,0),"")</f>
        <v/>
      </c>
      <c r="S851" s="115" t="str">
        <f>IFERROR(VLOOKUP($D851,의치한약수데이터!$C:$AS,43,0),"")</f>
        <v/>
      </c>
    </row>
    <row r="852" spans="3:19" x14ac:dyDescent="0.3">
      <c r="C852" s="18">
        <v>820</v>
      </c>
      <c r="D852" s="77" t="str">
        <f>IFERROR(VLOOKUP($C852,의치한약수데이터!$B:$C,2,0),"")</f>
        <v/>
      </c>
      <c r="E852" s="79" t="str">
        <f>IFERROR(VLOOKUP($D852,의치한약수데이터!$C:$AS,3,0),"")</f>
        <v/>
      </c>
      <c r="F852" s="77" t="str">
        <f>IFERROR(VLOOKUP($D852,의치한약수데이터!$C:$AS,5,0),"")</f>
        <v/>
      </c>
      <c r="G852" s="77" t="str">
        <f>IFERROR(VLOOKUP($D852,의치한약수데이터!$C:$AS,6,0),"")</f>
        <v/>
      </c>
      <c r="H852" s="77" t="str">
        <f>IFERROR(VLOOKUP($D852,의치한약수데이터!$C:$AS,8,0),"")</f>
        <v/>
      </c>
      <c r="I852" s="77" t="str">
        <f>IFERROR(VLOOKUP($D852,의치한약수데이터!$C:$AS,12,0),"")</f>
        <v/>
      </c>
      <c r="J852" s="77" t="str">
        <f>IFERROR(VLOOKUP($D852,의치한약수데이터!$C:$AS,13,0),"")</f>
        <v/>
      </c>
      <c r="K852" s="77" t="str">
        <f>IFERROR(VLOOKUP($D852,의치한약수데이터!$C:$AS,14,0),"")</f>
        <v/>
      </c>
      <c r="L852" s="77" t="str">
        <f>IFERROR(VLOOKUP($D852,의치한약수데이터!$C:$AS,16,0),"")</f>
        <v/>
      </c>
      <c r="M852" s="80" t="str">
        <f>IFERROR(VLOOKUP($D852,의치한약수데이터!$C:$AS,17,0),"")</f>
        <v/>
      </c>
      <c r="N852" s="77" t="str">
        <f>IFERROR(VLOOKUP($D852,의치한약수데이터!$C:$AS,18,0),"")</f>
        <v/>
      </c>
      <c r="O852" s="81" t="str">
        <f>IFERROR(VLOOKUP($D852,의치한약수데이터!$C:$AS,20,0),"")</f>
        <v/>
      </c>
      <c r="P852" s="77" t="str">
        <f>IFERROR(VLOOKUP($D852,의치한약수데이터!$C:$AS,21,0),"")</f>
        <v/>
      </c>
      <c r="Q852" s="77" t="str">
        <f>IFERROR(VLOOKUP($D852,의치한약수데이터!$C:$AS,39,0),"")</f>
        <v/>
      </c>
      <c r="R852" s="82" t="str">
        <f>IFERROR(VLOOKUP($D852,의치한약수데이터!$C:$AS,41,0),"")</f>
        <v/>
      </c>
      <c r="S852" s="115" t="str">
        <f>IFERROR(VLOOKUP($D852,의치한약수데이터!$C:$AS,43,0),"")</f>
        <v/>
      </c>
    </row>
    <row r="853" spans="3:19" x14ac:dyDescent="0.3">
      <c r="C853" s="18">
        <v>821</v>
      </c>
      <c r="D853" s="77" t="str">
        <f>IFERROR(VLOOKUP($C853,의치한약수데이터!$B:$C,2,0),"")</f>
        <v/>
      </c>
      <c r="E853" s="79" t="str">
        <f>IFERROR(VLOOKUP($D853,의치한약수데이터!$C:$AS,3,0),"")</f>
        <v/>
      </c>
      <c r="F853" s="77" t="str">
        <f>IFERROR(VLOOKUP($D853,의치한약수데이터!$C:$AS,5,0),"")</f>
        <v/>
      </c>
      <c r="G853" s="77" t="str">
        <f>IFERROR(VLOOKUP($D853,의치한약수데이터!$C:$AS,6,0),"")</f>
        <v/>
      </c>
      <c r="H853" s="77" t="str">
        <f>IFERROR(VLOOKUP($D853,의치한약수데이터!$C:$AS,8,0),"")</f>
        <v/>
      </c>
      <c r="I853" s="77" t="str">
        <f>IFERROR(VLOOKUP($D853,의치한약수데이터!$C:$AS,12,0),"")</f>
        <v/>
      </c>
      <c r="J853" s="77" t="str">
        <f>IFERROR(VLOOKUP($D853,의치한약수데이터!$C:$AS,13,0),"")</f>
        <v/>
      </c>
      <c r="K853" s="77" t="str">
        <f>IFERROR(VLOOKUP($D853,의치한약수데이터!$C:$AS,14,0),"")</f>
        <v/>
      </c>
      <c r="L853" s="77" t="str">
        <f>IFERROR(VLOOKUP($D853,의치한약수데이터!$C:$AS,16,0),"")</f>
        <v/>
      </c>
      <c r="M853" s="80" t="str">
        <f>IFERROR(VLOOKUP($D853,의치한약수데이터!$C:$AS,17,0),"")</f>
        <v/>
      </c>
      <c r="N853" s="77" t="str">
        <f>IFERROR(VLOOKUP($D853,의치한약수데이터!$C:$AS,18,0),"")</f>
        <v/>
      </c>
      <c r="O853" s="81" t="str">
        <f>IFERROR(VLOOKUP($D853,의치한약수데이터!$C:$AS,20,0),"")</f>
        <v/>
      </c>
      <c r="P853" s="77" t="str">
        <f>IFERROR(VLOOKUP($D853,의치한약수데이터!$C:$AS,21,0),"")</f>
        <v/>
      </c>
      <c r="Q853" s="77" t="str">
        <f>IFERROR(VLOOKUP($D853,의치한약수데이터!$C:$AS,39,0),"")</f>
        <v/>
      </c>
      <c r="R853" s="82" t="str">
        <f>IFERROR(VLOOKUP($D853,의치한약수데이터!$C:$AS,41,0),"")</f>
        <v/>
      </c>
      <c r="S853" s="115" t="str">
        <f>IFERROR(VLOOKUP($D853,의치한약수데이터!$C:$AS,43,0),"")</f>
        <v/>
      </c>
    </row>
    <row r="854" spans="3:19" x14ac:dyDescent="0.3">
      <c r="C854" s="18">
        <v>822</v>
      </c>
      <c r="D854" s="77" t="str">
        <f>IFERROR(VLOOKUP($C854,의치한약수데이터!$B:$C,2,0),"")</f>
        <v/>
      </c>
      <c r="E854" s="79" t="str">
        <f>IFERROR(VLOOKUP($D854,의치한약수데이터!$C:$AS,3,0),"")</f>
        <v/>
      </c>
      <c r="F854" s="77" t="str">
        <f>IFERROR(VLOOKUP($D854,의치한약수데이터!$C:$AS,5,0),"")</f>
        <v/>
      </c>
      <c r="G854" s="77" t="str">
        <f>IFERROR(VLOOKUP($D854,의치한약수데이터!$C:$AS,6,0),"")</f>
        <v/>
      </c>
      <c r="H854" s="77" t="str">
        <f>IFERROR(VLOOKUP($D854,의치한약수데이터!$C:$AS,8,0),"")</f>
        <v/>
      </c>
      <c r="I854" s="77" t="str">
        <f>IFERROR(VLOOKUP($D854,의치한약수데이터!$C:$AS,12,0),"")</f>
        <v/>
      </c>
      <c r="J854" s="77" t="str">
        <f>IFERROR(VLOOKUP($D854,의치한약수데이터!$C:$AS,13,0),"")</f>
        <v/>
      </c>
      <c r="K854" s="77" t="str">
        <f>IFERROR(VLOOKUP($D854,의치한약수데이터!$C:$AS,14,0),"")</f>
        <v/>
      </c>
      <c r="L854" s="77" t="str">
        <f>IFERROR(VLOOKUP($D854,의치한약수데이터!$C:$AS,16,0),"")</f>
        <v/>
      </c>
      <c r="M854" s="80" t="str">
        <f>IFERROR(VLOOKUP($D854,의치한약수데이터!$C:$AS,17,0),"")</f>
        <v/>
      </c>
      <c r="N854" s="77" t="str">
        <f>IFERROR(VLOOKUP($D854,의치한약수데이터!$C:$AS,18,0),"")</f>
        <v/>
      </c>
      <c r="O854" s="81" t="str">
        <f>IFERROR(VLOOKUP($D854,의치한약수데이터!$C:$AS,20,0),"")</f>
        <v/>
      </c>
      <c r="P854" s="77" t="str">
        <f>IFERROR(VLOOKUP($D854,의치한약수데이터!$C:$AS,21,0),"")</f>
        <v/>
      </c>
      <c r="Q854" s="77" t="str">
        <f>IFERROR(VLOOKUP($D854,의치한약수데이터!$C:$AS,39,0),"")</f>
        <v/>
      </c>
      <c r="R854" s="82" t="str">
        <f>IFERROR(VLOOKUP($D854,의치한약수데이터!$C:$AS,41,0),"")</f>
        <v/>
      </c>
      <c r="S854" s="115" t="str">
        <f>IFERROR(VLOOKUP($D854,의치한약수데이터!$C:$AS,43,0),"")</f>
        <v/>
      </c>
    </row>
    <row r="855" spans="3:19" x14ac:dyDescent="0.3">
      <c r="C855" s="18">
        <v>823</v>
      </c>
      <c r="D855" s="77" t="str">
        <f>IFERROR(VLOOKUP($C855,의치한약수데이터!$B:$C,2,0),"")</f>
        <v/>
      </c>
      <c r="E855" s="79" t="str">
        <f>IFERROR(VLOOKUP($D855,의치한약수데이터!$C:$AS,3,0),"")</f>
        <v/>
      </c>
      <c r="F855" s="77" t="str">
        <f>IFERROR(VLOOKUP($D855,의치한약수데이터!$C:$AS,5,0),"")</f>
        <v/>
      </c>
      <c r="G855" s="77" t="str">
        <f>IFERROR(VLOOKUP($D855,의치한약수데이터!$C:$AS,6,0),"")</f>
        <v/>
      </c>
      <c r="H855" s="77" t="str">
        <f>IFERROR(VLOOKUP($D855,의치한약수데이터!$C:$AS,8,0),"")</f>
        <v/>
      </c>
      <c r="I855" s="77" t="str">
        <f>IFERROR(VLOOKUP($D855,의치한약수데이터!$C:$AS,12,0),"")</f>
        <v/>
      </c>
      <c r="J855" s="77" t="str">
        <f>IFERROR(VLOOKUP($D855,의치한약수데이터!$C:$AS,13,0),"")</f>
        <v/>
      </c>
      <c r="K855" s="77" t="str">
        <f>IFERROR(VLOOKUP($D855,의치한약수데이터!$C:$AS,14,0),"")</f>
        <v/>
      </c>
      <c r="L855" s="77" t="str">
        <f>IFERROR(VLOOKUP($D855,의치한약수데이터!$C:$AS,16,0),"")</f>
        <v/>
      </c>
      <c r="M855" s="80" t="str">
        <f>IFERROR(VLOOKUP($D855,의치한약수데이터!$C:$AS,17,0),"")</f>
        <v/>
      </c>
      <c r="N855" s="77" t="str">
        <f>IFERROR(VLOOKUP($D855,의치한약수데이터!$C:$AS,18,0),"")</f>
        <v/>
      </c>
      <c r="O855" s="81" t="str">
        <f>IFERROR(VLOOKUP($D855,의치한약수데이터!$C:$AS,20,0),"")</f>
        <v/>
      </c>
      <c r="P855" s="77" t="str">
        <f>IFERROR(VLOOKUP($D855,의치한약수데이터!$C:$AS,21,0),"")</f>
        <v/>
      </c>
      <c r="Q855" s="77" t="str">
        <f>IFERROR(VLOOKUP($D855,의치한약수데이터!$C:$AS,39,0),"")</f>
        <v/>
      </c>
      <c r="R855" s="82" t="str">
        <f>IFERROR(VLOOKUP($D855,의치한약수데이터!$C:$AS,41,0),"")</f>
        <v/>
      </c>
      <c r="S855" s="115" t="str">
        <f>IFERROR(VLOOKUP($D855,의치한약수데이터!$C:$AS,43,0),"")</f>
        <v/>
      </c>
    </row>
    <row r="856" spans="3:19" x14ac:dyDescent="0.3">
      <c r="C856" s="18">
        <v>824</v>
      </c>
      <c r="D856" s="77" t="str">
        <f>IFERROR(VLOOKUP($C856,의치한약수데이터!$B:$C,2,0),"")</f>
        <v/>
      </c>
      <c r="E856" s="79" t="str">
        <f>IFERROR(VLOOKUP($D856,의치한약수데이터!$C:$AS,3,0),"")</f>
        <v/>
      </c>
      <c r="F856" s="77" t="str">
        <f>IFERROR(VLOOKUP($D856,의치한약수데이터!$C:$AS,5,0),"")</f>
        <v/>
      </c>
      <c r="G856" s="77" t="str">
        <f>IFERROR(VLOOKUP($D856,의치한약수데이터!$C:$AS,6,0),"")</f>
        <v/>
      </c>
      <c r="H856" s="77" t="str">
        <f>IFERROR(VLOOKUP($D856,의치한약수데이터!$C:$AS,8,0),"")</f>
        <v/>
      </c>
      <c r="I856" s="77" t="str">
        <f>IFERROR(VLOOKUP($D856,의치한약수데이터!$C:$AS,12,0),"")</f>
        <v/>
      </c>
      <c r="J856" s="77" t="str">
        <f>IFERROR(VLOOKUP($D856,의치한약수데이터!$C:$AS,13,0),"")</f>
        <v/>
      </c>
      <c r="K856" s="77" t="str">
        <f>IFERROR(VLOOKUP($D856,의치한약수데이터!$C:$AS,14,0),"")</f>
        <v/>
      </c>
      <c r="L856" s="77" t="str">
        <f>IFERROR(VLOOKUP($D856,의치한약수데이터!$C:$AS,16,0),"")</f>
        <v/>
      </c>
      <c r="M856" s="80" t="str">
        <f>IFERROR(VLOOKUP($D856,의치한약수데이터!$C:$AS,17,0),"")</f>
        <v/>
      </c>
      <c r="N856" s="77" t="str">
        <f>IFERROR(VLOOKUP($D856,의치한약수데이터!$C:$AS,18,0),"")</f>
        <v/>
      </c>
      <c r="O856" s="81" t="str">
        <f>IFERROR(VLOOKUP($D856,의치한약수데이터!$C:$AS,20,0),"")</f>
        <v/>
      </c>
      <c r="P856" s="77" t="str">
        <f>IFERROR(VLOOKUP($D856,의치한약수데이터!$C:$AS,21,0),"")</f>
        <v/>
      </c>
      <c r="Q856" s="77" t="str">
        <f>IFERROR(VLOOKUP($D856,의치한약수데이터!$C:$AS,39,0),"")</f>
        <v/>
      </c>
      <c r="R856" s="82" t="str">
        <f>IFERROR(VLOOKUP($D856,의치한약수데이터!$C:$AS,41,0),"")</f>
        <v/>
      </c>
      <c r="S856" s="115" t="str">
        <f>IFERROR(VLOOKUP($D856,의치한약수데이터!$C:$AS,43,0),"")</f>
        <v/>
      </c>
    </row>
    <row r="857" spans="3:19" x14ac:dyDescent="0.3">
      <c r="C857" s="18">
        <v>825</v>
      </c>
      <c r="D857" s="77" t="str">
        <f>IFERROR(VLOOKUP($C857,의치한약수데이터!$B:$C,2,0),"")</f>
        <v/>
      </c>
      <c r="E857" s="79" t="str">
        <f>IFERROR(VLOOKUP($D857,의치한약수데이터!$C:$AS,3,0),"")</f>
        <v/>
      </c>
      <c r="F857" s="77" t="str">
        <f>IFERROR(VLOOKUP($D857,의치한약수데이터!$C:$AS,5,0),"")</f>
        <v/>
      </c>
      <c r="G857" s="77" t="str">
        <f>IFERROR(VLOOKUP($D857,의치한약수데이터!$C:$AS,6,0),"")</f>
        <v/>
      </c>
      <c r="H857" s="77" t="str">
        <f>IFERROR(VLOOKUP($D857,의치한약수데이터!$C:$AS,8,0),"")</f>
        <v/>
      </c>
      <c r="I857" s="77" t="str">
        <f>IFERROR(VLOOKUP($D857,의치한약수데이터!$C:$AS,12,0),"")</f>
        <v/>
      </c>
      <c r="J857" s="77" t="str">
        <f>IFERROR(VLOOKUP($D857,의치한약수데이터!$C:$AS,13,0),"")</f>
        <v/>
      </c>
      <c r="K857" s="77" t="str">
        <f>IFERROR(VLOOKUP($D857,의치한약수데이터!$C:$AS,14,0),"")</f>
        <v/>
      </c>
      <c r="L857" s="77" t="str">
        <f>IFERROR(VLOOKUP($D857,의치한약수데이터!$C:$AS,16,0),"")</f>
        <v/>
      </c>
      <c r="M857" s="80" t="str">
        <f>IFERROR(VLOOKUP($D857,의치한약수데이터!$C:$AS,17,0),"")</f>
        <v/>
      </c>
      <c r="N857" s="77" t="str">
        <f>IFERROR(VLOOKUP($D857,의치한약수데이터!$C:$AS,18,0),"")</f>
        <v/>
      </c>
      <c r="O857" s="81" t="str">
        <f>IFERROR(VLOOKUP($D857,의치한약수데이터!$C:$AS,20,0),"")</f>
        <v/>
      </c>
      <c r="P857" s="77" t="str">
        <f>IFERROR(VLOOKUP($D857,의치한약수데이터!$C:$AS,21,0),"")</f>
        <v/>
      </c>
      <c r="Q857" s="77" t="str">
        <f>IFERROR(VLOOKUP($D857,의치한약수데이터!$C:$AS,39,0),"")</f>
        <v/>
      </c>
      <c r="R857" s="82" t="str">
        <f>IFERROR(VLOOKUP($D857,의치한약수데이터!$C:$AS,41,0),"")</f>
        <v/>
      </c>
      <c r="S857" s="115" t="str">
        <f>IFERROR(VLOOKUP($D857,의치한약수데이터!$C:$AS,43,0),"")</f>
        <v/>
      </c>
    </row>
    <row r="858" spans="3:19" x14ac:dyDescent="0.3">
      <c r="C858" s="18">
        <v>826</v>
      </c>
      <c r="D858" s="77" t="str">
        <f>IFERROR(VLOOKUP($C858,의치한약수데이터!$B:$C,2,0),"")</f>
        <v/>
      </c>
      <c r="E858" s="79" t="str">
        <f>IFERROR(VLOOKUP($D858,의치한약수데이터!$C:$AS,3,0),"")</f>
        <v/>
      </c>
      <c r="F858" s="77" t="str">
        <f>IFERROR(VLOOKUP($D858,의치한약수데이터!$C:$AS,5,0),"")</f>
        <v/>
      </c>
      <c r="G858" s="77" t="str">
        <f>IFERROR(VLOOKUP($D858,의치한약수데이터!$C:$AS,6,0),"")</f>
        <v/>
      </c>
      <c r="H858" s="77" t="str">
        <f>IFERROR(VLOOKUP($D858,의치한약수데이터!$C:$AS,8,0),"")</f>
        <v/>
      </c>
      <c r="I858" s="77" t="str">
        <f>IFERROR(VLOOKUP($D858,의치한약수데이터!$C:$AS,12,0),"")</f>
        <v/>
      </c>
      <c r="J858" s="77" t="str">
        <f>IFERROR(VLOOKUP($D858,의치한약수데이터!$C:$AS,13,0),"")</f>
        <v/>
      </c>
      <c r="K858" s="77" t="str">
        <f>IFERROR(VLOOKUP($D858,의치한약수데이터!$C:$AS,14,0),"")</f>
        <v/>
      </c>
      <c r="L858" s="77" t="str">
        <f>IFERROR(VLOOKUP($D858,의치한약수데이터!$C:$AS,16,0),"")</f>
        <v/>
      </c>
      <c r="M858" s="80" t="str">
        <f>IFERROR(VLOOKUP($D858,의치한약수데이터!$C:$AS,17,0),"")</f>
        <v/>
      </c>
      <c r="N858" s="77" t="str">
        <f>IFERROR(VLOOKUP($D858,의치한약수데이터!$C:$AS,18,0),"")</f>
        <v/>
      </c>
      <c r="O858" s="81" t="str">
        <f>IFERROR(VLOOKUP($D858,의치한약수데이터!$C:$AS,20,0),"")</f>
        <v/>
      </c>
      <c r="P858" s="77" t="str">
        <f>IFERROR(VLOOKUP($D858,의치한약수데이터!$C:$AS,21,0),"")</f>
        <v/>
      </c>
      <c r="Q858" s="77" t="str">
        <f>IFERROR(VLOOKUP($D858,의치한약수데이터!$C:$AS,39,0),"")</f>
        <v/>
      </c>
      <c r="R858" s="82" t="str">
        <f>IFERROR(VLOOKUP($D858,의치한약수데이터!$C:$AS,41,0),"")</f>
        <v/>
      </c>
      <c r="S858" s="115" t="str">
        <f>IFERROR(VLOOKUP($D858,의치한약수데이터!$C:$AS,43,0),"")</f>
        <v/>
      </c>
    </row>
    <row r="859" spans="3:19" x14ac:dyDescent="0.3">
      <c r="C859" s="18">
        <v>827</v>
      </c>
      <c r="D859" s="77" t="str">
        <f>IFERROR(VLOOKUP($C859,의치한약수데이터!$B:$C,2,0),"")</f>
        <v/>
      </c>
      <c r="E859" s="79" t="str">
        <f>IFERROR(VLOOKUP($D859,의치한약수데이터!$C:$AS,3,0),"")</f>
        <v/>
      </c>
      <c r="F859" s="77" t="str">
        <f>IFERROR(VLOOKUP($D859,의치한약수데이터!$C:$AS,5,0),"")</f>
        <v/>
      </c>
      <c r="G859" s="77" t="str">
        <f>IFERROR(VLOOKUP($D859,의치한약수데이터!$C:$AS,6,0),"")</f>
        <v/>
      </c>
      <c r="H859" s="77" t="str">
        <f>IFERROR(VLOOKUP($D859,의치한약수데이터!$C:$AS,8,0),"")</f>
        <v/>
      </c>
      <c r="I859" s="77" t="str">
        <f>IFERROR(VLOOKUP($D859,의치한약수데이터!$C:$AS,12,0),"")</f>
        <v/>
      </c>
      <c r="J859" s="77" t="str">
        <f>IFERROR(VLOOKUP($D859,의치한약수데이터!$C:$AS,13,0),"")</f>
        <v/>
      </c>
      <c r="K859" s="77" t="str">
        <f>IFERROR(VLOOKUP($D859,의치한약수데이터!$C:$AS,14,0),"")</f>
        <v/>
      </c>
      <c r="L859" s="77" t="str">
        <f>IFERROR(VLOOKUP($D859,의치한약수데이터!$C:$AS,16,0),"")</f>
        <v/>
      </c>
      <c r="M859" s="80" t="str">
        <f>IFERROR(VLOOKUP($D859,의치한약수데이터!$C:$AS,17,0),"")</f>
        <v/>
      </c>
      <c r="N859" s="77" t="str">
        <f>IFERROR(VLOOKUP($D859,의치한약수데이터!$C:$AS,18,0),"")</f>
        <v/>
      </c>
      <c r="O859" s="81" t="str">
        <f>IFERROR(VLOOKUP($D859,의치한약수데이터!$C:$AS,20,0),"")</f>
        <v/>
      </c>
      <c r="P859" s="77" t="str">
        <f>IFERROR(VLOOKUP($D859,의치한약수데이터!$C:$AS,21,0),"")</f>
        <v/>
      </c>
      <c r="Q859" s="77" t="str">
        <f>IFERROR(VLOOKUP($D859,의치한약수데이터!$C:$AS,39,0),"")</f>
        <v/>
      </c>
      <c r="R859" s="82" t="str">
        <f>IFERROR(VLOOKUP($D859,의치한약수데이터!$C:$AS,41,0),"")</f>
        <v/>
      </c>
      <c r="S859" s="115" t="str">
        <f>IFERROR(VLOOKUP($D859,의치한약수데이터!$C:$AS,43,0),"")</f>
        <v/>
      </c>
    </row>
    <row r="860" spans="3:19" x14ac:dyDescent="0.3">
      <c r="C860" s="18">
        <v>828</v>
      </c>
      <c r="D860" s="77" t="str">
        <f>IFERROR(VLOOKUP($C860,의치한약수데이터!$B:$C,2,0),"")</f>
        <v/>
      </c>
      <c r="E860" s="79" t="str">
        <f>IFERROR(VLOOKUP($D860,의치한약수데이터!$C:$AS,3,0),"")</f>
        <v/>
      </c>
      <c r="F860" s="77" t="str">
        <f>IFERROR(VLOOKUP($D860,의치한약수데이터!$C:$AS,5,0),"")</f>
        <v/>
      </c>
      <c r="G860" s="77" t="str">
        <f>IFERROR(VLOOKUP($D860,의치한약수데이터!$C:$AS,6,0),"")</f>
        <v/>
      </c>
      <c r="H860" s="77" t="str">
        <f>IFERROR(VLOOKUP($D860,의치한약수데이터!$C:$AS,8,0),"")</f>
        <v/>
      </c>
      <c r="I860" s="77" t="str">
        <f>IFERROR(VLOOKUP($D860,의치한약수데이터!$C:$AS,12,0),"")</f>
        <v/>
      </c>
      <c r="J860" s="77" t="str">
        <f>IFERROR(VLOOKUP($D860,의치한약수데이터!$C:$AS,13,0),"")</f>
        <v/>
      </c>
      <c r="K860" s="77" t="str">
        <f>IFERROR(VLOOKUP($D860,의치한약수데이터!$C:$AS,14,0),"")</f>
        <v/>
      </c>
      <c r="L860" s="77" t="str">
        <f>IFERROR(VLOOKUP($D860,의치한약수데이터!$C:$AS,16,0),"")</f>
        <v/>
      </c>
      <c r="M860" s="80" t="str">
        <f>IFERROR(VLOOKUP($D860,의치한약수데이터!$C:$AS,17,0),"")</f>
        <v/>
      </c>
      <c r="N860" s="77" t="str">
        <f>IFERROR(VLOOKUP($D860,의치한약수데이터!$C:$AS,18,0),"")</f>
        <v/>
      </c>
      <c r="O860" s="81" t="str">
        <f>IFERROR(VLOOKUP($D860,의치한약수데이터!$C:$AS,20,0),"")</f>
        <v/>
      </c>
      <c r="P860" s="77" t="str">
        <f>IFERROR(VLOOKUP($D860,의치한약수데이터!$C:$AS,21,0),"")</f>
        <v/>
      </c>
      <c r="Q860" s="77" t="str">
        <f>IFERROR(VLOOKUP($D860,의치한약수데이터!$C:$AS,39,0),"")</f>
        <v/>
      </c>
      <c r="R860" s="82" t="str">
        <f>IFERROR(VLOOKUP($D860,의치한약수데이터!$C:$AS,41,0),"")</f>
        <v/>
      </c>
      <c r="S860" s="115" t="str">
        <f>IFERROR(VLOOKUP($D860,의치한약수데이터!$C:$AS,43,0),"")</f>
        <v/>
      </c>
    </row>
    <row r="861" spans="3:19" x14ac:dyDescent="0.3">
      <c r="C861" s="18">
        <v>829</v>
      </c>
      <c r="D861" s="77" t="str">
        <f>IFERROR(VLOOKUP($C861,의치한약수데이터!$B:$C,2,0),"")</f>
        <v/>
      </c>
      <c r="E861" s="79" t="str">
        <f>IFERROR(VLOOKUP($D861,의치한약수데이터!$C:$AS,3,0),"")</f>
        <v/>
      </c>
      <c r="F861" s="77" t="str">
        <f>IFERROR(VLOOKUP($D861,의치한약수데이터!$C:$AS,5,0),"")</f>
        <v/>
      </c>
      <c r="G861" s="77" t="str">
        <f>IFERROR(VLOOKUP($D861,의치한약수데이터!$C:$AS,6,0),"")</f>
        <v/>
      </c>
      <c r="H861" s="77" t="str">
        <f>IFERROR(VLOOKUP($D861,의치한약수데이터!$C:$AS,8,0),"")</f>
        <v/>
      </c>
      <c r="I861" s="77" t="str">
        <f>IFERROR(VLOOKUP($D861,의치한약수데이터!$C:$AS,12,0),"")</f>
        <v/>
      </c>
      <c r="J861" s="77" t="str">
        <f>IFERROR(VLOOKUP($D861,의치한약수데이터!$C:$AS,13,0),"")</f>
        <v/>
      </c>
      <c r="K861" s="77" t="str">
        <f>IFERROR(VLOOKUP($D861,의치한약수데이터!$C:$AS,14,0),"")</f>
        <v/>
      </c>
      <c r="L861" s="77" t="str">
        <f>IFERROR(VLOOKUP($D861,의치한약수데이터!$C:$AS,16,0),"")</f>
        <v/>
      </c>
      <c r="M861" s="80" t="str">
        <f>IFERROR(VLOOKUP($D861,의치한약수데이터!$C:$AS,17,0),"")</f>
        <v/>
      </c>
      <c r="N861" s="77" t="str">
        <f>IFERROR(VLOOKUP($D861,의치한약수데이터!$C:$AS,18,0),"")</f>
        <v/>
      </c>
      <c r="O861" s="81" t="str">
        <f>IFERROR(VLOOKUP($D861,의치한약수데이터!$C:$AS,20,0),"")</f>
        <v/>
      </c>
      <c r="P861" s="77" t="str">
        <f>IFERROR(VLOOKUP($D861,의치한약수데이터!$C:$AS,21,0),"")</f>
        <v/>
      </c>
      <c r="Q861" s="77" t="str">
        <f>IFERROR(VLOOKUP($D861,의치한약수데이터!$C:$AS,39,0),"")</f>
        <v/>
      </c>
      <c r="R861" s="82" t="str">
        <f>IFERROR(VLOOKUP($D861,의치한약수데이터!$C:$AS,41,0),"")</f>
        <v/>
      </c>
      <c r="S861" s="115" t="str">
        <f>IFERROR(VLOOKUP($D861,의치한약수데이터!$C:$AS,43,0),"")</f>
        <v/>
      </c>
    </row>
    <row r="862" spans="3:19" x14ac:dyDescent="0.3">
      <c r="C862" s="18">
        <v>830</v>
      </c>
      <c r="D862" s="77" t="str">
        <f>IFERROR(VLOOKUP($C862,의치한약수데이터!$B:$C,2,0),"")</f>
        <v/>
      </c>
      <c r="E862" s="79" t="str">
        <f>IFERROR(VLOOKUP($D862,의치한약수데이터!$C:$AS,3,0),"")</f>
        <v/>
      </c>
      <c r="F862" s="77" t="str">
        <f>IFERROR(VLOOKUP($D862,의치한약수데이터!$C:$AS,5,0),"")</f>
        <v/>
      </c>
      <c r="G862" s="77" t="str">
        <f>IFERROR(VLOOKUP($D862,의치한약수데이터!$C:$AS,6,0),"")</f>
        <v/>
      </c>
      <c r="H862" s="77" t="str">
        <f>IFERROR(VLOOKUP($D862,의치한약수데이터!$C:$AS,8,0),"")</f>
        <v/>
      </c>
      <c r="I862" s="77" t="str">
        <f>IFERROR(VLOOKUP($D862,의치한약수데이터!$C:$AS,12,0),"")</f>
        <v/>
      </c>
      <c r="J862" s="77" t="str">
        <f>IFERROR(VLOOKUP($D862,의치한약수데이터!$C:$AS,13,0),"")</f>
        <v/>
      </c>
      <c r="K862" s="77" t="str">
        <f>IFERROR(VLOOKUP($D862,의치한약수데이터!$C:$AS,14,0),"")</f>
        <v/>
      </c>
      <c r="L862" s="77" t="str">
        <f>IFERROR(VLOOKUP($D862,의치한약수데이터!$C:$AS,16,0),"")</f>
        <v/>
      </c>
      <c r="M862" s="80" t="str">
        <f>IFERROR(VLOOKUP($D862,의치한약수데이터!$C:$AS,17,0),"")</f>
        <v/>
      </c>
      <c r="N862" s="77" t="str">
        <f>IFERROR(VLOOKUP($D862,의치한약수데이터!$C:$AS,18,0),"")</f>
        <v/>
      </c>
      <c r="O862" s="81" t="str">
        <f>IFERROR(VLOOKUP($D862,의치한약수데이터!$C:$AS,20,0),"")</f>
        <v/>
      </c>
      <c r="P862" s="77" t="str">
        <f>IFERROR(VLOOKUP($D862,의치한약수데이터!$C:$AS,21,0),"")</f>
        <v/>
      </c>
      <c r="Q862" s="77" t="str">
        <f>IFERROR(VLOOKUP($D862,의치한약수데이터!$C:$AS,39,0),"")</f>
        <v/>
      </c>
      <c r="R862" s="82" t="str">
        <f>IFERROR(VLOOKUP($D862,의치한약수데이터!$C:$AS,41,0),"")</f>
        <v/>
      </c>
      <c r="S862" s="115" t="str">
        <f>IFERROR(VLOOKUP($D862,의치한약수데이터!$C:$AS,43,0),"")</f>
        <v/>
      </c>
    </row>
    <row r="863" spans="3:19" x14ac:dyDescent="0.3">
      <c r="C863" s="18">
        <v>831</v>
      </c>
      <c r="D863" s="77" t="str">
        <f>IFERROR(VLOOKUP($C863,의치한약수데이터!$B:$C,2,0),"")</f>
        <v/>
      </c>
      <c r="E863" s="79" t="str">
        <f>IFERROR(VLOOKUP($D863,의치한약수데이터!$C:$AS,3,0),"")</f>
        <v/>
      </c>
      <c r="F863" s="77" t="str">
        <f>IFERROR(VLOOKUP($D863,의치한약수데이터!$C:$AS,5,0),"")</f>
        <v/>
      </c>
      <c r="G863" s="77" t="str">
        <f>IFERROR(VLOOKUP($D863,의치한약수데이터!$C:$AS,6,0),"")</f>
        <v/>
      </c>
      <c r="H863" s="77" t="str">
        <f>IFERROR(VLOOKUP($D863,의치한약수데이터!$C:$AS,8,0),"")</f>
        <v/>
      </c>
      <c r="I863" s="77" t="str">
        <f>IFERROR(VLOOKUP($D863,의치한약수데이터!$C:$AS,12,0),"")</f>
        <v/>
      </c>
      <c r="J863" s="77" t="str">
        <f>IFERROR(VLOOKUP($D863,의치한약수데이터!$C:$AS,13,0),"")</f>
        <v/>
      </c>
      <c r="K863" s="77" t="str">
        <f>IFERROR(VLOOKUP($D863,의치한약수데이터!$C:$AS,14,0),"")</f>
        <v/>
      </c>
      <c r="L863" s="77" t="str">
        <f>IFERROR(VLOOKUP($D863,의치한약수데이터!$C:$AS,16,0),"")</f>
        <v/>
      </c>
      <c r="M863" s="80" t="str">
        <f>IFERROR(VLOOKUP($D863,의치한약수데이터!$C:$AS,17,0),"")</f>
        <v/>
      </c>
      <c r="N863" s="77" t="str">
        <f>IFERROR(VLOOKUP($D863,의치한약수데이터!$C:$AS,18,0),"")</f>
        <v/>
      </c>
      <c r="O863" s="81" t="str">
        <f>IFERROR(VLOOKUP($D863,의치한약수데이터!$C:$AS,20,0),"")</f>
        <v/>
      </c>
      <c r="P863" s="77" t="str">
        <f>IFERROR(VLOOKUP($D863,의치한약수데이터!$C:$AS,21,0),"")</f>
        <v/>
      </c>
      <c r="Q863" s="77" t="str">
        <f>IFERROR(VLOOKUP($D863,의치한약수데이터!$C:$AS,39,0),"")</f>
        <v/>
      </c>
      <c r="R863" s="82" t="str">
        <f>IFERROR(VLOOKUP($D863,의치한약수데이터!$C:$AS,41,0),"")</f>
        <v/>
      </c>
      <c r="S863" s="115" t="str">
        <f>IFERROR(VLOOKUP($D863,의치한약수데이터!$C:$AS,43,0),"")</f>
        <v/>
      </c>
    </row>
    <row r="864" spans="3:19" x14ac:dyDescent="0.3">
      <c r="C864" s="18">
        <v>832</v>
      </c>
      <c r="D864" s="77" t="str">
        <f>IFERROR(VLOOKUP($C864,의치한약수데이터!$B:$C,2,0),"")</f>
        <v/>
      </c>
      <c r="E864" s="79" t="str">
        <f>IFERROR(VLOOKUP($D864,의치한약수데이터!$C:$AS,3,0),"")</f>
        <v/>
      </c>
      <c r="F864" s="77" t="str">
        <f>IFERROR(VLOOKUP($D864,의치한약수데이터!$C:$AS,5,0),"")</f>
        <v/>
      </c>
      <c r="G864" s="77" t="str">
        <f>IFERROR(VLOOKUP($D864,의치한약수데이터!$C:$AS,6,0),"")</f>
        <v/>
      </c>
      <c r="H864" s="77" t="str">
        <f>IFERROR(VLOOKUP($D864,의치한약수데이터!$C:$AS,8,0),"")</f>
        <v/>
      </c>
      <c r="I864" s="77" t="str">
        <f>IFERROR(VLOOKUP($D864,의치한약수데이터!$C:$AS,12,0),"")</f>
        <v/>
      </c>
      <c r="J864" s="77" t="str">
        <f>IFERROR(VLOOKUP($D864,의치한약수데이터!$C:$AS,13,0),"")</f>
        <v/>
      </c>
      <c r="K864" s="77" t="str">
        <f>IFERROR(VLOOKUP($D864,의치한약수데이터!$C:$AS,14,0),"")</f>
        <v/>
      </c>
      <c r="L864" s="77" t="str">
        <f>IFERROR(VLOOKUP($D864,의치한약수데이터!$C:$AS,16,0),"")</f>
        <v/>
      </c>
      <c r="M864" s="80" t="str">
        <f>IFERROR(VLOOKUP($D864,의치한약수데이터!$C:$AS,17,0),"")</f>
        <v/>
      </c>
      <c r="N864" s="77" t="str">
        <f>IFERROR(VLOOKUP($D864,의치한약수데이터!$C:$AS,18,0),"")</f>
        <v/>
      </c>
      <c r="O864" s="81" t="str">
        <f>IFERROR(VLOOKUP($D864,의치한약수데이터!$C:$AS,20,0),"")</f>
        <v/>
      </c>
      <c r="P864" s="77" t="str">
        <f>IFERROR(VLOOKUP($D864,의치한약수데이터!$C:$AS,21,0),"")</f>
        <v/>
      </c>
      <c r="Q864" s="77" t="str">
        <f>IFERROR(VLOOKUP($D864,의치한약수데이터!$C:$AS,39,0),"")</f>
        <v/>
      </c>
      <c r="R864" s="82" t="str">
        <f>IFERROR(VLOOKUP($D864,의치한약수데이터!$C:$AS,41,0),"")</f>
        <v/>
      </c>
      <c r="S864" s="115" t="str">
        <f>IFERROR(VLOOKUP($D864,의치한약수데이터!$C:$AS,43,0),"")</f>
        <v/>
      </c>
    </row>
    <row r="865" spans="3:19" x14ac:dyDescent="0.3">
      <c r="C865" s="18">
        <v>833</v>
      </c>
      <c r="D865" s="77" t="str">
        <f>IFERROR(VLOOKUP($C865,의치한약수데이터!$B:$C,2,0),"")</f>
        <v/>
      </c>
      <c r="E865" s="79" t="str">
        <f>IFERROR(VLOOKUP($D865,의치한약수데이터!$C:$AS,3,0),"")</f>
        <v/>
      </c>
      <c r="F865" s="77" t="str">
        <f>IFERROR(VLOOKUP($D865,의치한약수데이터!$C:$AS,5,0),"")</f>
        <v/>
      </c>
      <c r="G865" s="77" t="str">
        <f>IFERROR(VLOOKUP($D865,의치한약수데이터!$C:$AS,6,0),"")</f>
        <v/>
      </c>
      <c r="H865" s="77" t="str">
        <f>IFERROR(VLOOKUP($D865,의치한약수데이터!$C:$AS,8,0),"")</f>
        <v/>
      </c>
      <c r="I865" s="77" t="str">
        <f>IFERROR(VLOOKUP($D865,의치한약수데이터!$C:$AS,12,0),"")</f>
        <v/>
      </c>
      <c r="J865" s="77" t="str">
        <f>IFERROR(VLOOKUP($D865,의치한약수데이터!$C:$AS,13,0),"")</f>
        <v/>
      </c>
      <c r="K865" s="77" t="str">
        <f>IFERROR(VLOOKUP($D865,의치한약수데이터!$C:$AS,14,0),"")</f>
        <v/>
      </c>
      <c r="L865" s="77" t="str">
        <f>IFERROR(VLOOKUP($D865,의치한약수데이터!$C:$AS,16,0),"")</f>
        <v/>
      </c>
      <c r="M865" s="80" t="str">
        <f>IFERROR(VLOOKUP($D865,의치한약수데이터!$C:$AS,17,0),"")</f>
        <v/>
      </c>
      <c r="N865" s="77" t="str">
        <f>IFERROR(VLOOKUP($D865,의치한약수데이터!$C:$AS,18,0),"")</f>
        <v/>
      </c>
      <c r="O865" s="81" t="str">
        <f>IFERROR(VLOOKUP($D865,의치한약수데이터!$C:$AS,20,0),"")</f>
        <v/>
      </c>
      <c r="P865" s="77" t="str">
        <f>IFERROR(VLOOKUP($D865,의치한약수데이터!$C:$AS,21,0),"")</f>
        <v/>
      </c>
      <c r="Q865" s="77" t="str">
        <f>IFERROR(VLOOKUP($D865,의치한약수데이터!$C:$AS,39,0),"")</f>
        <v/>
      </c>
      <c r="R865" s="82" t="str">
        <f>IFERROR(VLOOKUP($D865,의치한약수데이터!$C:$AS,41,0),"")</f>
        <v/>
      </c>
      <c r="S865" s="115" t="str">
        <f>IFERROR(VLOOKUP($D865,의치한약수데이터!$C:$AS,43,0),"")</f>
        <v/>
      </c>
    </row>
    <row r="866" spans="3:19" x14ac:dyDescent="0.3">
      <c r="C866" s="18">
        <v>834</v>
      </c>
      <c r="D866" s="77" t="str">
        <f>IFERROR(VLOOKUP($C866,의치한약수데이터!$B:$C,2,0),"")</f>
        <v/>
      </c>
      <c r="E866" s="79" t="str">
        <f>IFERROR(VLOOKUP($D866,의치한약수데이터!$C:$AS,3,0),"")</f>
        <v/>
      </c>
      <c r="F866" s="77" t="str">
        <f>IFERROR(VLOOKUP($D866,의치한약수데이터!$C:$AS,5,0),"")</f>
        <v/>
      </c>
      <c r="G866" s="77" t="str">
        <f>IFERROR(VLOOKUP($D866,의치한약수데이터!$C:$AS,6,0),"")</f>
        <v/>
      </c>
      <c r="H866" s="77" t="str">
        <f>IFERROR(VLOOKUP($D866,의치한약수데이터!$C:$AS,8,0),"")</f>
        <v/>
      </c>
      <c r="I866" s="77" t="str">
        <f>IFERROR(VLOOKUP($D866,의치한약수데이터!$C:$AS,12,0),"")</f>
        <v/>
      </c>
      <c r="J866" s="77" t="str">
        <f>IFERROR(VLOOKUP($D866,의치한약수데이터!$C:$AS,13,0),"")</f>
        <v/>
      </c>
      <c r="K866" s="77" t="str">
        <f>IFERROR(VLOOKUP($D866,의치한약수데이터!$C:$AS,14,0),"")</f>
        <v/>
      </c>
      <c r="L866" s="77" t="str">
        <f>IFERROR(VLOOKUP($D866,의치한약수데이터!$C:$AS,16,0),"")</f>
        <v/>
      </c>
      <c r="M866" s="80" t="str">
        <f>IFERROR(VLOOKUP($D866,의치한약수데이터!$C:$AS,17,0),"")</f>
        <v/>
      </c>
      <c r="N866" s="77" t="str">
        <f>IFERROR(VLOOKUP($D866,의치한약수데이터!$C:$AS,18,0),"")</f>
        <v/>
      </c>
      <c r="O866" s="81" t="str">
        <f>IFERROR(VLOOKUP($D866,의치한약수데이터!$C:$AS,20,0),"")</f>
        <v/>
      </c>
      <c r="P866" s="77" t="str">
        <f>IFERROR(VLOOKUP($D866,의치한약수데이터!$C:$AS,21,0),"")</f>
        <v/>
      </c>
      <c r="Q866" s="77" t="str">
        <f>IFERROR(VLOOKUP($D866,의치한약수데이터!$C:$AS,39,0),"")</f>
        <v/>
      </c>
      <c r="R866" s="82" t="str">
        <f>IFERROR(VLOOKUP($D866,의치한약수데이터!$C:$AS,41,0),"")</f>
        <v/>
      </c>
      <c r="S866" s="115" t="str">
        <f>IFERROR(VLOOKUP($D866,의치한약수데이터!$C:$AS,43,0),"")</f>
        <v/>
      </c>
    </row>
    <row r="867" spans="3:19" x14ac:dyDescent="0.3">
      <c r="C867" s="18">
        <v>835</v>
      </c>
      <c r="D867" s="77" t="str">
        <f>IFERROR(VLOOKUP($C867,의치한약수데이터!$B:$C,2,0),"")</f>
        <v/>
      </c>
      <c r="E867" s="79" t="str">
        <f>IFERROR(VLOOKUP($D867,의치한약수데이터!$C:$AS,3,0),"")</f>
        <v/>
      </c>
      <c r="F867" s="77" t="str">
        <f>IFERROR(VLOOKUP($D867,의치한약수데이터!$C:$AS,5,0),"")</f>
        <v/>
      </c>
      <c r="G867" s="77" t="str">
        <f>IFERROR(VLOOKUP($D867,의치한약수데이터!$C:$AS,6,0),"")</f>
        <v/>
      </c>
      <c r="H867" s="77" t="str">
        <f>IFERROR(VLOOKUP($D867,의치한약수데이터!$C:$AS,8,0),"")</f>
        <v/>
      </c>
      <c r="I867" s="77" t="str">
        <f>IFERROR(VLOOKUP($D867,의치한약수데이터!$C:$AS,12,0),"")</f>
        <v/>
      </c>
      <c r="J867" s="77" t="str">
        <f>IFERROR(VLOOKUP($D867,의치한약수데이터!$C:$AS,13,0),"")</f>
        <v/>
      </c>
      <c r="K867" s="77" t="str">
        <f>IFERROR(VLOOKUP($D867,의치한약수데이터!$C:$AS,14,0),"")</f>
        <v/>
      </c>
      <c r="L867" s="77" t="str">
        <f>IFERROR(VLOOKUP($D867,의치한약수데이터!$C:$AS,16,0),"")</f>
        <v/>
      </c>
      <c r="M867" s="80" t="str">
        <f>IFERROR(VLOOKUP($D867,의치한약수데이터!$C:$AS,17,0),"")</f>
        <v/>
      </c>
      <c r="N867" s="77" t="str">
        <f>IFERROR(VLOOKUP($D867,의치한약수데이터!$C:$AS,18,0),"")</f>
        <v/>
      </c>
      <c r="O867" s="81" t="str">
        <f>IFERROR(VLOOKUP($D867,의치한약수데이터!$C:$AS,20,0),"")</f>
        <v/>
      </c>
      <c r="P867" s="77" t="str">
        <f>IFERROR(VLOOKUP($D867,의치한약수데이터!$C:$AS,21,0),"")</f>
        <v/>
      </c>
      <c r="Q867" s="77" t="str">
        <f>IFERROR(VLOOKUP($D867,의치한약수데이터!$C:$AS,39,0),"")</f>
        <v/>
      </c>
      <c r="R867" s="82" t="str">
        <f>IFERROR(VLOOKUP($D867,의치한약수데이터!$C:$AS,41,0),"")</f>
        <v/>
      </c>
      <c r="S867" s="115" t="str">
        <f>IFERROR(VLOOKUP($D867,의치한약수데이터!$C:$AS,43,0),"")</f>
        <v/>
      </c>
    </row>
    <row r="868" spans="3:19" x14ac:dyDescent="0.3">
      <c r="C868" s="18">
        <v>836</v>
      </c>
      <c r="D868" s="77" t="str">
        <f>IFERROR(VLOOKUP($C868,의치한약수데이터!$B:$C,2,0),"")</f>
        <v/>
      </c>
      <c r="E868" s="79" t="str">
        <f>IFERROR(VLOOKUP($D868,의치한약수데이터!$C:$AS,3,0),"")</f>
        <v/>
      </c>
      <c r="F868" s="77" t="str">
        <f>IFERROR(VLOOKUP($D868,의치한약수데이터!$C:$AS,5,0),"")</f>
        <v/>
      </c>
      <c r="G868" s="77" t="str">
        <f>IFERROR(VLOOKUP($D868,의치한약수데이터!$C:$AS,6,0),"")</f>
        <v/>
      </c>
      <c r="H868" s="77" t="str">
        <f>IFERROR(VLOOKUP($D868,의치한약수데이터!$C:$AS,8,0),"")</f>
        <v/>
      </c>
      <c r="I868" s="77" t="str">
        <f>IFERROR(VLOOKUP($D868,의치한약수데이터!$C:$AS,12,0),"")</f>
        <v/>
      </c>
      <c r="J868" s="77" t="str">
        <f>IFERROR(VLOOKUP($D868,의치한약수데이터!$C:$AS,13,0),"")</f>
        <v/>
      </c>
      <c r="K868" s="77" t="str">
        <f>IFERROR(VLOOKUP($D868,의치한약수데이터!$C:$AS,14,0),"")</f>
        <v/>
      </c>
      <c r="L868" s="77" t="str">
        <f>IFERROR(VLOOKUP($D868,의치한약수데이터!$C:$AS,16,0),"")</f>
        <v/>
      </c>
      <c r="M868" s="80" t="str">
        <f>IFERROR(VLOOKUP($D868,의치한약수데이터!$C:$AS,17,0),"")</f>
        <v/>
      </c>
      <c r="N868" s="77" t="str">
        <f>IFERROR(VLOOKUP($D868,의치한약수데이터!$C:$AS,18,0),"")</f>
        <v/>
      </c>
      <c r="O868" s="81" t="str">
        <f>IFERROR(VLOOKUP($D868,의치한약수데이터!$C:$AS,20,0),"")</f>
        <v/>
      </c>
      <c r="P868" s="77" t="str">
        <f>IFERROR(VLOOKUP($D868,의치한약수데이터!$C:$AS,21,0),"")</f>
        <v/>
      </c>
      <c r="Q868" s="77" t="str">
        <f>IFERROR(VLOOKUP($D868,의치한약수데이터!$C:$AS,39,0),"")</f>
        <v/>
      </c>
      <c r="R868" s="82" t="str">
        <f>IFERROR(VLOOKUP($D868,의치한약수데이터!$C:$AS,41,0),"")</f>
        <v/>
      </c>
      <c r="S868" s="115" t="str">
        <f>IFERROR(VLOOKUP($D868,의치한약수데이터!$C:$AS,43,0),"")</f>
        <v/>
      </c>
    </row>
    <row r="869" spans="3:19" x14ac:dyDescent="0.3">
      <c r="C869" s="18">
        <v>837</v>
      </c>
      <c r="D869" s="77" t="str">
        <f>IFERROR(VLOOKUP($C869,의치한약수데이터!$B:$C,2,0),"")</f>
        <v/>
      </c>
      <c r="E869" s="79" t="str">
        <f>IFERROR(VLOOKUP($D869,의치한약수데이터!$C:$AS,3,0),"")</f>
        <v/>
      </c>
      <c r="F869" s="77" t="str">
        <f>IFERROR(VLOOKUP($D869,의치한약수데이터!$C:$AS,5,0),"")</f>
        <v/>
      </c>
      <c r="G869" s="77" t="str">
        <f>IFERROR(VLOOKUP($D869,의치한약수데이터!$C:$AS,6,0),"")</f>
        <v/>
      </c>
      <c r="H869" s="77" t="str">
        <f>IFERROR(VLOOKUP($D869,의치한약수데이터!$C:$AS,8,0),"")</f>
        <v/>
      </c>
      <c r="I869" s="77" t="str">
        <f>IFERROR(VLOOKUP($D869,의치한약수데이터!$C:$AS,12,0),"")</f>
        <v/>
      </c>
      <c r="J869" s="77" t="str">
        <f>IFERROR(VLOOKUP($D869,의치한약수데이터!$C:$AS,13,0),"")</f>
        <v/>
      </c>
      <c r="K869" s="77" t="str">
        <f>IFERROR(VLOOKUP($D869,의치한약수데이터!$C:$AS,14,0),"")</f>
        <v/>
      </c>
      <c r="L869" s="77" t="str">
        <f>IFERROR(VLOOKUP($D869,의치한약수데이터!$C:$AS,16,0),"")</f>
        <v/>
      </c>
      <c r="M869" s="80" t="str">
        <f>IFERROR(VLOOKUP($D869,의치한약수데이터!$C:$AS,17,0),"")</f>
        <v/>
      </c>
      <c r="N869" s="77" t="str">
        <f>IFERROR(VLOOKUP($D869,의치한약수데이터!$C:$AS,18,0),"")</f>
        <v/>
      </c>
      <c r="O869" s="81" t="str">
        <f>IFERROR(VLOOKUP($D869,의치한약수데이터!$C:$AS,20,0),"")</f>
        <v/>
      </c>
      <c r="P869" s="77" t="str">
        <f>IFERROR(VLOOKUP($D869,의치한약수데이터!$C:$AS,21,0),"")</f>
        <v/>
      </c>
      <c r="Q869" s="77" t="str">
        <f>IFERROR(VLOOKUP($D869,의치한약수데이터!$C:$AS,39,0),"")</f>
        <v/>
      </c>
      <c r="R869" s="82" t="str">
        <f>IFERROR(VLOOKUP($D869,의치한약수데이터!$C:$AS,41,0),"")</f>
        <v/>
      </c>
      <c r="S869" s="115" t="str">
        <f>IFERROR(VLOOKUP($D869,의치한약수데이터!$C:$AS,43,0),"")</f>
        <v/>
      </c>
    </row>
    <row r="870" spans="3:19" x14ac:dyDescent="0.3">
      <c r="C870" s="18">
        <v>838</v>
      </c>
      <c r="D870" s="77" t="str">
        <f>IFERROR(VLOOKUP($C870,의치한약수데이터!$B:$C,2,0),"")</f>
        <v/>
      </c>
      <c r="E870" s="79" t="str">
        <f>IFERROR(VLOOKUP($D870,의치한약수데이터!$C:$AS,3,0),"")</f>
        <v/>
      </c>
      <c r="F870" s="77" t="str">
        <f>IFERROR(VLOOKUP($D870,의치한약수데이터!$C:$AS,5,0),"")</f>
        <v/>
      </c>
      <c r="G870" s="77" t="str">
        <f>IFERROR(VLOOKUP($D870,의치한약수데이터!$C:$AS,6,0),"")</f>
        <v/>
      </c>
      <c r="H870" s="77" t="str">
        <f>IFERROR(VLOOKUP($D870,의치한약수데이터!$C:$AS,8,0),"")</f>
        <v/>
      </c>
      <c r="I870" s="77" t="str">
        <f>IFERROR(VLOOKUP($D870,의치한약수데이터!$C:$AS,12,0),"")</f>
        <v/>
      </c>
      <c r="J870" s="77" t="str">
        <f>IFERROR(VLOOKUP($D870,의치한약수데이터!$C:$AS,13,0),"")</f>
        <v/>
      </c>
      <c r="K870" s="77" t="str">
        <f>IFERROR(VLOOKUP($D870,의치한약수데이터!$C:$AS,14,0),"")</f>
        <v/>
      </c>
      <c r="L870" s="77" t="str">
        <f>IFERROR(VLOOKUP($D870,의치한약수데이터!$C:$AS,16,0),"")</f>
        <v/>
      </c>
      <c r="M870" s="80" t="str">
        <f>IFERROR(VLOOKUP($D870,의치한약수데이터!$C:$AS,17,0),"")</f>
        <v/>
      </c>
      <c r="N870" s="77" t="str">
        <f>IFERROR(VLOOKUP($D870,의치한약수데이터!$C:$AS,18,0),"")</f>
        <v/>
      </c>
      <c r="O870" s="81" t="str">
        <f>IFERROR(VLOOKUP($D870,의치한약수데이터!$C:$AS,20,0),"")</f>
        <v/>
      </c>
      <c r="P870" s="77" t="str">
        <f>IFERROR(VLOOKUP($D870,의치한약수데이터!$C:$AS,21,0),"")</f>
        <v/>
      </c>
      <c r="Q870" s="77" t="str">
        <f>IFERROR(VLOOKUP($D870,의치한약수데이터!$C:$AS,39,0),"")</f>
        <v/>
      </c>
      <c r="R870" s="82" t="str">
        <f>IFERROR(VLOOKUP($D870,의치한약수데이터!$C:$AS,41,0),"")</f>
        <v/>
      </c>
      <c r="S870" s="115" t="str">
        <f>IFERROR(VLOOKUP($D870,의치한약수데이터!$C:$AS,43,0),"")</f>
        <v/>
      </c>
    </row>
    <row r="871" spans="3:19" x14ac:dyDescent="0.3">
      <c r="C871" s="18">
        <v>839</v>
      </c>
      <c r="D871" s="77" t="str">
        <f>IFERROR(VLOOKUP($C871,의치한약수데이터!$B:$C,2,0),"")</f>
        <v/>
      </c>
      <c r="E871" s="79" t="str">
        <f>IFERROR(VLOOKUP($D871,의치한약수데이터!$C:$AS,3,0),"")</f>
        <v/>
      </c>
      <c r="F871" s="77" t="str">
        <f>IFERROR(VLOOKUP($D871,의치한약수데이터!$C:$AS,5,0),"")</f>
        <v/>
      </c>
      <c r="G871" s="77" t="str">
        <f>IFERROR(VLOOKUP($D871,의치한약수데이터!$C:$AS,6,0),"")</f>
        <v/>
      </c>
      <c r="H871" s="77" t="str">
        <f>IFERROR(VLOOKUP($D871,의치한약수데이터!$C:$AS,8,0),"")</f>
        <v/>
      </c>
      <c r="I871" s="77" t="str">
        <f>IFERROR(VLOOKUP($D871,의치한약수데이터!$C:$AS,12,0),"")</f>
        <v/>
      </c>
      <c r="J871" s="77" t="str">
        <f>IFERROR(VLOOKUP($D871,의치한약수데이터!$C:$AS,13,0),"")</f>
        <v/>
      </c>
      <c r="K871" s="77" t="str">
        <f>IFERROR(VLOOKUP($D871,의치한약수데이터!$C:$AS,14,0),"")</f>
        <v/>
      </c>
      <c r="L871" s="77" t="str">
        <f>IFERROR(VLOOKUP($D871,의치한약수데이터!$C:$AS,16,0),"")</f>
        <v/>
      </c>
      <c r="M871" s="80" t="str">
        <f>IFERROR(VLOOKUP($D871,의치한약수데이터!$C:$AS,17,0),"")</f>
        <v/>
      </c>
      <c r="N871" s="77" t="str">
        <f>IFERROR(VLOOKUP($D871,의치한약수데이터!$C:$AS,18,0),"")</f>
        <v/>
      </c>
      <c r="O871" s="81" t="str">
        <f>IFERROR(VLOOKUP($D871,의치한약수데이터!$C:$AS,20,0),"")</f>
        <v/>
      </c>
      <c r="P871" s="77" t="str">
        <f>IFERROR(VLOOKUP($D871,의치한약수데이터!$C:$AS,21,0),"")</f>
        <v/>
      </c>
      <c r="Q871" s="77" t="str">
        <f>IFERROR(VLOOKUP($D871,의치한약수데이터!$C:$AS,39,0),"")</f>
        <v/>
      </c>
      <c r="R871" s="82" t="str">
        <f>IFERROR(VLOOKUP($D871,의치한약수데이터!$C:$AS,41,0),"")</f>
        <v/>
      </c>
      <c r="S871" s="115" t="str">
        <f>IFERROR(VLOOKUP($D871,의치한약수데이터!$C:$AS,43,0),"")</f>
        <v/>
      </c>
    </row>
    <row r="872" spans="3:19" x14ac:dyDescent="0.3">
      <c r="C872" s="18">
        <v>840</v>
      </c>
      <c r="D872" s="77" t="str">
        <f>IFERROR(VLOOKUP($C872,의치한약수데이터!$B:$C,2,0),"")</f>
        <v/>
      </c>
      <c r="E872" s="79" t="str">
        <f>IFERROR(VLOOKUP($D872,의치한약수데이터!$C:$AS,3,0),"")</f>
        <v/>
      </c>
      <c r="F872" s="77" t="str">
        <f>IFERROR(VLOOKUP($D872,의치한약수데이터!$C:$AS,5,0),"")</f>
        <v/>
      </c>
      <c r="G872" s="77" t="str">
        <f>IFERROR(VLOOKUP($D872,의치한약수데이터!$C:$AS,6,0),"")</f>
        <v/>
      </c>
      <c r="H872" s="77" t="str">
        <f>IFERROR(VLOOKUP($D872,의치한약수데이터!$C:$AS,8,0),"")</f>
        <v/>
      </c>
      <c r="I872" s="77" t="str">
        <f>IFERROR(VLOOKUP($D872,의치한약수데이터!$C:$AS,12,0),"")</f>
        <v/>
      </c>
      <c r="J872" s="77" t="str">
        <f>IFERROR(VLOOKUP($D872,의치한약수데이터!$C:$AS,13,0),"")</f>
        <v/>
      </c>
      <c r="K872" s="77" t="str">
        <f>IFERROR(VLOOKUP($D872,의치한약수데이터!$C:$AS,14,0),"")</f>
        <v/>
      </c>
      <c r="L872" s="77" t="str">
        <f>IFERROR(VLOOKUP($D872,의치한약수데이터!$C:$AS,16,0),"")</f>
        <v/>
      </c>
      <c r="M872" s="80" t="str">
        <f>IFERROR(VLOOKUP($D872,의치한약수데이터!$C:$AS,17,0),"")</f>
        <v/>
      </c>
      <c r="N872" s="77" t="str">
        <f>IFERROR(VLOOKUP($D872,의치한약수데이터!$C:$AS,18,0),"")</f>
        <v/>
      </c>
      <c r="O872" s="81" t="str">
        <f>IFERROR(VLOOKUP($D872,의치한약수데이터!$C:$AS,20,0),"")</f>
        <v/>
      </c>
      <c r="P872" s="77" t="str">
        <f>IFERROR(VLOOKUP($D872,의치한약수데이터!$C:$AS,21,0),"")</f>
        <v/>
      </c>
      <c r="Q872" s="77" t="str">
        <f>IFERROR(VLOOKUP($D872,의치한약수데이터!$C:$AS,39,0),"")</f>
        <v/>
      </c>
      <c r="R872" s="82" t="str">
        <f>IFERROR(VLOOKUP($D872,의치한약수데이터!$C:$AS,41,0),"")</f>
        <v/>
      </c>
      <c r="S872" s="115" t="str">
        <f>IFERROR(VLOOKUP($D872,의치한약수데이터!$C:$AS,43,0),"")</f>
        <v/>
      </c>
    </row>
    <row r="873" spans="3:19" x14ac:dyDescent="0.3">
      <c r="C873" s="18">
        <v>841</v>
      </c>
      <c r="D873" s="77" t="str">
        <f>IFERROR(VLOOKUP($C873,의치한약수데이터!$B:$C,2,0),"")</f>
        <v/>
      </c>
      <c r="E873" s="79" t="str">
        <f>IFERROR(VLOOKUP($D873,의치한약수데이터!$C:$AS,3,0),"")</f>
        <v/>
      </c>
      <c r="F873" s="77" t="str">
        <f>IFERROR(VLOOKUP($D873,의치한약수데이터!$C:$AS,5,0),"")</f>
        <v/>
      </c>
      <c r="G873" s="77" t="str">
        <f>IFERROR(VLOOKUP($D873,의치한약수데이터!$C:$AS,6,0),"")</f>
        <v/>
      </c>
      <c r="H873" s="77" t="str">
        <f>IFERROR(VLOOKUP($D873,의치한약수데이터!$C:$AS,8,0),"")</f>
        <v/>
      </c>
      <c r="I873" s="77" t="str">
        <f>IFERROR(VLOOKUP($D873,의치한약수데이터!$C:$AS,12,0),"")</f>
        <v/>
      </c>
      <c r="J873" s="77" t="str">
        <f>IFERROR(VLOOKUP($D873,의치한약수데이터!$C:$AS,13,0),"")</f>
        <v/>
      </c>
      <c r="K873" s="77" t="str">
        <f>IFERROR(VLOOKUP($D873,의치한약수데이터!$C:$AS,14,0),"")</f>
        <v/>
      </c>
      <c r="L873" s="77" t="str">
        <f>IFERROR(VLOOKUP($D873,의치한약수데이터!$C:$AS,16,0),"")</f>
        <v/>
      </c>
      <c r="M873" s="80" t="str">
        <f>IFERROR(VLOOKUP($D873,의치한약수데이터!$C:$AS,17,0),"")</f>
        <v/>
      </c>
      <c r="N873" s="77" t="str">
        <f>IFERROR(VLOOKUP($D873,의치한약수데이터!$C:$AS,18,0),"")</f>
        <v/>
      </c>
      <c r="O873" s="81" t="str">
        <f>IFERROR(VLOOKUP($D873,의치한약수데이터!$C:$AS,20,0),"")</f>
        <v/>
      </c>
      <c r="P873" s="77" t="str">
        <f>IFERROR(VLOOKUP($D873,의치한약수데이터!$C:$AS,21,0),"")</f>
        <v/>
      </c>
      <c r="Q873" s="77" t="str">
        <f>IFERROR(VLOOKUP($D873,의치한약수데이터!$C:$AS,39,0),"")</f>
        <v/>
      </c>
      <c r="R873" s="82" t="str">
        <f>IFERROR(VLOOKUP($D873,의치한약수데이터!$C:$AS,41,0),"")</f>
        <v/>
      </c>
      <c r="S873" s="115" t="str">
        <f>IFERROR(VLOOKUP($D873,의치한약수데이터!$C:$AS,43,0),"")</f>
        <v/>
      </c>
    </row>
    <row r="874" spans="3:19" x14ac:dyDescent="0.3">
      <c r="C874" s="18">
        <v>842</v>
      </c>
      <c r="D874" s="77" t="str">
        <f>IFERROR(VLOOKUP($C874,의치한약수데이터!$B:$C,2,0),"")</f>
        <v/>
      </c>
      <c r="E874" s="79" t="str">
        <f>IFERROR(VLOOKUP($D874,의치한약수데이터!$C:$AS,3,0),"")</f>
        <v/>
      </c>
      <c r="F874" s="77" t="str">
        <f>IFERROR(VLOOKUP($D874,의치한약수데이터!$C:$AS,5,0),"")</f>
        <v/>
      </c>
      <c r="G874" s="77" t="str">
        <f>IFERROR(VLOOKUP($D874,의치한약수데이터!$C:$AS,6,0),"")</f>
        <v/>
      </c>
      <c r="H874" s="77" t="str">
        <f>IFERROR(VLOOKUP($D874,의치한약수데이터!$C:$AS,8,0),"")</f>
        <v/>
      </c>
      <c r="I874" s="77" t="str">
        <f>IFERROR(VLOOKUP($D874,의치한약수데이터!$C:$AS,12,0),"")</f>
        <v/>
      </c>
      <c r="J874" s="77" t="str">
        <f>IFERROR(VLOOKUP($D874,의치한약수데이터!$C:$AS,13,0),"")</f>
        <v/>
      </c>
      <c r="K874" s="77" t="str">
        <f>IFERROR(VLOOKUP($D874,의치한약수데이터!$C:$AS,14,0),"")</f>
        <v/>
      </c>
      <c r="L874" s="77" t="str">
        <f>IFERROR(VLOOKUP($D874,의치한약수데이터!$C:$AS,16,0),"")</f>
        <v/>
      </c>
      <c r="M874" s="80" t="str">
        <f>IFERROR(VLOOKUP($D874,의치한약수데이터!$C:$AS,17,0),"")</f>
        <v/>
      </c>
      <c r="N874" s="77" t="str">
        <f>IFERROR(VLOOKUP($D874,의치한약수데이터!$C:$AS,18,0),"")</f>
        <v/>
      </c>
      <c r="O874" s="81" t="str">
        <f>IFERROR(VLOOKUP($D874,의치한약수데이터!$C:$AS,20,0),"")</f>
        <v/>
      </c>
      <c r="P874" s="77" t="str">
        <f>IFERROR(VLOOKUP($D874,의치한약수데이터!$C:$AS,21,0),"")</f>
        <v/>
      </c>
      <c r="Q874" s="77" t="str">
        <f>IFERROR(VLOOKUP($D874,의치한약수데이터!$C:$AS,39,0),"")</f>
        <v/>
      </c>
      <c r="R874" s="82" t="str">
        <f>IFERROR(VLOOKUP($D874,의치한약수데이터!$C:$AS,41,0),"")</f>
        <v/>
      </c>
      <c r="S874" s="115" t="str">
        <f>IFERROR(VLOOKUP($D874,의치한약수데이터!$C:$AS,43,0),"")</f>
        <v/>
      </c>
    </row>
    <row r="875" spans="3:19" x14ac:dyDescent="0.3">
      <c r="C875" s="18">
        <v>843</v>
      </c>
      <c r="D875" s="77" t="str">
        <f>IFERROR(VLOOKUP($C875,의치한약수데이터!$B:$C,2,0),"")</f>
        <v/>
      </c>
      <c r="E875" s="79" t="str">
        <f>IFERROR(VLOOKUP($D875,의치한약수데이터!$C:$AS,3,0),"")</f>
        <v/>
      </c>
      <c r="F875" s="77" t="str">
        <f>IFERROR(VLOOKUP($D875,의치한약수데이터!$C:$AS,5,0),"")</f>
        <v/>
      </c>
      <c r="G875" s="77" t="str">
        <f>IFERROR(VLOOKUP($D875,의치한약수데이터!$C:$AS,6,0),"")</f>
        <v/>
      </c>
      <c r="H875" s="77" t="str">
        <f>IFERROR(VLOOKUP($D875,의치한약수데이터!$C:$AS,8,0),"")</f>
        <v/>
      </c>
      <c r="I875" s="77" t="str">
        <f>IFERROR(VLOOKUP($D875,의치한약수데이터!$C:$AS,12,0),"")</f>
        <v/>
      </c>
      <c r="J875" s="77" t="str">
        <f>IFERROR(VLOOKUP($D875,의치한약수데이터!$C:$AS,13,0),"")</f>
        <v/>
      </c>
      <c r="K875" s="77" t="str">
        <f>IFERROR(VLOOKUP($D875,의치한약수데이터!$C:$AS,14,0),"")</f>
        <v/>
      </c>
      <c r="L875" s="77" t="str">
        <f>IFERROR(VLOOKUP($D875,의치한약수데이터!$C:$AS,16,0),"")</f>
        <v/>
      </c>
      <c r="M875" s="80" t="str">
        <f>IFERROR(VLOOKUP($D875,의치한약수데이터!$C:$AS,17,0),"")</f>
        <v/>
      </c>
      <c r="N875" s="77" t="str">
        <f>IFERROR(VLOOKUP($D875,의치한약수데이터!$C:$AS,18,0),"")</f>
        <v/>
      </c>
      <c r="O875" s="81" t="str">
        <f>IFERROR(VLOOKUP($D875,의치한약수데이터!$C:$AS,20,0),"")</f>
        <v/>
      </c>
      <c r="P875" s="77" t="str">
        <f>IFERROR(VLOOKUP($D875,의치한약수데이터!$C:$AS,21,0),"")</f>
        <v/>
      </c>
      <c r="Q875" s="77" t="str">
        <f>IFERROR(VLOOKUP($D875,의치한약수데이터!$C:$AS,39,0),"")</f>
        <v/>
      </c>
      <c r="R875" s="82" t="str">
        <f>IFERROR(VLOOKUP($D875,의치한약수데이터!$C:$AS,41,0),"")</f>
        <v/>
      </c>
      <c r="S875" s="115" t="str">
        <f>IFERROR(VLOOKUP($D875,의치한약수데이터!$C:$AS,43,0),"")</f>
        <v/>
      </c>
    </row>
    <row r="876" spans="3:19" x14ac:dyDescent="0.3">
      <c r="C876" s="18">
        <v>844</v>
      </c>
      <c r="D876" s="77" t="str">
        <f>IFERROR(VLOOKUP($C876,의치한약수데이터!$B:$C,2,0),"")</f>
        <v/>
      </c>
      <c r="E876" s="79" t="str">
        <f>IFERROR(VLOOKUP($D876,의치한약수데이터!$C:$AS,3,0),"")</f>
        <v/>
      </c>
      <c r="F876" s="77" t="str">
        <f>IFERROR(VLOOKUP($D876,의치한약수데이터!$C:$AS,5,0),"")</f>
        <v/>
      </c>
      <c r="G876" s="77" t="str">
        <f>IFERROR(VLOOKUP($D876,의치한약수데이터!$C:$AS,6,0),"")</f>
        <v/>
      </c>
      <c r="H876" s="77" t="str">
        <f>IFERROR(VLOOKUP($D876,의치한약수데이터!$C:$AS,8,0),"")</f>
        <v/>
      </c>
      <c r="I876" s="77" t="str">
        <f>IFERROR(VLOOKUP($D876,의치한약수데이터!$C:$AS,12,0),"")</f>
        <v/>
      </c>
      <c r="J876" s="77" t="str">
        <f>IFERROR(VLOOKUP($D876,의치한약수데이터!$C:$AS,13,0),"")</f>
        <v/>
      </c>
      <c r="K876" s="77" t="str">
        <f>IFERROR(VLOOKUP($D876,의치한약수데이터!$C:$AS,14,0),"")</f>
        <v/>
      </c>
      <c r="L876" s="77" t="str">
        <f>IFERROR(VLOOKUP($D876,의치한약수데이터!$C:$AS,16,0),"")</f>
        <v/>
      </c>
      <c r="M876" s="80" t="str">
        <f>IFERROR(VLOOKUP($D876,의치한약수데이터!$C:$AS,17,0),"")</f>
        <v/>
      </c>
      <c r="N876" s="77" t="str">
        <f>IFERROR(VLOOKUP($D876,의치한약수데이터!$C:$AS,18,0),"")</f>
        <v/>
      </c>
      <c r="O876" s="81" t="str">
        <f>IFERROR(VLOOKUP($D876,의치한약수데이터!$C:$AS,20,0),"")</f>
        <v/>
      </c>
      <c r="P876" s="77" t="str">
        <f>IFERROR(VLOOKUP($D876,의치한약수데이터!$C:$AS,21,0),"")</f>
        <v/>
      </c>
      <c r="Q876" s="77" t="str">
        <f>IFERROR(VLOOKUP($D876,의치한약수데이터!$C:$AS,39,0),"")</f>
        <v/>
      </c>
      <c r="R876" s="82" t="str">
        <f>IFERROR(VLOOKUP($D876,의치한약수데이터!$C:$AS,41,0),"")</f>
        <v/>
      </c>
      <c r="S876" s="115" t="str">
        <f>IFERROR(VLOOKUP($D876,의치한약수데이터!$C:$AS,43,0),"")</f>
        <v/>
      </c>
    </row>
    <row r="877" spans="3:19" x14ac:dyDescent="0.3">
      <c r="C877" s="18">
        <v>845</v>
      </c>
      <c r="D877" s="77" t="str">
        <f>IFERROR(VLOOKUP($C877,의치한약수데이터!$B:$C,2,0),"")</f>
        <v/>
      </c>
      <c r="E877" s="79" t="str">
        <f>IFERROR(VLOOKUP($D877,의치한약수데이터!$C:$AS,3,0),"")</f>
        <v/>
      </c>
      <c r="F877" s="77" t="str">
        <f>IFERROR(VLOOKUP($D877,의치한약수데이터!$C:$AS,5,0),"")</f>
        <v/>
      </c>
      <c r="G877" s="77" t="str">
        <f>IFERROR(VLOOKUP($D877,의치한약수데이터!$C:$AS,6,0),"")</f>
        <v/>
      </c>
      <c r="H877" s="77" t="str">
        <f>IFERROR(VLOOKUP($D877,의치한약수데이터!$C:$AS,8,0),"")</f>
        <v/>
      </c>
      <c r="I877" s="77" t="str">
        <f>IFERROR(VLOOKUP($D877,의치한약수데이터!$C:$AS,12,0),"")</f>
        <v/>
      </c>
      <c r="J877" s="77" t="str">
        <f>IFERROR(VLOOKUP($D877,의치한약수데이터!$C:$AS,13,0),"")</f>
        <v/>
      </c>
      <c r="K877" s="77" t="str">
        <f>IFERROR(VLOOKUP($D877,의치한약수데이터!$C:$AS,14,0),"")</f>
        <v/>
      </c>
      <c r="L877" s="77" t="str">
        <f>IFERROR(VLOOKUP($D877,의치한약수데이터!$C:$AS,16,0),"")</f>
        <v/>
      </c>
      <c r="M877" s="80" t="str">
        <f>IFERROR(VLOOKUP($D877,의치한약수데이터!$C:$AS,17,0),"")</f>
        <v/>
      </c>
      <c r="N877" s="77" t="str">
        <f>IFERROR(VLOOKUP($D877,의치한약수데이터!$C:$AS,18,0),"")</f>
        <v/>
      </c>
      <c r="O877" s="81" t="str">
        <f>IFERROR(VLOOKUP($D877,의치한약수데이터!$C:$AS,20,0),"")</f>
        <v/>
      </c>
      <c r="P877" s="77" t="str">
        <f>IFERROR(VLOOKUP($D877,의치한약수데이터!$C:$AS,21,0),"")</f>
        <v/>
      </c>
      <c r="Q877" s="77" t="str">
        <f>IFERROR(VLOOKUP($D877,의치한약수데이터!$C:$AS,39,0),"")</f>
        <v/>
      </c>
      <c r="R877" s="82" t="str">
        <f>IFERROR(VLOOKUP($D877,의치한약수데이터!$C:$AS,41,0),"")</f>
        <v/>
      </c>
      <c r="S877" s="115" t="str">
        <f>IFERROR(VLOOKUP($D877,의치한약수데이터!$C:$AS,43,0),"")</f>
        <v/>
      </c>
    </row>
    <row r="878" spans="3:19" x14ac:dyDescent="0.3">
      <c r="C878" s="18">
        <v>846</v>
      </c>
      <c r="D878" s="77" t="str">
        <f>IFERROR(VLOOKUP($C878,의치한약수데이터!$B:$C,2,0),"")</f>
        <v/>
      </c>
      <c r="E878" s="79" t="str">
        <f>IFERROR(VLOOKUP($D878,의치한약수데이터!$C:$AS,3,0),"")</f>
        <v/>
      </c>
      <c r="F878" s="77" t="str">
        <f>IFERROR(VLOOKUP($D878,의치한약수데이터!$C:$AS,5,0),"")</f>
        <v/>
      </c>
      <c r="G878" s="77" t="str">
        <f>IFERROR(VLOOKUP($D878,의치한약수데이터!$C:$AS,6,0),"")</f>
        <v/>
      </c>
      <c r="H878" s="77" t="str">
        <f>IFERROR(VLOOKUP($D878,의치한약수데이터!$C:$AS,8,0),"")</f>
        <v/>
      </c>
      <c r="I878" s="77" t="str">
        <f>IFERROR(VLOOKUP($D878,의치한약수데이터!$C:$AS,12,0),"")</f>
        <v/>
      </c>
      <c r="J878" s="77" t="str">
        <f>IFERROR(VLOOKUP($D878,의치한약수데이터!$C:$AS,13,0),"")</f>
        <v/>
      </c>
      <c r="K878" s="77" t="str">
        <f>IFERROR(VLOOKUP($D878,의치한약수데이터!$C:$AS,14,0),"")</f>
        <v/>
      </c>
      <c r="L878" s="77" t="str">
        <f>IFERROR(VLOOKUP($D878,의치한약수데이터!$C:$AS,16,0),"")</f>
        <v/>
      </c>
      <c r="M878" s="80" t="str">
        <f>IFERROR(VLOOKUP($D878,의치한약수데이터!$C:$AS,17,0),"")</f>
        <v/>
      </c>
      <c r="N878" s="77" t="str">
        <f>IFERROR(VLOOKUP($D878,의치한약수데이터!$C:$AS,18,0),"")</f>
        <v/>
      </c>
      <c r="O878" s="81" t="str">
        <f>IFERROR(VLOOKUP($D878,의치한약수데이터!$C:$AS,20,0),"")</f>
        <v/>
      </c>
      <c r="P878" s="77" t="str">
        <f>IFERROR(VLOOKUP($D878,의치한약수데이터!$C:$AS,21,0),"")</f>
        <v/>
      </c>
      <c r="Q878" s="77" t="str">
        <f>IFERROR(VLOOKUP($D878,의치한약수데이터!$C:$AS,39,0),"")</f>
        <v/>
      </c>
      <c r="R878" s="82" t="str">
        <f>IFERROR(VLOOKUP($D878,의치한약수데이터!$C:$AS,41,0),"")</f>
        <v/>
      </c>
      <c r="S878" s="115" t="str">
        <f>IFERROR(VLOOKUP($D878,의치한약수데이터!$C:$AS,43,0),"")</f>
        <v/>
      </c>
    </row>
    <row r="879" spans="3:19" x14ac:dyDescent="0.3">
      <c r="C879" s="18">
        <v>847</v>
      </c>
      <c r="D879" s="77" t="str">
        <f>IFERROR(VLOOKUP($C879,의치한약수데이터!$B:$C,2,0),"")</f>
        <v/>
      </c>
      <c r="E879" s="79" t="str">
        <f>IFERROR(VLOOKUP($D879,의치한약수데이터!$C:$AS,3,0),"")</f>
        <v/>
      </c>
      <c r="F879" s="77" t="str">
        <f>IFERROR(VLOOKUP($D879,의치한약수데이터!$C:$AS,5,0),"")</f>
        <v/>
      </c>
      <c r="G879" s="77" t="str">
        <f>IFERROR(VLOOKUP($D879,의치한약수데이터!$C:$AS,6,0),"")</f>
        <v/>
      </c>
      <c r="H879" s="77" t="str">
        <f>IFERROR(VLOOKUP($D879,의치한약수데이터!$C:$AS,8,0),"")</f>
        <v/>
      </c>
      <c r="I879" s="77" t="str">
        <f>IFERROR(VLOOKUP($D879,의치한약수데이터!$C:$AS,12,0),"")</f>
        <v/>
      </c>
      <c r="J879" s="77" t="str">
        <f>IFERROR(VLOOKUP($D879,의치한약수데이터!$C:$AS,13,0),"")</f>
        <v/>
      </c>
      <c r="K879" s="77" t="str">
        <f>IFERROR(VLOOKUP($D879,의치한약수데이터!$C:$AS,14,0),"")</f>
        <v/>
      </c>
      <c r="L879" s="77" t="str">
        <f>IFERROR(VLOOKUP($D879,의치한약수데이터!$C:$AS,16,0),"")</f>
        <v/>
      </c>
      <c r="M879" s="80" t="str">
        <f>IFERROR(VLOOKUP($D879,의치한약수데이터!$C:$AS,17,0),"")</f>
        <v/>
      </c>
      <c r="N879" s="77" t="str">
        <f>IFERROR(VLOOKUP($D879,의치한약수데이터!$C:$AS,18,0),"")</f>
        <v/>
      </c>
      <c r="O879" s="81" t="str">
        <f>IFERROR(VLOOKUP($D879,의치한약수데이터!$C:$AS,20,0),"")</f>
        <v/>
      </c>
      <c r="P879" s="77" t="str">
        <f>IFERROR(VLOOKUP($D879,의치한약수데이터!$C:$AS,21,0),"")</f>
        <v/>
      </c>
      <c r="Q879" s="77" t="str">
        <f>IFERROR(VLOOKUP($D879,의치한약수데이터!$C:$AS,39,0),"")</f>
        <v/>
      </c>
      <c r="R879" s="82" t="str">
        <f>IFERROR(VLOOKUP($D879,의치한약수데이터!$C:$AS,41,0),"")</f>
        <v/>
      </c>
      <c r="S879" s="115" t="str">
        <f>IFERROR(VLOOKUP($D879,의치한약수데이터!$C:$AS,43,0),"")</f>
        <v/>
      </c>
    </row>
    <row r="880" spans="3:19" x14ac:dyDescent="0.3">
      <c r="C880" s="18">
        <v>848</v>
      </c>
      <c r="D880" s="77" t="str">
        <f>IFERROR(VLOOKUP($C880,의치한약수데이터!$B:$C,2,0),"")</f>
        <v/>
      </c>
      <c r="E880" s="79" t="str">
        <f>IFERROR(VLOOKUP($D880,의치한약수데이터!$C:$AS,3,0),"")</f>
        <v/>
      </c>
      <c r="F880" s="77" t="str">
        <f>IFERROR(VLOOKUP($D880,의치한약수데이터!$C:$AS,5,0),"")</f>
        <v/>
      </c>
      <c r="G880" s="77" t="str">
        <f>IFERROR(VLOOKUP($D880,의치한약수데이터!$C:$AS,6,0),"")</f>
        <v/>
      </c>
      <c r="H880" s="77" t="str">
        <f>IFERROR(VLOOKUP($D880,의치한약수데이터!$C:$AS,8,0),"")</f>
        <v/>
      </c>
      <c r="I880" s="77" t="str">
        <f>IFERROR(VLOOKUP($D880,의치한약수데이터!$C:$AS,12,0),"")</f>
        <v/>
      </c>
      <c r="J880" s="77" t="str">
        <f>IFERROR(VLOOKUP($D880,의치한약수데이터!$C:$AS,13,0),"")</f>
        <v/>
      </c>
      <c r="K880" s="77" t="str">
        <f>IFERROR(VLOOKUP($D880,의치한약수데이터!$C:$AS,14,0),"")</f>
        <v/>
      </c>
      <c r="L880" s="77" t="str">
        <f>IFERROR(VLOOKUP($D880,의치한약수데이터!$C:$AS,16,0),"")</f>
        <v/>
      </c>
      <c r="M880" s="80" t="str">
        <f>IFERROR(VLOOKUP($D880,의치한약수데이터!$C:$AS,17,0),"")</f>
        <v/>
      </c>
      <c r="N880" s="77" t="str">
        <f>IFERROR(VLOOKUP($D880,의치한약수데이터!$C:$AS,18,0),"")</f>
        <v/>
      </c>
      <c r="O880" s="81" t="str">
        <f>IFERROR(VLOOKUP($D880,의치한약수데이터!$C:$AS,20,0),"")</f>
        <v/>
      </c>
      <c r="P880" s="77" t="str">
        <f>IFERROR(VLOOKUP($D880,의치한약수데이터!$C:$AS,21,0),"")</f>
        <v/>
      </c>
      <c r="Q880" s="77" t="str">
        <f>IFERROR(VLOOKUP($D880,의치한약수데이터!$C:$AS,39,0),"")</f>
        <v/>
      </c>
      <c r="R880" s="82" t="str">
        <f>IFERROR(VLOOKUP($D880,의치한약수데이터!$C:$AS,41,0),"")</f>
        <v/>
      </c>
      <c r="S880" s="115" t="str">
        <f>IFERROR(VLOOKUP($D880,의치한약수데이터!$C:$AS,43,0),"")</f>
        <v/>
      </c>
    </row>
    <row r="881" spans="3:19" x14ac:dyDescent="0.3">
      <c r="C881" s="18">
        <v>849</v>
      </c>
      <c r="D881" s="77" t="str">
        <f>IFERROR(VLOOKUP($C881,의치한약수데이터!$B:$C,2,0),"")</f>
        <v/>
      </c>
      <c r="E881" s="79" t="str">
        <f>IFERROR(VLOOKUP($D881,의치한약수데이터!$C:$AS,3,0),"")</f>
        <v/>
      </c>
      <c r="F881" s="77" t="str">
        <f>IFERROR(VLOOKUP($D881,의치한약수데이터!$C:$AS,5,0),"")</f>
        <v/>
      </c>
      <c r="G881" s="77" t="str">
        <f>IFERROR(VLOOKUP($D881,의치한약수데이터!$C:$AS,6,0),"")</f>
        <v/>
      </c>
      <c r="H881" s="77" t="str">
        <f>IFERROR(VLOOKUP($D881,의치한약수데이터!$C:$AS,8,0),"")</f>
        <v/>
      </c>
      <c r="I881" s="77" t="str">
        <f>IFERROR(VLOOKUP($D881,의치한약수데이터!$C:$AS,12,0),"")</f>
        <v/>
      </c>
      <c r="J881" s="77" t="str">
        <f>IFERROR(VLOOKUP($D881,의치한약수데이터!$C:$AS,13,0),"")</f>
        <v/>
      </c>
      <c r="K881" s="77" t="str">
        <f>IFERROR(VLOOKUP($D881,의치한약수데이터!$C:$AS,14,0),"")</f>
        <v/>
      </c>
      <c r="L881" s="77" t="str">
        <f>IFERROR(VLOOKUP($D881,의치한약수데이터!$C:$AS,16,0),"")</f>
        <v/>
      </c>
      <c r="M881" s="80" t="str">
        <f>IFERROR(VLOOKUP($D881,의치한약수데이터!$C:$AS,17,0),"")</f>
        <v/>
      </c>
      <c r="N881" s="77" t="str">
        <f>IFERROR(VLOOKUP($D881,의치한약수데이터!$C:$AS,18,0),"")</f>
        <v/>
      </c>
      <c r="O881" s="81" t="str">
        <f>IFERROR(VLOOKUP($D881,의치한약수데이터!$C:$AS,20,0),"")</f>
        <v/>
      </c>
      <c r="P881" s="77" t="str">
        <f>IFERROR(VLOOKUP($D881,의치한약수데이터!$C:$AS,21,0),"")</f>
        <v/>
      </c>
      <c r="Q881" s="77" t="str">
        <f>IFERROR(VLOOKUP($D881,의치한약수데이터!$C:$AS,39,0),"")</f>
        <v/>
      </c>
      <c r="R881" s="82" t="str">
        <f>IFERROR(VLOOKUP($D881,의치한약수데이터!$C:$AS,41,0),"")</f>
        <v/>
      </c>
      <c r="S881" s="115" t="str">
        <f>IFERROR(VLOOKUP($D881,의치한약수데이터!$C:$AS,43,0),"")</f>
        <v/>
      </c>
    </row>
    <row r="882" spans="3:19" x14ac:dyDescent="0.3">
      <c r="C882" s="18">
        <v>850</v>
      </c>
      <c r="D882" s="77" t="str">
        <f>IFERROR(VLOOKUP($C882,의치한약수데이터!$B:$C,2,0),"")</f>
        <v/>
      </c>
      <c r="E882" s="79" t="str">
        <f>IFERROR(VLOOKUP($D882,의치한약수데이터!$C:$AS,3,0),"")</f>
        <v/>
      </c>
      <c r="F882" s="77" t="str">
        <f>IFERROR(VLOOKUP($D882,의치한약수데이터!$C:$AS,5,0),"")</f>
        <v/>
      </c>
      <c r="G882" s="77" t="str">
        <f>IFERROR(VLOOKUP($D882,의치한약수데이터!$C:$AS,6,0),"")</f>
        <v/>
      </c>
      <c r="H882" s="77" t="str">
        <f>IFERROR(VLOOKUP($D882,의치한약수데이터!$C:$AS,8,0),"")</f>
        <v/>
      </c>
      <c r="I882" s="77" t="str">
        <f>IFERROR(VLOOKUP($D882,의치한약수데이터!$C:$AS,12,0),"")</f>
        <v/>
      </c>
      <c r="J882" s="77" t="str">
        <f>IFERROR(VLOOKUP($D882,의치한약수데이터!$C:$AS,13,0),"")</f>
        <v/>
      </c>
      <c r="K882" s="77" t="str">
        <f>IFERROR(VLOOKUP($D882,의치한약수데이터!$C:$AS,14,0),"")</f>
        <v/>
      </c>
      <c r="L882" s="77" t="str">
        <f>IFERROR(VLOOKUP($D882,의치한약수데이터!$C:$AS,16,0),"")</f>
        <v/>
      </c>
      <c r="M882" s="80" t="str">
        <f>IFERROR(VLOOKUP($D882,의치한약수데이터!$C:$AS,17,0),"")</f>
        <v/>
      </c>
      <c r="N882" s="77" t="str">
        <f>IFERROR(VLOOKUP($D882,의치한약수데이터!$C:$AS,18,0),"")</f>
        <v/>
      </c>
      <c r="O882" s="81" t="str">
        <f>IFERROR(VLOOKUP($D882,의치한약수데이터!$C:$AS,20,0),"")</f>
        <v/>
      </c>
      <c r="P882" s="77" t="str">
        <f>IFERROR(VLOOKUP($D882,의치한약수데이터!$C:$AS,21,0),"")</f>
        <v/>
      </c>
      <c r="Q882" s="77" t="str">
        <f>IFERROR(VLOOKUP($D882,의치한약수데이터!$C:$AS,39,0),"")</f>
        <v/>
      </c>
      <c r="R882" s="82" t="str">
        <f>IFERROR(VLOOKUP($D882,의치한약수데이터!$C:$AS,41,0),"")</f>
        <v/>
      </c>
      <c r="S882" s="115" t="str">
        <f>IFERROR(VLOOKUP($D882,의치한약수데이터!$C:$AS,43,0),"")</f>
        <v/>
      </c>
    </row>
    <row r="883" spans="3:19" x14ac:dyDescent="0.3">
      <c r="C883" s="18">
        <v>851</v>
      </c>
      <c r="D883" s="77" t="str">
        <f>IFERROR(VLOOKUP($C883,의치한약수데이터!$B:$C,2,0),"")</f>
        <v/>
      </c>
      <c r="E883" s="79" t="str">
        <f>IFERROR(VLOOKUP($D883,의치한약수데이터!$C:$AS,3,0),"")</f>
        <v/>
      </c>
      <c r="F883" s="77" t="str">
        <f>IFERROR(VLOOKUP($D883,의치한약수데이터!$C:$AS,5,0),"")</f>
        <v/>
      </c>
      <c r="G883" s="77" t="str">
        <f>IFERROR(VLOOKUP($D883,의치한약수데이터!$C:$AS,6,0),"")</f>
        <v/>
      </c>
      <c r="H883" s="77" t="str">
        <f>IFERROR(VLOOKUP($D883,의치한약수데이터!$C:$AS,8,0),"")</f>
        <v/>
      </c>
      <c r="I883" s="77" t="str">
        <f>IFERROR(VLOOKUP($D883,의치한약수데이터!$C:$AS,12,0),"")</f>
        <v/>
      </c>
      <c r="J883" s="77" t="str">
        <f>IFERROR(VLOOKUP($D883,의치한약수데이터!$C:$AS,13,0),"")</f>
        <v/>
      </c>
      <c r="K883" s="77" t="str">
        <f>IFERROR(VLOOKUP($D883,의치한약수데이터!$C:$AS,14,0),"")</f>
        <v/>
      </c>
      <c r="L883" s="77" t="str">
        <f>IFERROR(VLOOKUP($D883,의치한약수데이터!$C:$AS,16,0),"")</f>
        <v/>
      </c>
      <c r="M883" s="80" t="str">
        <f>IFERROR(VLOOKUP($D883,의치한약수데이터!$C:$AS,17,0),"")</f>
        <v/>
      </c>
      <c r="N883" s="77" t="str">
        <f>IFERROR(VLOOKUP($D883,의치한약수데이터!$C:$AS,18,0),"")</f>
        <v/>
      </c>
      <c r="O883" s="81" t="str">
        <f>IFERROR(VLOOKUP($D883,의치한약수데이터!$C:$AS,20,0),"")</f>
        <v/>
      </c>
      <c r="P883" s="77" t="str">
        <f>IFERROR(VLOOKUP($D883,의치한약수데이터!$C:$AS,21,0),"")</f>
        <v/>
      </c>
      <c r="Q883" s="77" t="str">
        <f>IFERROR(VLOOKUP($D883,의치한약수데이터!$C:$AS,39,0),"")</f>
        <v/>
      </c>
      <c r="R883" s="82" t="str">
        <f>IFERROR(VLOOKUP($D883,의치한약수데이터!$C:$AS,41,0),"")</f>
        <v/>
      </c>
      <c r="S883" s="115" t="str">
        <f>IFERROR(VLOOKUP($D883,의치한약수데이터!$C:$AS,43,0),"")</f>
        <v/>
      </c>
    </row>
    <row r="884" spans="3:19" x14ac:dyDescent="0.3">
      <c r="C884" s="18">
        <v>852</v>
      </c>
      <c r="D884" s="77" t="str">
        <f>IFERROR(VLOOKUP($C884,의치한약수데이터!$B:$C,2,0),"")</f>
        <v/>
      </c>
      <c r="E884" s="79" t="str">
        <f>IFERROR(VLOOKUP($D884,의치한약수데이터!$C:$AS,3,0),"")</f>
        <v/>
      </c>
      <c r="F884" s="77" t="str">
        <f>IFERROR(VLOOKUP($D884,의치한약수데이터!$C:$AS,5,0),"")</f>
        <v/>
      </c>
      <c r="G884" s="77" t="str">
        <f>IFERROR(VLOOKUP($D884,의치한약수데이터!$C:$AS,6,0),"")</f>
        <v/>
      </c>
      <c r="H884" s="77" t="str">
        <f>IFERROR(VLOOKUP($D884,의치한약수데이터!$C:$AS,8,0),"")</f>
        <v/>
      </c>
      <c r="I884" s="77" t="str">
        <f>IFERROR(VLOOKUP($D884,의치한약수데이터!$C:$AS,12,0),"")</f>
        <v/>
      </c>
      <c r="J884" s="77" t="str">
        <f>IFERROR(VLOOKUP($D884,의치한약수데이터!$C:$AS,13,0),"")</f>
        <v/>
      </c>
      <c r="K884" s="77" t="str">
        <f>IFERROR(VLOOKUP($D884,의치한약수데이터!$C:$AS,14,0),"")</f>
        <v/>
      </c>
      <c r="L884" s="77" t="str">
        <f>IFERROR(VLOOKUP($D884,의치한약수데이터!$C:$AS,16,0),"")</f>
        <v/>
      </c>
      <c r="M884" s="80" t="str">
        <f>IFERROR(VLOOKUP($D884,의치한약수데이터!$C:$AS,17,0),"")</f>
        <v/>
      </c>
      <c r="N884" s="77" t="str">
        <f>IFERROR(VLOOKUP($D884,의치한약수데이터!$C:$AS,18,0),"")</f>
        <v/>
      </c>
      <c r="O884" s="81" t="str">
        <f>IFERROR(VLOOKUP($D884,의치한약수데이터!$C:$AS,20,0),"")</f>
        <v/>
      </c>
      <c r="P884" s="77" t="str">
        <f>IFERROR(VLOOKUP($D884,의치한약수데이터!$C:$AS,21,0),"")</f>
        <v/>
      </c>
      <c r="Q884" s="77" t="str">
        <f>IFERROR(VLOOKUP($D884,의치한약수데이터!$C:$AS,39,0),"")</f>
        <v/>
      </c>
      <c r="R884" s="82" t="str">
        <f>IFERROR(VLOOKUP($D884,의치한약수데이터!$C:$AS,41,0),"")</f>
        <v/>
      </c>
      <c r="S884" s="115" t="str">
        <f>IFERROR(VLOOKUP($D884,의치한약수데이터!$C:$AS,43,0),"")</f>
        <v/>
      </c>
    </row>
    <row r="885" spans="3:19" x14ac:dyDescent="0.3">
      <c r="C885" s="18">
        <v>853</v>
      </c>
      <c r="D885" s="77" t="str">
        <f>IFERROR(VLOOKUP($C885,의치한약수데이터!$B:$C,2,0),"")</f>
        <v/>
      </c>
      <c r="E885" s="79" t="str">
        <f>IFERROR(VLOOKUP($D885,의치한약수데이터!$C:$AS,3,0),"")</f>
        <v/>
      </c>
      <c r="F885" s="77" t="str">
        <f>IFERROR(VLOOKUP($D885,의치한약수데이터!$C:$AS,5,0),"")</f>
        <v/>
      </c>
      <c r="G885" s="77" t="str">
        <f>IFERROR(VLOOKUP($D885,의치한약수데이터!$C:$AS,6,0),"")</f>
        <v/>
      </c>
      <c r="H885" s="77" t="str">
        <f>IFERROR(VLOOKUP($D885,의치한약수데이터!$C:$AS,8,0),"")</f>
        <v/>
      </c>
      <c r="I885" s="77" t="str">
        <f>IFERROR(VLOOKUP($D885,의치한약수데이터!$C:$AS,12,0),"")</f>
        <v/>
      </c>
      <c r="J885" s="77" t="str">
        <f>IFERROR(VLOOKUP($D885,의치한약수데이터!$C:$AS,13,0),"")</f>
        <v/>
      </c>
      <c r="K885" s="77" t="str">
        <f>IFERROR(VLOOKUP($D885,의치한약수데이터!$C:$AS,14,0),"")</f>
        <v/>
      </c>
      <c r="L885" s="77" t="str">
        <f>IFERROR(VLOOKUP($D885,의치한약수데이터!$C:$AS,16,0),"")</f>
        <v/>
      </c>
      <c r="M885" s="80" t="str">
        <f>IFERROR(VLOOKUP($D885,의치한약수데이터!$C:$AS,17,0),"")</f>
        <v/>
      </c>
      <c r="N885" s="77" t="str">
        <f>IFERROR(VLOOKUP($D885,의치한약수데이터!$C:$AS,18,0),"")</f>
        <v/>
      </c>
      <c r="O885" s="81" t="str">
        <f>IFERROR(VLOOKUP($D885,의치한약수데이터!$C:$AS,20,0),"")</f>
        <v/>
      </c>
      <c r="P885" s="77" t="str">
        <f>IFERROR(VLOOKUP($D885,의치한약수데이터!$C:$AS,21,0),"")</f>
        <v/>
      </c>
      <c r="Q885" s="77" t="str">
        <f>IFERROR(VLOOKUP($D885,의치한약수데이터!$C:$AS,39,0),"")</f>
        <v/>
      </c>
      <c r="R885" s="82" t="str">
        <f>IFERROR(VLOOKUP($D885,의치한약수데이터!$C:$AS,41,0),"")</f>
        <v/>
      </c>
      <c r="S885" s="115" t="str">
        <f>IFERROR(VLOOKUP($D885,의치한약수데이터!$C:$AS,43,0),"")</f>
        <v/>
      </c>
    </row>
    <row r="886" spans="3:19" x14ac:dyDescent="0.3">
      <c r="C886" s="18">
        <v>854</v>
      </c>
      <c r="D886" s="77" t="str">
        <f>IFERROR(VLOOKUP($C886,의치한약수데이터!$B:$C,2,0),"")</f>
        <v/>
      </c>
      <c r="E886" s="79" t="str">
        <f>IFERROR(VLOOKUP($D886,의치한약수데이터!$C:$AS,3,0),"")</f>
        <v/>
      </c>
      <c r="F886" s="77" t="str">
        <f>IFERROR(VLOOKUP($D886,의치한약수데이터!$C:$AS,5,0),"")</f>
        <v/>
      </c>
      <c r="G886" s="77" t="str">
        <f>IFERROR(VLOOKUP($D886,의치한약수데이터!$C:$AS,6,0),"")</f>
        <v/>
      </c>
      <c r="H886" s="77" t="str">
        <f>IFERROR(VLOOKUP($D886,의치한약수데이터!$C:$AS,8,0),"")</f>
        <v/>
      </c>
      <c r="I886" s="77" t="str">
        <f>IFERROR(VLOOKUP($D886,의치한약수데이터!$C:$AS,12,0),"")</f>
        <v/>
      </c>
      <c r="J886" s="77" t="str">
        <f>IFERROR(VLOOKUP($D886,의치한약수데이터!$C:$AS,13,0),"")</f>
        <v/>
      </c>
      <c r="K886" s="77" t="str">
        <f>IFERROR(VLOOKUP($D886,의치한약수데이터!$C:$AS,14,0),"")</f>
        <v/>
      </c>
      <c r="L886" s="77" t="str">
        <f>IFERROR(VLOOKUP($D886,의치한약수데이터!$C:$AS,16,0),"")</f>
        <v/>
      </c>
      <c r="M886" s="80" t="str">
        <f>IFERROR(VLOOKUP($D886,의치한약수데이터!$C:$AS,17,0),"")</f>
        <v/>
      </c>
      <c r="N886" s="77" t="str">
        <f>IFERROR(VLOOKUP($D886,의치한약수데이터!$C:$AS,18,0),"")</f>
        <v/>
      </c>
      <c r="O886" s="81" t="str">
        <f>IFERROR(VLOOKUP($D886,의치한약수데이터!$C:$AS,20,0),"")</f>
        <v/>
      </c>
      <c r="P886" s="77" t="str">
        <f>IFERROR(VLOOKUP($D886,의치한약수데이터!$C:$AS,21,0),"")</f>
        <v/>
      </c>
      <c r="Q886" s="77" t="str">
        <f>IFERROR(VLOOKUP($D886,의치한약수데이터!$C:$AS,39,0),"")</f>
        <v/>
      </c>
      <c r="R886" s="82" t="str">
        <f>IFERROR(VLOOKUP($D886,의치한약수데이터!$C:$AS,41,0),"")</f>
        <v/>
      </c>
      <c r="S886" s="115" t="str">
        <f>IFERROR(VLOOKUP($D886,의치한약수데이터!$C:$AS,43,0),"")</f>
        <v/>
      </c>
    </row>
    <row r="887" spans="3:19" x14ac:dyDescent="0.3">
      <c r="C887" s="18">
        <v>855</v>
      </c>
      <c r="D887" s="77" t="str">
        <f>IFERROR(VLOOKUP($C887,의치한약수데이터!$B:$C,2,0),"")</f>
        <v/>
      </c>
      <c r="E887" s="79" t="str">
        <f>IFERROR(VLOOKUP($D887,의치한약수데이터!$C:$AS,3,0),"")</f>
        <v/>
      </c>
      <c r="F887" s="77" t="str">
        <f>IFERROR(VLOOKUP($D887,의치한약수데이터!$C:$AS,5,0),"")</f>
        <v/>
      </c>
      <c r="G887" s="77" t="str">
        <f>IFERROR(VLOOKUP($D887,의치한약수데이터!$C:$AS,6,0),"")</f>
        <v/>
      </c>
      <c r="H887" s="77" t="str">
        <f>IFERROR(VLOOKUP($D887,의치한약수데이터!$C:$AS,8,0),"")</f>
        <v/>
      </c>
      <c r="I887" s="77" t="str">
        <f>IFERROR(VLOOKUP($D887,의치한약수데이터!$C:$AS,12,0),"")</f>
        <v/>
      </c>
      <c r="J887" s="77" t="str">
        <f>IFERROR(VLOOKUP($D887,의치한약수데이터!$C:$AS,13,0),"")</f>
        <v/>
      </c>
      <c r="K887" s="77" t="str">
        <f>IFERROR(VLOOKUP($D887,의치한약수데이터!$C:$AS,14,0),"")</f>
        <v/>
      </c>
      <c r="L887" s="77" t="str">
        <f>IFERROR(VLOOKUP($D887,의치한약수데이터!$C:$AS,16,0),"")</f>
        <v/>
      </c>
      <c r="M887" s="80" t="str">
        <f>IFERROR(VLOOKUP($D887,의치한약수데이터!$C:$AS,17,0),"")</f>
        <v/>
      </c>
      <c r="N887" s="77" t="str">
        <f>IFERROR(VLOOKUP($D887,의치한약수데이터!$C:$AS,18,0),"")</f>
        <v/>
      </c>
      <c r="O887" s="81" t="str">
        <f>IFERROR(VLOOKUP($D887,의치한약수데이터!$C:$AS,20,0),"")</f>
        <v/>
      </c>
      <c r="P887" s="77" t="str">
        <f>IFERROR(VLOOKUP($D887,의치한약수데이터!$C:$AS,21,0),"")</f>
        <v/>
      </c>
      <c r="Q887" s="77" t="str">
        <f>IFERROR(VLOOKUP($D887,의치한약수데이터!$C:$AS,39,0),"")</f>
        <v/>
      </c>
      <c r="R887" s="82" t="str">
        <f>IFERROR(VLOOKUP($D887,의치한약수데이터!$C:$AS,41,0),"")</f>
        <v/>
      </c>
      <c r="S887" s="115" t="str">
        <f>IFERROR(VLOOKUP($D887,의치한약수데이터!$C:$AS,43,0),"")</f>
        <v/>
      </c>
    </row>
    <row r="888" spans="3:19" x14ac:dyDescent="0.3">
      <c r="C888" s="18">
        <v>856</v>
      </c>
      <c r="D888" s="77" t="str">
        <f>IFERROR(VLOOKUP($C888,의치한약수데이터!$B:$C,2,0),"")</f>
        <v/>
      </c>
      <c r="E888" s="79" t="str">
        <f>IFERROR(VLOOKUP($D888,의치한약수데이터!$C:$AS,3,0),"")</f>
        <v/>
      </c>
      <c r="F888" s="77" t="str">
        <f>IFERROR(VLOOKUP($D888,의치한약수데이터!$C:$AS,5,0),"")</f>
        <v/>
      </c>
      <c r="G888" s="77" t="str">
        <f>IFERROR(VLOOKUP($D888,의치한약수데이터!$C:$AS,6,0),"")</f>
        <v/>
      </c>
      <c r="H888" s="77" t="str">
        <f>IFERROR(VLOOKUP($D888,의치한약수데이터!$C:$AS,8,0),"")</f>
        <v/>
      </c>
      <c r="I888" s="77" t="str">
        <f>IFERROR(VLOOKUP($D888,의치한약수데이터!$C:$AS,12,0),"")</f>
        <v/>
      </c>
      <c r="J888" s="77" t="str">
        <f>IFERROR(VLOOKUP($D888,의치한약수데이터!$C:$AS,13,0),"")</f>
        <v/>
      </c>
      <c r="K888" s="77" t="str">
        <f>IFERROR(VLOOKUP($D888,의치한약수데이터!$C:$AS,14,0),"")</f>
        <v/>
      </c>
      <c r="L888" s="77" t="str">
        <f>IFERROR(VLOOKUP($D888,의치한약수데이터!$C:$AS,16,0),"")</f>
        <v/>
      </c>
      <c r="M888" s="80" t="str">
        <f>IFERROR(VLOOKUP($D888,의치한약수데이터!$C:$AS,17,0),"")</f>
        <v/>
      </c>
      <c r="N888" s="77" t="str">
        <f>IFERROR(VLOOKUP($D888,의치한약수데이터!$C:$AS,18,0),"")</f>
        <v/>
      </c>
      <c r="O888" s="81" t="str">
        <f>IFERROR(VLOOKUP($D888,의치한약수데이터!$C:$AS,20,0),"")</f>
        <v/>
      </c>
      <c r="P888" s="77" t="str">
        <f>IFERROR(VLOOKUP($D888,의치한약수데이터!$C:$AS,21,0),"")</f>
        <v/>
      </c>
      <c r="Q888" s="77" t="str">
        <f>IFERROR(VLOOKUP($D888,의치한약수데이터!$C:$AS,39,0),"")</f>
        <v/>
      </c>
      <c r="R888" s="82" t="str">
        <f>IFERROR(VLOOKUP($D888,의치한약수데이터!$C:$AS,41,0),"")</f>
        <v/>
      </c>
      <c r="S888" s="115" t="str">
        <f>IFERROR(VLOOKUP($D888,의치한약수데이터!$C:$AS,43,0),"")</f>
        <v/>
      </c>
    </row>
    <row r="889" spans="3:19" x14ac:dyDescent="0.3">
      <c r="C889" s="18">
        <v>857</v>
      </c>
      <c r="D889" s="77" t="str">
        <f>IFERROR(VLOOKUP($C889,의치한약수데이터!$B:$C,2,0),"")</f>
        <v/>
      </c>
      <c r="E889" s="79" t="str">
        <f>IFERROR(VLOOKUP($D889,의치한약수데이터!$C:$AS,3,0),"")</f>
        <v/>
      </c>
      <c r="F889" s="77" t="str">
        <f>IFERROR(VLOOKUP($D889,의치한약수데이터!$C:$AS,5,0),"")</f>
        <v/>
      </c>
      <c r="G889" s="77" t="str">
        <f>IFERROR(VLOOKUP($D889,의치한약수데이터!$C:$AS,6,0),"")</f>
        <v/>
      </c>
      <c r="H889" s="77" t="str">
        <f>IFERROR(VLOOKUP($D889,의치한약수데이터!$C:$AS,8,0),"")</f>
        <v/>
      </c>
      <c r="I889" s="77" t="str">
        <f>IFERROR(VLOOKUP($D889,의치한약수데이터!$C:$AS,12,0),"")</f>
        <v/>
      </c>
      <c r="J889" s="77" t="str">
        <f>IFERROR(VLOOKUP($D889,의치한약수데이터!$C:$AS,13,0),"")</f>
        <v/>
      </c>
      <c r="K889" s="77" t="str">
        <f>IFERROR(VLOOKUP($D889,의치한약수데이터!$C:$AS,14,0),"")</f>
        <v/>
      </c>
      <c r="L889" s="77" t="str">
        <f>IFERROR(VLOOKUP($D889,의치한약수데이터!$C:$AS,16,0),"")</f>
        <v/>
      </c>
      <c r="M889" s="80" t="str">
        <f>IFERROR(VLOOKUP($D889,의치한약수데이터!$C:$AS,17,0),"")</f>
        <v/>
      </c>
      <c r="N889" s="77" t="str">
        <f>IFERROR(VLOOKUP($D889,의치한약수데이터!$C:$AS,18,0),"")</f>
        <v/>
      </c>
      <c r="O889" s="81" t="str">
        <f>IFERROR(VLOOKUP($D889,의치한약수데이터!$C:$AS,20,0),"")</f>
        <v/>
      </c>
      <c r="P889" s="77" t="str">
        <f>IFERROR(VLOOKUP($D889,의치한약수데이터!$C:$AS,21,0),"")</f>
        <v/>
      </c>
      <c r="Q889" s="77" t="str">
        <f>IFERROR(VLOOKUP($D889,의치한약수데이터!$C:$AS,39,0),"")</f>
        <v/>
      </c>
      <c r="R889" s="82" t="str">
        <f>IFERROR(VLOOKUP($D889,의치한약수데이터!$C:$AS,41,0),"")</f>
        <v/>
      </c>
      <c r="S889" s="115" t="str">
        <f>IFERROR(VLOOKUP($D889,의치한약수데이터!$C:$AS,43,0),"")</f>
        <v/>
      </c>
    </row>
    <row r="890" spans="3:19" x14ac:dyDescent="0.3">
      <c r="C890" s="18">
        <v>858</v>
      </c>
      <c r="D890" s="77" t="str">
        <f>IFERROR(VLOOKUP($C890,의치한약수데이터!$B:$C,2,0),"")</f>
        <v/>
      </c>
      <c r="E890" s="79" t="str">
        <f>IFERROR(VLOOKUP($D890,의치한약수데이터!$C:$AS,3,0),"")</f>
        <v/>
      </c>
      <c r="F890" s="77" t="str">
        <f>IFERROR(VLOOKUP($D890,의치한약수데이터!$C:$AS,5,0),"")</f>
        <v/>
      </c>
      <c r="G890" s="77" t="str">
        <f>IFERROR(VLOOKUP($D890,의치한약수데이터!$C:$AS,6,0),"")</f>
        <v/>
      </c>
      <c r="H890" s="77" t="str">
        <f>IFERROR(VLOOKUP($D890,의치한약수데이터!$C:$AS,8,0),"")</f>
        <v/>
      </c>
      <c r="I890" s="77" t="str">
        <f>IFERROR(VLOOKUP($D890,의치한약수데이터!$C:$AS,12,0),"")</f>
        <v/>
      </c>
      <c r="J890" s="77" t="str">
        <f>IFERROR(VLOOKUP($D890,의치한약수데이터!$C:$AS,13,0),"")</f>
        <v/>
      </c>
      <c r="K890" s="77" t="str">
        <f>IFERROR(VLOOKUP($D890,의치한약수데이터!$C:$AS,14,0),"")</f>
        <v/>
      </c>
      <c r="L890" s="77" t="str">
        <f>IFERROR(VLOOKUP($D890,의치한약수데이터!$C:$AS,16,0),"")</f>
        <v/>
      </c>
      <c r="M890" s="80" t="str">
        <f>IFERROR(VLOOKUP($D890,의치한약수데이터!$C:$AS,17,0),"")</f>
        <v/>
      </c>
      <c r="N890" s="77" t="str">
        <f>IFERROR(VLOOKUP($D890,의치한약수데이터!$C:$AS,18,0),"")</f>
        <v/>
      </c>
      <c r="O890" s="81" t="str">
        <f>IFERROR(VLOOKUP($D890,의치한약수데이터!$C:$AS,20,0),"")</f>
        <v/>
      </c>
      <c r="P890" s="77" t="str">
        <f>IFERROR(VLOOKUP($D890,의치한약수데이터!$C:$AS,21,0),"")</f>
        <v/>
      </c>
      <c r="Q890" s="77" t="str">
        <f>IFERROR(VLOOKUP($D890,의치한약수데이터!$C:$AS,39,0),"")</f>
        <v/>
      </c>
      <c r="R890" s="82" t="str">
        <f>IFERROR(VLOOKUP($D890,의치한약수데이터!$C:$AS,41,0),"")</f>
        <v/>
      </c>
      <c r="S890" s="115" t="str">
        <f>IFERROR(VLOOKUP($D890,의치한약수데이터!$C:$AS,43,0),"")</f>
        <v/>
      </c>
    </row>
    <row r="891" spans="3:19" x14ac:dyDescent="0.3">
      <c r="C891" s="18">
        <v>859</v>
      </c>
      <c r="D891" s="77" t="str">
        <f>IFERROR(VLOOKUP($C891,의치한약수데이터!$B:$C,2,0),"")</f>
        <v/>
      </c>
      <c r="E891" s="79" t="str">
        <f>IFERROR(VLOOKUP($D891,의치한약수데이터!$C:$AS,3,0),"")</f>
        <v/>
      </c>
      <c r="F891" s="77" t="str">
        <f>IFERROR(VLOOKUP($D891,의치한약수데이터!$C:$AS,5,0),"")</f>
        <v/>
      </c>
      <c r="G891" s="77" t="str">
        <f>IFERROR(VLOOKUP($D891,의치한약수데이터!$C:$AS,6,0),"")</f>
        <v/>
      </c>
      <c r="H891" s="77" t="str">
        <f>IFERROR(VLOOKUP($D891,의치한약수데이터!$C:$AS,8,0),"")</f>
        <v/>
      </c>
      <c r="I891" s="77" t="str">
        <f>IFERROR(VLOOKUP($D891,의치한약수데이터!$C:$AS,12,0),"")</f>
        <v/>
      </c>
      <c r="J891" s="77" t="str">
        <f>IFERROR(VLOOKUP($D891,의치한약수데이터!$C:$AS,13,0),"")</f>
        <v/>
      </c>
      <c r="K891" s="77" t="str">
        <f>IFERROR(VLOOKUP($D891,의치한약수데이터!$C:$AS,14,0),"")</f>
        <v/>
      </c>
      <c r="L891" s="77" t="str">
        <f>IFERROR(VLOOKUP($D891,의치한약수데이터!$C:$AS,16,0),"")</f>
        <v/>
      </c>
      <c r="M891" s="80" t="str">
        <f>IFERROR(VLOOKUP($D891,의치한약수데이터!$C:$AS,17,0),"")</f>
        <v/>
      </c>
      <c r="N891" s="77" t="str">
        <f>IFERROR(VLOOKUP($D891,의치한약수데이터!$C:$AS,18,0),"")</f>
        <v/>
      </c>
      <c r="O891" s="81" t="str">
        <f>IFERROR(VLOOKUP($D891,의치한약수데이터!$C:$AS,20,0),"")</f>
        <v/>
      </c>
      <c r="P891" s="77" t="str">
        <f>IFERROR(VLOOKUP($D891,의치한약수데이터!$C:$AS,21,0),"")</f>
        <v/>
      </c>
      <c r="Q891" s="77" t="str">
        <f>IFERROR(VLOOKUP($D891,의치한약수데이터!$C:$AS,39,0),"")</f>
        <v/>
      </c>
      <c r="R891" s="82" t="str">
        <f>IFERROR(VLOOKUP($D891,의치한약수데이터!$C:$AS,41,0),"")</f>
        <v/>
      </c>
      <c r="S891" s="115" t="str">
        <f>IFERROR(VLOOKUP($D891,의치한약수데이터!$C:$AS,43,0),"")</f>
        <v/>
      </c>
    </row>
    <row r="892" spans="3:19" x14ac:dyDescent="0.3">
      <c r="C892" s="18">
        <v>860</v>
      </c>
      <c r="D892" s="77" t="str">
        <f>IFERROR(VLOOKUP($C892,의치한약수데이터!$B:$C,2,0),"")</f>
        <v/>
      </c>
      <c r="E892" s="79" t="str">
        <f>IFERROR(VLOOKUP($D892,의치한약수데이터!$C:$AS,3,0),"")</f>
        <v/>
      </c>
      <c r="F892" s="77" t="str">
        <f>IFERROR(VLOOKUP($D892,의치한약수데이터!$C:$AS,5,0),"")</f>
        <v/>
      </c>
      <c r="G892" s="77" t="str">
        <f>IFERROR(VLOOKUP($D892,의치한약수데이터!$C:$AS,6,0),"")</f>
        <v/>
      </c>
      <c r="H892" s="77" t="str">
        <f>IFERROR(VLOOKUP($D892,의치한약수데이터!$C:$AS,8,0),"")</f>
        <v/>
      </c>
      <c r="I892" s="77" t="str">
        <f>IFERROR(VLOOKUP($D892,의치한약수데이터!$C:$AS,12,0),"")</f>
        <v/>
      </c>
      <c r="J892" s="77" t="str">
        <f>IFERROR(VLOOKUP($D892,의치한약수데이터!$C:$AS,13,0),"")</f>
        <v/>
      </c>
      <c r="K892" s="77" t="str">
        <f>IFERROR(VLOOKUP($D892,의치한약수데이터!$C:$AS,14,0),"")</f>
        <v/>
      </c>
      <c r="L892" s="77" t="str">
        <f>IFERROR(VLOOKUP($D892,의치한약수데이터!$C:$AS,16,0),"")</f>
        <v/>
      </c>
      <c r="M892" s="80" t="str">
        <f>IFERROR(VLOOKUP($D892,의치한약수데이터!$C:$AS,17,0),"")</f>
        <v/>
      </c>
      <c r="N892" s="77" t="str">
        <f>IFERROR(VLOOKUP($D892,의치한약수데이터!$C:$AS,18,0),"")</f>
        <v/>
      </c>
      <c r="O892" s="81" t="str">
        <f>IFERROR(VLOOKUP($D892,의치한약수데이터!$C:$AS,20,0),"")</f>
        <v/>
      </c>
      <c r="P892" s="77" t="str">
        <f>IFERROR(VLOOKUP($D892,의치한약수데이터!$C:$AS,21,0),"")</f>
        <v/>
      </c>
      <c r="Q892" s="77" t="str">
        <f>IFERROR(VLOOKUP($D892,의치한약수데이터!$C:$AS,39,0),"")</f>
        <v/>
      </c>
      <c r="R892" s="82" t="str">
        <f>IFERROR(VLOOKUP($D892,의치한약수데이터!$C:$AS,41,0),"")</f>
        <v/>
      </c>
      <c r="S892" s="115" t="str">
        <f>IFERROR(VLOOKUP($D892,의치한약수데이터!$C:$AS,43,0),"")</f>
        <v/>
      </c>
    </row>
    <row r="893" spans="3:19" x14ac:dyDescent="0.3">
      <c r="C893" s="18">
        <v>861</v>
      </c>
      <c r="D893" s="77" t="str">
        <f>IFERROR(VLOOKUP($C893,의치한약수데이터!$B:$C,2,0),"")</f>
        <v/>
      </c>
      <c r="E893" s="79" t="str">
        <f>IFERROR(VLOOKUP($D893,의치한약수데이터!$C:$AS,3,0),"")</f>
        <v/>
      </c>
      <c r="F893" s="77" t="str">
        <f>IFERROR(VLOOKUP($D893,의치한약수데이터!$C:$AS,5,0),"")</f>
        <v/>
      </c>
      <c r="G893" s="77" t="str">
        <f>IFERROR(VLOOKUP($D893,의치한약수데이터!$C:$AS,6,0),"")</f>
        <v/>
      </c>
      <c r="H893" s="77" t="str">
        <f>IFERROR(VLOOKUP($D893,의치한약수데이터!$C:$AS,8,0),"")</f>
        <v/>
      </c>
      <c r="I893" s="77" t="str">
        <f>IFERROR(VLOOKUP($D893,의치한약수데이터!$C:$AS,12,0),"")</f>
        <v/>
      </c>
      <c r="J893" s="77" t="str">
        <f>IFERROR(VLOOKUP($D893,의치한약수데이터!$C:$AS,13,0),"")</f>
        <v/>
      </c>
      <c r="K893" s="77" t="str">
        <f>IFERROR(VLOOKUP($D893,의치한약수데이터!$C:$AS,14,0),"")</f>
        <v/>
      </c>
      <c r="L893" s="77" t="str">
        <f>IFERROR(VLOOKUP($D893,의치한약수데이터!$C:$AS,16,0),"")</f>
        <v/>
      </c>
      <c r="M893" s="80" t="str">
        <f>IFERROR(VLOOKUP($D893,의치한약수데이터!$C:$AS,17,0),"")</f>
        <v/>
      </c>
      <c r="N893" s="77" t="str">
        <f>IFERROR(VLOOKUP($D893,의치한약수데이터!$C:$AS,18,0),"")</f>
        <v/>
      </c>
      <c r="O893" s="81" t="str">
        <f>IFERROR(VLOOKUP($D893,의치한약수데이터!$C:$AS,20,0),"")</f>
        <v/>
      </c>
      <c r="P893" s="77" t="str">
        <f>IFERROR(VLOOKUP($D893,의치한약수데이터!$C:$AS,21,0),"")</f>
        <v/>
      </c>
      <c r="Q893" s="77" t="str">
        <f>IFERROR(VLOOKUP($D893,의치한약수데이터!$C:$AS,39,0),"")</f>
        <v/>
      </c>
      <c r="R893" s="82" t="str">
        <f>IFERROR(VLOOKUP($D893,의치한약수데이터!$C:$AS,41,0),"")</f>
        <v/>
      </c>
      <c r="S893" s="115" t="str">
        <f>IFERROR(VLOOKUP($D893,의치한약수데이터!$C:$AS,43,0),"")</f>
        <v/>
      </c>
    </row>
    <row r="894" spans="3:19" x14ac:dyDescent="0.3">
      <c r="C894" s="18">
        <v>862</v>
      </c>
      <c r="D894" s="77" t="str">
        <f>IFERROR(VLOOKUP($C894,의치한약수데이터!$B:$C,2,0),"")</f>
        <v/>
      </c>
      <c r="E894" s="79" t="str">
        <f>IFERROR(VLOOKUP($D894,의치한약수데이터!$C:$AS,3,0),"")</f>
        <v/>
      </c>
      <c r="F894" s="77" t="str">
        <f>IFERROR(VLOOKUP($D894,의치한약수데이터!$C:$AS,5,0),"")</f>
        <v/>
      </c>
      <c r="G894" s="77" t="str">
        <f>IFERROR(VLOOKUP($D894,의치한약수데이터!$C:$AS,6,0),"")</f>
        <v/>
      </c>
      <c r="H894" s="77" t="str">
        <f>IFERROR(VLOOKUP($D894,의치한약수데이터!$C:$AS,8,0),"")</f>
        <v/>
      </c>
      <c r="I894" s="77" t="str">
        <f>IFERROR(VLOOKUP($D894,의치한약수데이터!$C:$AS,12,0),"")</f>
        <v/>
      </c>
      <c r="J894" s="77" t="str">
        <f>IFERROR(VLOOKUP($D894,의치한약수데이터!$C:$AS,13,0),"")</f>
        <v/>
      </c>
      <c r="K894" s="77" t="str">
        <f>IFERROR(VLOOKUP($D894,의치한약수데이터!$C:$AS,14,0),"")</f>
        <v/>
      </c>
      <c r="L894" s="77" t="str">
        <f>IFERROR(VLOOKUP($D894,의치한약수데이터!$C:$AS,16,0),"")</f>
        <v/>
      </c>
      <c r="M894" s="80" t="str">
        <f>IFERROR(VLOOKUP($D894,의치한약수데이터!$C:$AS,17,0),"")</f>
        <v/>
      </c>
      <c r="N894" s="77" t="str">
        <f>IFERROR(VLOOKUP($D894,의치한약수데이터!$C:$AS,18,0),"")</f>
        <v/>
      </c>
      <c r="O894" s="81" t="str">
        <f>IFERROR(VLOOKUP($D894,의치한약수데이터!$C:$AS,20,0),"")</f>
        <v/>
      </c>
      <c r="P894" s="77" t="str">
        <f>IFERROR(VLOOKUP($D894,의치한약수데이터!$C:$AS,21,0),"")</f>
        <v/>
      </c>
      <c r="Q894" s="77" t="str">
        <f>IFERROR(VLOOKUP($D894,의치한약수데이터!$C:$AS,39,0),"")</f>
        <v/>
      </c>
      <c r="R894" s="82" t="str">
        <f>IFERROR(VLOOKUP($D894,의치한약수데이터!$C:$AS,41,0),"")</f>
        <v/>
      </c>
      <c r="S894" s="115" t="str">
        <f>IFERROR(VLOOKUP($D894,의치한약수데이터!$C:$AS,43,0),"")</f>
        <v/>
      </c>
    </row>
    <row r="895" spans="3:19" x14ac:dyDescent="0.3">
      <c r="C895" s="18">
        <v>863</v>
      </c>
      <c r="D895" s="77" t="str">
        <f>IFERROR(VLOOKUP($C895,의치한약수데이터!$B:$C,2,0),"")</f>
        <v/>
      </c>
      <c r="E895" s="79" t="str">
        <f>IFERROR(VLOOKUP($D895,의치한약수데이터!$C:$AS,3,0),"")</f>
        <v/>
      </c>
      <c r="F895" s="77" t="str">
        <f>IFERROR(VLOOKUP($D895,의치한약수데이터!$C:$AS,5,0),"")</f>
        <v/>
      </c>
      <c r="G895" s="77" t="str">
        <f>IFERROR(VLOOKUP($D895,의치한약수데이터!$C:$AS,6,0),"")</f>
        <v/>
      </c>
      <c r="H895" s="77" t="str">
        <f>IFERROR(VLOOKUP($D895,의치한약수데이터!$C:$AS,8,0),"")</f>
        <v/>
      </c>
      <c r="I895" s="77" t="str">
        <f>IFERROR(VLOOKUP($D895,의치한약수데이터!$C:$AS,12,0),"")</f>
        <v/>
      </c>
      <c r="J895" s="77" t="str">
        <f>IFERROR(VLOOKUP($D895,의치한약수데이터!$C:$AS,13,0),"")</f>
        <v/>
      </c>
      <c r="K895" s="77" t="str">
        <f>IFERROR(VLOOKUP($D895,의치한약수데이터!$C:$AS,14,0),"")</f>
        <v/>
      </c>
      <c r="L895" s="77" t="str">
        <f>IFERROR(VLOOKUP($D895,의치한약수데이터!$C:$AS,16,0),"")</f>
        <v/>
      </c>
      <c r="M895" s="80" t="str">
        <f>IFERROR(VLOOKUP($D895,의치한약수데이터!$C:$AS,17,0),"")</f>
        <v/>
      </c>
      <c r="N895" s="77" t="str">
        <f>IFERROR(VLOOKUP($D895,의치한약수데이터!$C:$AS,18,0),"")</f>
        <v/>
      </c>
      <c r="O895" s="81" t="str">
        <f>IFERROR(VLOOKUP($D895,의치한약수데이터!$C:$AS,20,0),"")</f>
        <v/>
      </c>
      <c r="P895" s="77" t="str">
        <f>IFERROR(VLOOKUP($D895,의치한약수데이터!$C:$AS,21,0),"")</f>
        <v/>
      </c>
      <c r="Q895" s="77" t="str">
        <f>IFERROR(VLOOKUP($D895,의치한약수데이터!$C:$AS,39,0),"")</f>
        <v/>
      </c>
      <c r="R895" s="82" t="str">
        <f>IFERROR(VLOOKUP($D895,의치한약수데이터!$C:$AS,41,0),"")</f>
        <v/>
      </c>
      <c r="S895" s="115" t="str">
        <f>IFERROR(VLOOKUP($D895,의치한약수데이터!$C:$AS,43,0),"")</f>
        <v/>
      </c>
    </row>
    <row r="896" spans="3:19" x14ac:dyDescent="0.3">
      <c r="C896" s="18">
        <v>864</v>
      </c>
      <c r="D896" s="77" t="str">
        <f>IFERROR(VLOOKUP($C896,의치한약수데이터!$B:$C,2,0),"")</f>
        <v/>
      </c>
      <c r="E896" s="79" t="str">
        <f>IFERROR(VLOOKUP($D896,의치한약수데이터!$C:$AS,3,0),"")</f>
        <v/>
      </c>
      <c r="F896" s="77" t="str">
        <f>IFERROR(VLOOKUP($D896,의치한약수데이터!$C:$AS,5,0),"")</f>
        <v/>
      </c>
      <c r="G896" s="77" t="str">
        <f>IFERROR(VLOOKUP($D896,의치한약수데이터!$C:$AS,6,0),"")</f>
        <v/>
      </c>
      <c r="H896" s="77" t="str">
        <f>IFERROR(VLOOKUP($D896,의치한약수데이터!$C:$AS,8,0),"")</f>
        <v/>
      </c>
      <c r="I896" s="77" t="str">
        <f>IFERROR(VLOOKUP($D896,의치한약수데이터!$C:$AS,12,0),"")</f>
        <v/>
      </c>
      <c r="J896" s="77" t="str">
        <f>IFERROR(VLOOKUP($D896,의치한약수데이터!$C:$AS,13,0),"")</f>
        <v/>
      </c>
      <c r="K896" s="77" t="str">
        <f>IFERROR(VLOOKUP($D896,의치한약수데이터!$C:$AS,14,0),"")</f>
        <v/>
      </c>
      <c r="L896" s="77" t="str">
        <f>IFERROR(VLOOKUP($D896,의치한약수데이터!$C:$AS,16,0),"")</f>
        <v/>
      </c>
      <c r="M896" s="80" t="str">
        <f>IFERROR(VLOOKUP($D896,의치한약수데이터!$C:$AS,17,0),"")</f>
        <v/>
      </c>
      <c r="N896" s="77" t="str">
        <f>IFERROR(VLOOKUP($D896,의치한약수데이터!$C:$AS,18,0),"")</f>
        <v/>
      </c>
      <c r="O896" s="81" t="str">
        <f>IFERROR(VLOOKUP($D896,의치한약수데이터!$C:$AS,20,0),"")</f>
        <v/>
      </c>
      <c r="P896" s="77" t="str">
        <f>IFERROR(VLOOKUP($D896,의치한약수데이터!$C:$AS,21,0),"")</f>
        <v/>
      </c>
      <c r="Q896" s="77" t="str">
        <f>IFERROR(VLOOKUP($D896,의치한약수데이터!$C:$AS,39,0),"")</f>
        <v/>
      </c>
      <c r="R896" s="82" t="str">
        <f>IFERROR(VLOOKUP($D896,의치한약수데이터!$C:$AS,41,0),"")</f>
        <v/>
      </c>
      <c r="S896" s="115" t="str">
        <f>IFERROR(VLOOKUP($D896,의치한약수데이터!$C:$AS,43,0),"")</f>
        <v/>
      </c>
    </row>
    <row r="897" spans="3:19" x14ac:dyDescent="0.3">
      <c r="C897" s="18">
        <v>865</v>
      </c>
      <c r="D897" s="77" t="str">
        <f>IFERROR(VLOOKUP($C897,의치한약수데이터!$B:$C,2,0),"")</f>
        <v/>
      </c>
      <c r="E897" s="79" t="str">
        <f>IFERROR(VLOOKUP($D897,의치한약수데이터!$C:$AS,3,0),"")</f>
        <v/>
      </c>
      <c r="F897" s="77" t="str">
        <f>IFERROR(VLOOKUP($D897,의치한약수데이터!$C:$AS,5,0),"")</f>
        <v/>
      </c>
      <c r="G897" s="77" t="str">
        <f>IFERROR(VLOOKUP($D897,의치한약수데이터!$C:$AS,6,0),"")</f>
        <v/>
      </c>
      <c r="H897" s="77" t="str">
        <f>IFERROR(VLOOKUP($D897,의치한약수데이터!$C:$AS,8,0),"")</f>
        <v/>
      </c>
      <c r="I897" s="77" t="str">
        <f>IFERROR(VLOOKUP($D897,의치한약수데이터!$C:$AS,12,0),"")</f>
        <v/>
      </c>
      <c r="J897" s="77" t="str">
        <f>IFERROR(VLOOKUP($D897,의치한약수데이터!$C:$AS,13,0),"")</f>
        <v/>
      </c>
      <c r="K897" s="77" t="str">
        <f>IFERROR(VLOOKUP($D897,의치한약수데이터!$C:$AS,14,0),"")</f>
        <v/>
      </c>
      <c r="L897" s="77" t="str">
        <f>IFERROR(VLOOKUP($D897,의치한약수데이터!$C:$AS,16,0),"")</f>
        <v/>
      </c>
      <c r="M897" s="80" t="str">
        <f>IFERROR(VLOOKUP($D897,의치한약수데이터!$C:$AS,17,0),"")</f>
        <v/>
      </c>
      <c r="N897" s="77" t="str">
        <f>IFERROR(VLOOKUP($D897,의치한약수데이터!$C:$AS,18,0),"")</f>
        <v/>
      </c>
      <c r="O897" s="81" t="str">
        <f>IFERROR(VLOOKUP($D897,의치한약수데이터!$C:$AS,20,0),"")</f>
        <v/>
      </c>
      <c r="P897" s="77" t="str">
        <f>IFERROR(VLOOKUP($D897,의치한약수데이터!$C:$AS,21,0),"")</f>
        <v/>
      </c>
      <c r="Q897" s="77" t="str">
        <f>IFERROR(VLOOKUP($D897,의치한약수데이터!$C:$AS,39,0),"")</f>
        <v/>
      </c>
      <c r="R897" s="82" t="str">
        <f>IFERROR(VLOOKUP($D897,의치한약수데이터!$C:$AS,41,0),"")</f>
        <v/>
      </c>
      <c r="S897" s="115" t="str">
        <f>IFERROR(VLOOKUP($D897,의치한약수데이터!$C:$AS,43,0),"")</f>
        <v/>
      </c>
    </row>
    <row r="898" spans="3:19" x14ac:dyDescent="0.3">
      <c r="C898" s="18">
        <v>866</v>
      </c>
      <c r="D898" s="77" t="str">
        <f>IFERROR(VLOOKUP($C898,의치한약수데이터!$B:$C,2,0),"")</f>
        <v/>
      </c>
      <c r="E898" s="79" t="str">
        <f>IFERROR(VLOOKUP($D898,의치한약수데이터!$C:$AS,3,0),"")</f>
        <v/>
      </c>
      <c r="F898" s="77" t="str">
        <f>IFERROR(VLOOKUP($D898,의치한약수데이터!$C:$AS,5,0),"")</f>
        <v/>
      </c>
      <c r="G898" s="77" t="str">
        <f>IFERROR(VLOOKUP($D898,의치한약수데이터!$C:$AS,6,0),"")</f>
        <v/>
      </c>
      <c r="H898" s="77" t="str">
        <f>IFERROR(VLOOKUP($D898,의치한약수데이터!$C:$AS,8,0),"")</f>
        <v/>
      </c>
      <c r="I898" s="77" t="str">
        <f>IFERROR(VLOOKUP($D898,의치한약수데이터!$C:$AS,12,0),"")</f>
        <v/>
      </c>
      <c r="J898" s="77" t="str">
        <f>IFERROR(VLOOKUP($D898,의치한약수데이터!$C:$AS,13,0),"")</f>
        <v/>
      </c>
      <c r="K898" s="77" t="str">
        <f>IFERROR(VLOOKUP($D898,의치한약수데이터!$C:$AS,14,0),"")</f>
        <v/>
      </c>
      <c r="L898" s="77" t="str">
        <f>IFERROR(VLOOKUP($D898,의치한약수데이터!$C:$AS,16,0),"")</f>
        <v/>
      </c>
      <c r="M898" s="80" t="str">
        <f>IFERROR(VLOOKUP($D898,의치한약수데이터!$C:$AS,17,0),"")</f>
        <v/>
      </c>
      <c r="N898" s="77" t="str">
        <f>IFERROR(VLOOKUP($D898,의치한약수데이터!$C:$AS,18,0),"")</f>
        <v/>
      </c>
      <c r="O898" s="81" t="str">
        <f>IFERROR(VLOOKUP($D898,의치한약수데이터!$C:$AS,20,0),"")</f>
        <v/>
      </c>
      <c r="P898" s="77" t="str">
        <f>IFERROR(VLOOKUP($D898,의치한약수데이터!$C:$AS,21,0),"")</f>
        <v/>
      </c>
      <c r="Q898" s="77" t="str">
        <f>IFERROR(VLOOKUP($D898,의치한약수데이터!$C:$AS,39,0),"")</f>
        <v/>
      </c>
      <c r="R898" s="82" t="str">
        <f>IFERROR(VLOOKUP($D898,의치한약수데이터!$C:$AS,41,0),"")</f>
        <v/>
      </c>
      <c r="S898" s="115" t="str">
        <f>IFERROR(VLOOKUP($D898,의치한약수데이터!$C:$AS,43,0),"")</f>
        <v/>
      </c>
    </row>
    <row r="899" spans="3:19" x14ac:dyDescent="0.3">
      <c r="C899" s="18">
        <v>867</v>
      </c>
      <c r="D899" s="77" t="str">
        <f>IFERROR(VLOOKUP($C899,의치한약수데이터!$B:$C,2,0),"")</f>
        <v/>
      </c>
      <c r="E899" s="79" t="str">
        <f>IFERROR(VLOOKUP($D899,의치한약수데이터!$C:$AS,3,0),"")</f>
        <v/>
      </c>
      <c r="F899" s="77" t="str">
        <f>IFERROR(VLOOKUP($D899,의치한약수데이터!$C:$AS,5,0),"")</f>
        <v/>
      </c>
      <c r="G899" s="77" t="str">
        <f>IFERROR(VLOOKUP($D899,의치한약수데이터!$C:$AS,6,0),"")</f>
        <v/>
      </c>
      <c r="H899" s="77" t="str">
        <f>IFERROR(VLOOKUP($D899,의치한약수데이터!$C:$AS,8,0),"")</f>
        <v/>
      </c>
      <c r="I899" s="77" t="str">
        <f>IFERROR(VLOOKUP($D899,의치한약수데이터!$C:$AS,12,0),"")</f>
        <v/>
      </c>
      <c r="J899" s="77" t="str">
        <f>IFERROR(VLOOKUP($D899,의치한약수데이터!$C:$AS,13,0),"")</f>
        <v/>
      </c>
      <c r="K899" s="77" t="str">
        <f>IFERROR(VLOOKUP($D899,의치한약수데이터!$C:$AS,14,0),"")</f>
        <v/>
      </c>
      <c r="L899" s="77" t="str">
        <f>IFERROR(VLOOKUP($D899,의치한약수데이터!$C:$AS,16,0),"")</f>
        <v/>
      </c>
      <c r="M899" s="80" t="str">
        <f>IFERROR(VLOOKUP($D899,의치한약수데이터!$C:$AS,17,0),"")</f>
        <v/>
      </c>
      <c r="N899" s="77" t="str">
        <f>IFERROR(VLOOKUP($D899,의치한약수데이터!$C:$AS,18,0),"")</f>
        <v/>
      </c>
      <c r="O899" s="81" t="str">
        <f>IFERROR(VLOOKUP($D899,의치한약수데이터!$C:$AS,20,0),"")</f>
        <v/>
      </c>
      <c r="P899" s="77" t="str">
        <f>IFERROR(VLOOKUP($D899,의치한약수데이터!$C:$AS,21,0),"")</f>
        <v/>
      </c>
      <c r="Q899" s="77" t="str">
        <f>IFERROR(VLOOKUP($D899,의치한약수데이터!$C:$AS,39,0),"")</f>
        <v/>
      </c>
      <c r="R899" s="82" t="str">
        <f>IFERROR(VLOOKUP($D899,의치한약수데이터!$C:$AS,41,0),"")</f>
        <v/>
      </c>
      <c r="S899" s="115" t="str">
        <f>IFERROR(VLOOKUP($D899,의치한약수데이터!$C:$AS,43,0),"")</f>
        <v/>
      </c>
    </row>
    <row r="900" spans="3:19" x14ac:dyDescent="0.3">
      <c r="C900" s="18">
        <v>868</v>
      </c>
      <c r="D900" s="77" t="str">
        <f>IFERROR(VLOOKUP($C900,의치한약수데이터!$B:$C,2,0),"")</f>
        <v/>
      </c>
      <c r="E900" s="79" t="str">
        <f>IFERROR(VLOOKUP($D900,의치한약수데이터!$C:$AS,3,0),"")</f>
        <v/>
      </c>
      <c r="F900" s="77" t="str">
        <f>IFERROR(VLOOKUP($D900,의치한약수데이터!$C:$AS,5,0),"")</f>
        <v/>
      </c>
      <c r="G900" s="77" t="str">
        <f>IFERROR(VLOOKUP($D900,의치한약수데이터!$C:$AS,6,0),"")</f>
        <v/>
      </c>
      <c r="H900" s="77" t="str">
        <f>IFERROR(VLOOKUP($D900,의치한약수데이터!$C:$AS,8,0),"")</f>
        <v/>
      </c>
      <c r="I900" s="77" t="str">
        <f>IFERROR(VLOOKUP($D900,의치한약수데이터!$C:$AS,12,0),"")</f>
        <v/>
      </c>
      <c r="J900" s="77" t="str">
        <f>IFERROR(VLOOKUP($D900,의치한약수데이터!$C:$AS,13,0),"")</f>
        <v/>
      </c>
      <c r="K900" s="77" t="str">
        <f>IFERROR(VLOOKUP($D900,의치한약수데이터!$C:$AS,14,0),"")</f>
        <v/>
      </c>
      <c r="L900" s="77" t="str">
        <f>IFERROR(VLOOKUP($D900,의치한약수데이터!$C:$AS,16,0),"")</f>
        <v/>
      </c>
      <c r="M900" s="80" t="str">
        <f>IFERROR(VLOOKUP($D900,의치한약수데이터!$C:$AS,17,0),"")</f>
        <v/>
      </c>
      <c r="N900" s="77" t="str">
        <f>IFERROR(VLOOKUP($D900,의치한약수데이터!$C:$AS,18,0),"")</f>
        <v/>
      </c>
      <c r="O900" s="81" t="str">
        <f>IFERROR(VLOOKUP($D900,의치한약수데이터!$C:$AS,20,0),"")</f>
        <v/>
      </c>
      <c r="P900" s="77" t="str">
        <f>IFERROR(VLOOKUP($D900,의치한약수데이터!$C:$AS,21,0),"")</f>
        <v/>
      </c>
      <c r="Q900" s="77" t="str">
        <f>IFERROR(VLOOKUP($D900,의치한약수데이터!$C:$AS,39,0),"")</f>
        <v/>
      </c>
      <c r="R900" s="82" t="str">
        <f>IFERROR(VLOOKUP($D900,의치한약수데이터!$C:$AS,41,0),"")</f>
        <v/>
      </c>
      <c r="S900" s="115" t="str">
        <f>IFERROR(VLOOKUP($D900,의치한약수데이터!$C:$AS,43,0),"")</f>
        <v/>
      </c>
    </row>
    <row r="901" spans="3:19" x14ac:dyDescent="0.3">
      <c r="C901" s="18">
        <v>869</v>
      </c>
      <c r="D901" s="77" t="str">
        <f>IFERROR(VLOOKUP($C901,의치한약수데이터!$B:$C,2,0),"")</f>
        <v/>
      </c>
      <c r="E901" s="79" t="str">
        <f>IFERROR(VLOOKUP($D901,의치한약수데이터!$C:$AS,3,0),"")</f>
        <v/>
      </c>
      <c r="F901" s="77" t="str">
        <f>IFERROR(VLOOKUP($D901,의치한약수데이터!$C:$AS,5,0),"")</f>
        <v/>
      </c>
      <c r="G901" s="77" t="str">
        <f>IFERROR(VLOOKUP($D901,의치한약수데이터!$C:$AS,6,0),"")</f>
        <v/>
      </c>
      <c r="H901" s="77" t="str">
        <f>IFERROR(VLOOKUP($D901,의치한약수데이터!$C:$AS,8,0),"")</f>
        <v/>
      </c>
      <c r="I901" s="77" t="str">
        <f>IFERROR(VLOOKUP($D901,의치한약수데이터!$C:$AS,12,0),"")</f>
        <v/>
      </c>
      <c r="J901" s="77" t="str">
        <f>IFERROR(VLOOKUP($D901,의치한약수데이터!$C:$AS,13,0),"")</f>
        <v/>
      </c>
      <c r="K901" s="77" t="str">
        <f>IFERROR(VLOOKUP($D901,의치한약수데이터!$C:$AS,14,0),"")</f>
        <v/>
      </c>
      <c r="L901" s="77" t="str">
        <f>IFERROR(VLOOKUP($D901,의치한약수데이터!$C:$AS,16,0),"")</f>
        <v/>
      </c>
      <c r="M901" s="80" t="str">
        <f>IFERROR(VLOOKUP($D901,의치한약수데이터!$C:$AS,17,0),"")</f>
        <v/>
      </c>
      <c r="N901" s="77" t="str">
        <f>IFERROR(VLOOKUP($D901,의치한약수데이터!$C:$AS,18,0),"")</f>
        <v/>
      </c>
      <c r="O901" s="81" t="str">
        <f>IFERROR(VLOOKUP($D901,의치한약수데이터!$C:$AS,20,0),"")</f>
        <v/>
      </c>
      <c r="P901" s="77" t="str">
        <f>IFERROR(VLOOKUP($D901,의치한약수데이터!$C:$AS,21,0),"")</f>
        <v/>
      </c>
      <c r="Q901" s="77" t="str">
        <f>IFERROR(VLOOKUP($D901,의치한약수데이터!$C:$AS,39,0),"")</f>
        <v/>
      </c>
      <c r="R901" s="82" t="str">
        <f>IFERROR(VLOOKUP($D901,의치한약수데이터!$C:$AS,41,0),"")</f>
        <v/>
      </c>
      <c r="S901" s="115" t="str">
        <f>IFERROR(VLOOKUP($D901,의치한약수데이터!$C:$AS,43,0),"")</f>
        <v/>
      </c>
    </row>
    <row r="902" spans="3:19" x14ac:dyDescent="0.3">
      <c r="C902" s="18">
        <v>870</v>
      </c>
      <c r="D902" s="77" t="str">
        <f>IFERROR(VLOOKUP($C902,의치한약수데이터!$B:$C,2,0),"")</f>
        <v/>
      </c>
      <c r="E902" s="79" t="str">
        <f>IFERROR(VLOOKUP($D902,의치한약수데이터!$C:$AS,3,0),"")</f>
        <v/>
      </c>
      <c r="F902" s="77" t="str">
        <f>IFERROR(VLOOKUP($D902,의치한약수데이터!$C:$AS,5,0),"")</f>
        <v/>
      </c>
      <c r="G902" s="77" t="str">
        <f>IFERROR(VLOOKUP($D902,의치한약수데이터!$C:$AS,6,0),"")</f>
        <v/>
      </c>
      <c r="H902" s="77" t="str">
        <f>IFERROR(VLOOKUP($D902,의치한약수데이터!$C:$AS,8,0),"")</f>
        <v/>
      </c>
      <c r="I902" s="77" t="str">
        <f>IFERROR(VLOOKUP($D902,의치한약수데이터!$C:$AS,12,0),"")</f>
        <v/>
      </c>
      <c r="J902" s="77" t="str">
        <f>IFERROR(VLOOKUP($D902,의치한약수데이터!$C:$AS,13,0),"")</f>
        <v/>
      </c>
      <c r="K902" s="77" t="str">
        <f>IFERROR(VLOOKUP($D902,의치한약수데이터!$C:$AS,14,0),"")</f>
        <v/>
      </c>
      <c r="L902" s="77" t="str">
        <f>IFERROR(VLOOKUP($D902,의치한약수데이터!$C:$AS,16,0),"")</f>
        <v/>
      </c>
      <c r="M902" s="80" t="str">
        <f>IFERROR(VLOOKUP($D902,의치한약수데이터!$C:$AS,17,0),"")</f>
        <v/>
      </c>
      <c r="N902" s="77" t="str">
        <f>IFERROR(VLOOKUP($D902,의치한약수데이터!$C:$AS,18,0),"")</f>
        <v/>
      </c>
      <c r="O902" s="81" t="str">
        <f>IFERROR(VLOOKUP($D902,의치한약수데이터!$C:$AS,20,0),"")</f>
        <v/>
      </c>
      <c r="P902" s="77" t="str">
        <f>IFERROR(VLOOKUP($D902,의치한약수데이터!$C:$AS,21,0),"")</f>
        <v/>
      </c>
      <c r="Q902" s="77" t="str">
        <f>IFERROR(VLOOKUP($D902,의치한약수데이터!$C:$AS,39,0),"")</f>
        <v/>
      </c>
      <c r="R902" s="82" t="str">
        <f>IFERROR(VLOOKUP($D902,의치한약수데이터!$C:$AS,41,0),"")</f>
        <v/>
      </c>
      <c r="S902" s="115" t="str">
        <f>IFERROR(VLOOKUP($D902,의치한약수데이터!$C:$AS,43,0),"")</f>
        <v/>
      </c>
    </row>
    <row r="903" spans="3:19" x14ac:dyDescent="0.3">
      <c r="C903" s="18">
        <v>871</v>
      </c>
      <c r="D903" s="77" t="str">
        <f>IFERROR(VLOOKUP($C903,의치한약수데이터!$B:$C,2,0),"")</f>
        <v/>
      </c>
      <c r="E903" s="79" t="str">
        <f>IFERROR(VLOOKUP($D903,의치한약수데이터!$C:$AS,3,0),"")</f>
        <v/>
      </c>
      <c r="F903" s="77" t="str">
        <f>IFERROR(VLOOKUP($D903,의치한약수데이터!$C:$AS,5,0),"")</f>
        <v/>
      </c>
      <c r="G903" s="77" t="str">
        <f>IFERROR(VLOOKUP($D903,의치한약수데이터!$C:$AS,6,0),"")</f>
        <v/>
      </c>
      <c r="H903" s="77" t="str">
        <f>IFERROR(VLOOKUP($D903,의치한약수데이터!$C:$AS,8,0),"")</f>
        <v/>
      </c>
      <c r="I903" s="77" t="str">
        <f>IFERROR(VLOOKUP($D903,의치한약수데이터!$C:$AS,12,0),"")</f>
        <v/>
      </c>
      <c r="J903" s="77" t="str">
        <f>IFERROR(VLOOKUP($D903,의치한약수데이터!$C:$AS,13,0),"")</f>
        <v/>
      </c>
      <c r="K903" s="77" t="str">
        <f>IFERROR(VLOOKUP($D903,의치한약수데이터!$C:$AS,14,0),"")</f>
        <v/>
      </c>
      <c r="L903" s="77" t="str">
        <f>IFERROR(VLOOKUP($D903,의치한약수데이터!$C:$AS,16,0),"")</f>
        <v/>
      </c>
      <c r="M903" s="80" t="str">
        <f>IFERROR(VLOOKUP($D903,의치한약수데이터!$C:$AS,17,0),"")</f>
        <v/>
      </c>
      <c r="N903" s="77" t="str">
        <f>IFERROR(VLOOKUP($D903,의치한약수데이터!$C:$AS,18,0),"")</f>
        <v/>
      </c>
      <c r="O903" s="81" t="str">
        <f>IFERROR(VLOOKUP($D903,의치한약수데이터!$C:$AS,20,0),"")</f>
        <v/>
      </c>
      <c r="P903" s="77" t="str">
        <f>IFERROR(VLOOKUP($D903,의치한약수데이터!$C:$AS,21,0),"")</f>
        <v/>
      </c>
      <c r="Q903" s="77" t="str">
        <f>IFERROR(VLOOKUP($D903,의치한약수데이터!$C:$AS,39,0),"")</f>
        <v/>
      </c>
      <c r="R903" s="82" t="str">
        <f>IFERROR(VLOOKUP($D903,의치한약수데이터!$C:$AS,41,0),"")</f>
        <v/>
      </c>
      <c r="S903" s="115" t="str">
        <f>IFERROR(VLOOKUP($D903,의치한약수데이터!$C:$AS,43,0),"")</f>
        <v/>
      </c>
    </row>
    <row r="904" spans="3:19" x14ac:dyDescent="0.3">
      <c r="C904" s="18">
        <v>872</v>
      </c>
      <c r="D904" s="77" t="str">
        <f>IFERROR(VLOOKUP($C904,의치한약수데이터!$B:$C,2,0),"")</f>
        <v/>
      </c>
      <c r="E904" s="79" t="str">
        <f>IFERROR(VLOOKUP($D904,의치한약수데이터!$C:$AS,3,0),"")</f>
        <v/>
      </c>
      <c r="F904" s="77" t="str">
        <f>IFERROR(VLOOKUP($D904,의치한약수데이터!$C:$AS,5,0),"")</f>
        <v/>
      </c>
      <c r="G904" s="77" t="str">
        <f>IFERROR(VLOOKUP($D904,의치한약수데이터!$C:$AS,6,0),"")</f>
        <v/>
      </c>
      <c r="H904" s="77" t="str">
        <f>IFERROR(VLOOKUP($D904,의치한약수데이터!$C:$AS,8,0),"")</f>
        <v/>
      </c>
      <c r="I904" s="77" t="str">
        <f>IFERROR(VLOOKUP($D904,의치한약수데이터!$C:$AS,12,0),"")</f>
        <v/>
      </c>
      <c r="J904" s="77" t="str">
        <f>IFERROR(VLOOKUP($D904,의치한약수데이터!$C:$AS,13,0),"")</f>
        <v/>
      </c>
      <c r="K904" s="77" t="str">
        <f>IFERROR(VLOOKUP($D904,의치한약수데이터!$C:$AS,14,0),"")</f>
        <v/>
      </c>
      <c r="L904" s="77" t="str">
        <f>IFERROR(VLOOKUP($D904,의치한약수데이터!$C:$AS,16,0),"")</f>
        <v/>
      </c>
      <c r="M904" s="80" t="str">
        <f>IFERROR(VLOOKUP($D904,의치한약수데이터!$C:$AS,17,0),"")</f>
        <v/>
      </c>
      <c r="N904" s="77" t="str">
        <f>IFERROR(VLOOKUP($D904,의치한약수데이터!$C:$AS,18,0),"")</f>
        <v/>
      </c>
      <c r="O904" s="81" t="str">
        <f>IFERROR(VLOOKUP($D904,의치한약수데이터!$C:$AS,20,0),"")</f>
        <v/>
      </c>
      <c r="P904" s="77" t="str">
        <f>IFERROR(VLOOKUP($D904,의치한약수데이터!$C:$AS,21,0),"")</f>
        <v/>
      </c>
      <c r="Q904" s="77" t="str">
        <f>IFERROR(VLOOKUP($D904,의치한약수데이터!$C:$AS,39,0),"")</f>
        <v/>
      </c>
      <c r="R904" s="82" t="str">
        <f>IFERROR(VLOOKUP($D904,의치한약수데이터!$C:$AS,41,0),"")</f>
        <v/>
      </c>
      <c r="S904" s="115" t="str">
        <f>IFERROR(VLOOKUP($D904,의치한약수데이터!$C:$AS,43,0),"")</f>
        <v/>
      </c>
    </row>
    <row r="905" spans="3:19" x14ac:dyDescent="0.3">
      <c r="C905" s="18">
        <v>873</v>
      </c>
      <c r="D905" s="77" t="str">
        <f>IFERROR(VLOOKUP($C905,의치한약수데이터!$B:$C,2,0),"")</f>
        <v/>
      </c>
      <c r="E905" s="79" t="str">
        <f>IFERROR(VLOOKUP($D905,의치한약수데이터!$C:$AS,3,0),"")</f>
        <v/>
      </c>
      <c r="F905" s="77" t="str">
        <f>IFERROR(VLOOKUP($D905,의치한약수데이터!$C:$AS,5,0),"")</f>
        <v/>
      </c>
      <c r="G905" s="77" t="str">
        <f>IFERROR(VLOOKUP($D905,의치한약수데이터!$C:$AS,6,0),"")</f>
        <v/>
      </c>
      <c r="H905" s="77" t="str">
        <f>IFERROR(VLOOKUP($D905,의치한약수데이터!$C:$AS,8,0),"")</f>
        <v/>
      </c>
      <c r="I905" s="77" t="str">
        <f>IFERROR(VLOOKUP($D905,의치한약수데이터!$C:$AS,12,0),"")</f>
        <v/>
      </c>
      <c r="J905" s="77" t="str">
        <f>IFERROR(VLOOKUP($D905,의치한약수데이터!$C:$AS,13,0),"")</f>
        <v/>
      </c>
      <c r="K905" s="77" t="str">
        <f>IFERROR(VLOOKUP($D905,의치한약수데이터!$C:$AS,14,0),"")</f>
        <v/>
      </c>
      <c r="L905" s="77" t="str">
        <f>IFERROR(VLOOKUP($D905,의치한약수데이터!$C:$AS,16,0),"")</f>
        <v/>
      </c>
      <c r="M905" s="80" t="str">
        <f>IFERROR(VLOOKUP($D905,의치한약수데이터!$C:$AS,17,0),"")</f>
        <v/>
      </c>
      <c r="N905" s="77" t="str">
        <f>IFERROR(VLOOKUP($D905,의치한약수데이터!$C:$AS,18,0),"")</f>
        <v/>
      </c>
      <c r="O905" s="81" t="str">
        <f>IFERROR(VLOOKUP($D905,의치한약수데이터!$C:$AS,20,0),"")</f>
        <v/>
      </c>
      <c r="P905" s="77" t="str">
        <f>IFERROR(VLOOKUP($D905,의치한약수데이터!$C:$AS,21,0),"")</f>
        <v/>
      </c>
      <c r="Q905" s="77" t="str">
        <f>IFERROR(VLOOKUP($D905,의치한약수데이터!$C:$AS,39,0),"")</f>
        <v/>
      </c>
      <c r="R905" s="82" t="str">
        <f>IFERROR(VLOOKUP($D905,의치한약수데이터!$C:$AS,41,0),"")</f>
        <v/>
      </c>
      <c r="S905" s="115" t="str">
        <f>IFERROR(VLOOKUP($D905,의치한약수데이터!$C:$AS,43,0),"")</f>
        <v/>
      </c>
    </row>
    <row r="906" spans="3:19" x14ac:dyDescent="0.3">
      <c r="C906" s="18">
        <v>874</v>
      </c>
      <c r="D906" s="77" t="str">
        <f>IFERROR(VLOOKUP($C906,의치한약수데이터!$B:$C,2,0),"")</f>
        <v/>
      </c>
      <c r="E906" s="79" t="str">
        <f>IFERROR(VLOOKUP($D906,의치한약수데이터!$C:$AS,3,0),"")</f>
        <v/>
      </c>
      <c r="F906" s="77" t="str">
        <f>IFERROR(VLOOKUP($D906,의치한약수데이터!$C:$AS,5,0),"")</f>
        <v/>
      </c>
      <c r="G906" s="77" t="str">
        <f>IFERROR(VLOOKUP($D906,의치한약수데이터!$C:$AS,6,0),"")</f>
        <v/>
      </c>
      <c r="H906" s="77" t="str">
        <f>IFERROR(VLOOKUP($D906,의치한약수데이터!$C:$AS,8,0),"")</f>
        <v/>
      </c>
      <c r="I906" s="77" t="str">
        <f>IFERROR(VLOOKUP($D906,의치한약수데이터!$C:$AS,12,0),"")</f>
        <v/>
      </c>
      <c r="J906" s="77" t="str">
        <f>IFERROR(VLOOKUP($D906,의치한약수데이터!$C:$AS,13,0),"")</f>
        <v/>
      </c>
      <c r="K906" s="77" t="str">
        <f>IFERROR(VLOOKUP($D906,의치한약수데이터!$C:$AS,14,0),"")</f>
        <v/>
      </c>
      <c r="L906" s="77" t="str">
        <f>IFERROR(VLOOKUP($D906,의치한약수데이터!$C:$AS,16,0),"")</f>
        <v/>
      </c>
      <c r="M906" s="80" t="str">
        <f>IFERROR(VLOOKUP($D906,의치한약수데이터!$C:$AS,17,0),"")</f>
        <v/>
      </c>
      <c r="N906" s="77" t="str">
        <f>IFERROR(VLOOKUP($D906,의치한약수데이터!$C:$AS,18,0),"")</f>
        <v/>
      </c>
      <c r="O906" s="81" t="str">
        <f>IFERROR(VLOOKUP($D906,의치한약수데이터!$C:$AS,20,0),"")</f>
        <v/>
      </c>
      <c r="P906" s="77" t="str">
        <f>IFERROR(VLOOKUP($D906,의치한약수데이터!$C:$AS,21,0),"")</f>
        <v/>
      </c>
      <c r="Q906" s="77" t="str">
        <f>IFERROR(VLOOKUP($D906,의치한약수데이터!$C:$AS,39,0),"")</f>
        <v/>
      </c>
      <c r="R906" s="82" t="str">
        <f>IFERROR(VLOOKUP($D906,의치한약수데이터!$C:$AS,41,0),"")</f>
        <v/>
      </c>
      <c r="S906" s="115" t="str">
        <f>IFERROR(VLOOKUP($D906,의치한약수데이터!$C:$AS,43,0),"")</f>
        <v/>
      </c>
    </row>
    <row r="907" spans="3:19" x14ac:dyDescent="0.3">
      <c r="C907" s="18">
        <v>875</v>
      </c>
      <c r="D907" s="77" t="str">
        <f>IFERROR(VLOOKUP($C907,의치한약수데이터!$B:$C,2,0),"")</f>
        <v/>
      </c>
      <c r="E907" s="79" t="str">
        <f>IFERROR(VLOOKUP($D907,의치한약수데이터!$C:$AS,3,0),"")</f>
        <v/>
      </c>
      <c r="F907" s="77" t="str">
        <f>IFERROR(VLOOKUP($D907,의치한약수데이터!$C:$AS,5,0),"")</f>
        <v/>
      </c>
      <c r="G907" s="77" t="str">
        <f>IFERROR(VLOOKUP($D907,의치한약수데이터!$C:$AS,6,0),"")</f>
        <v/>
      </c>
      <c r="H907" s="77" t="str">
        <f>IFERROR(VLOOKUP($D907,의치한약수데이터!$C:$AS,8,0),"")</f>
        <v/>
      </c>
      <c r="I907" s="77" t="str">
        <f>IFERROR(VLOOKUP($D907,의치한약수데이터!$C:$AS,12,0),"")</f>
        <v/>
      </c>
      <c r="J907" s="77" t="str">
        <f>IFERROR(VLOOKUP($D907,의치한약수데이터!$C:$AS,13,0),"")</f>
        <v/>
      </c>
      <c r="K907" s="77" t="str">
        <f>IFERROR(VLOOKUP($D907,의치한약수데이터!$C:$AS,14,0),"")</f>
        <v/>
      </c>
      <c r="L907" s="77" t="str">
        <f>IFERROR(VLOOKUP($D907,의치한약수데이터!$C:$AS,16,0),"")</f>
        <v/>
      </c>
      <c r="M907" s="80" t="str">
        <f>IFERROR(VLOOKUP($D907,의치한약수데이터!$C:$AS,17,0),"")</f>
        <v/>
      </c>
      <c r="N907" s="77" t="str">
        <f>IFERROR(VLOOKUP($D907,의치한약수데이터!$C:$AS,18,0),"")</f>
        <v/>
      </c>
      <c r="O907" s="81" t="str">
        <f>IFERROR(VLOOKUP($D907,의치한약수데이터!$C:$AS,20,0),"")</f>
        <v/>
      </c>
      <c r="P907" s="77" t="str">
        <f>IFERROR(VLOOKUP($D907,의치한약수데이터!$C:$AS,21,0),"")</f>
        <v/>
      </c>
      <c r="Q907" s="77" t="str">
        <f>IFERROR(VLOOKUP($D907,의치한약수데이터!$C:$AS,39,0),"")</f>
        <v/>
      </c>
      <c r="R907" s="82" t="str">
        <f>IFERROR(VLOOKUP($D907,의치한약수데이터!$C:$AS,41,0),"")</f>
        <v/>
      </c>
      <c r="S907" s="115" t="str">
        <f>IFERROR(VLOOKUP($D907,의치한약수데이터!$C:$AS,43,0),"")</f>
        <v/>
      </c>
    </row>
    <row r="908" spans="3:19" x14ac:dyDescent="0.3">
      <c r="C908" s="18">
        <v>876</v>
      </c>
      <c r="D908" s="77" t="str">
        <f>IFERROR(VLOOKUP($C908,의치한약수데이터!$B:$C,2,0),"")</f>
        <v/>
      </c>
      <c r="E908" s="79" t="str">
        <f>IFERROR(VLOOKUP($D908,의치한약수데이터!$C:$AS,3,0),"")</f>
        <v/>
      </c>
      <c r="F908" s="77" t="str">
        <f>IFERROR(VLOOKUP($D908,의치한약수데이터!$C:$AS,5,0),"")</f>
        <v/>
      </c>
      <c r="G908" s="77" t="str">
        <f>IFERROR(VLOOKUP($D908,의치한약수데이터!$C:$AS,6,0),"")</f>
        <v/>
      </c>
      <c r="H908" s="77" t="str">
        <f>IFERROR(VLOOKUP($D908,의치한약수데이터!$C:$AS,8,0),"")</f>
        <v/>
      </c>
      <c r="I908" s="77" t="str">
        <f>IFERROR(VLOOKUP($D908,의치한약수데이터!$C:$AS,12,0),"")</f>
        <v/>
      </c>
      <c r="J908" s="77" t="str">
        <f>IFERROR(VLOOKUP($D908,의치한약수데이터!$C:$AS,13,0),"")</f>
        <v/>
      </c>
      <c r="K908" s="77" t="str">
        <f>IFERROR(VLOOKUP($D908,의치한약수데이터!$C:$AS,14,0),"")</f>
        <v/>
      </c>
      <c r="L908" s="77" t="str">
        <f>IFERROR(VLOOKUP($D908,의치한약수데이터!$C:$AS,16,0),"")</f>
        <v/>
      </c>
      <c r="M908" s="80" t="str">
        <f>IFERROR(VLOOKUP($D908,의치한약수데이터!$C:$AS,17,0),"")</f>
        <v/>
      </c>
      <c r="N908" s="77" t="str">
        <f>IFERROR(VLOOKUP($D908,의치한약수데이터!$C:$AS,18,0),"")</f>
        <v/>
      </c>
      <c r="O908" s="81" t="str">
        <f>IFERROR(VLOOKUP($D908,의치한약수데이터!$C:$AS,20,0),"")</f>
        <v/>
      </c>
      <c r="P908" s="77" t="str">
        <f>IFERROR(VLOOKUP($D908,의치한약수데이터!$C:$AS,21,0),"")</f>
        <v/>
      </c>
      <c r="Q908" s="77" t="str">
        <f>IFERROR(VLOOKUP($D908,의치한약수데이터!$C:$AS,39,0),"")</f>
        <v/>
      </c>
      <c r="R908" s="82" t="str">
        <f>IFERROR(VLOOKUP($D908,의치한약수데이터!$C:$AS,41,0),"")</f>
        <v/>
      </c>
      <c r="S908" s="115" t="str">
        <f>IFERROR(VLOOKUP($D908,의치한약수데이터!$C:$AS,43,0),"")</f>
        <v/>
      </c>
    </row>
    <row r="909" spans="3:19" x14ac:dyDescent="0.3">
      <c r="C909" s="18">
        <v>877</v>
      </c>
      <c r="D909" s="77" t="str">
        <f>IFERROR(VLOOKUP($C909,의치한약수데이터!$B:$C,2,0),"")</f>
        <v/>
      </c>
      <c r="E909" s="79" t="str">
        <f>IFERROR(VLOOKUP($D909,의치한약수데이터!$C:$AS,3,0),"")</f>
        <v/>
      </c>
      <c r="F909" s="77" t="str">
        <f>IFERROR(VLOOKUP($D909,의치한약수데이터!$C:$AS,5,0),"")</f>
        <v/>
      </c>
      <c r="G909" s="77" t="str">
        <f>IFERROR(VLOOKUP($D909,의치한약수데이터!$C:$AS,6,0),"")</f>
        <v/>
      </c>
      <c r="H909" s="77" t="str">
        <f>IFERROR(VLOOKUP($D909,의치한약수데이터!$C:$AS,8,0),"")</f>
        <v/>
      </c>
      <c r="I909" s="77" t="str">
        <f>IFERROR(VLOOKUP($D909,의치한약수데이터!$C:$AS,12,0),"")</f>
        <v/>
      </c>
      <c r="J909" s="77" t="str">
        <f>IFERROR(VLOOKUP($D909,의치한약수데이터!$C:$AS,13,0),"")</f>
        <v/>
      </c>
      <c r="K909" s="77" t="str">
        <f>IFERROR(VLOOKUP($D909,의치한약수데이터!$C:$AS,14,0),"")</f>
        <v/>
      </c>
      <c r="L909" s="77" t="str">
        <f>IFERROR(VLOOKUP($D909,의치한약수데이터!$C:$AS,16,0),"")</f>
        <v/>
      </c>
      <c r="M909" s="80" t="str">
        <f>IFERROR(VLOOKUP($D909,의치한약수데이터!$C:$AS,17,0),"")</f>
        <v/>
      </c>
      <c r="N909" s="77" t="str">
        <f>IFERROR(VLOOKUP($D909,의치한약수데이터!$C:$AS,18,0),"")</f>
        <v/>
      </c>
      <c r="O909" s="81" t="str">
        <f>IFERROR(VLOOKUP($D909,의치한약수데이터!$C:$AS,20,0),"")</f>
        <v/>
      </c>
      <c r="P909" s="77" t="str">
        <f>IFERROR(VLOOKUP($D909,의치한약수데이터!$C:$AS,21,0),"")</f>
        <v/>
      </c>
      <c r="Q909" s="77" t="str">
        <f>IFERROR(VLOOKUP($D909,의치한약수데이터!$C:$AS,39,0),"")</f>
        <v/>
      </c>
      <c r="R909" s="82" t="str">
        <f>IFERROR(VLOOKUP($D909,의치한약수데이터!$C:$AS,41,0),"")</f>
        <v/>
      </c>
      <c r="S909" s="115" t="str">
        <f>IFERROR(VLOOKUP($D909,의치한약수데이터!$C:$AS,43,0),"")</f>
        <v/>
      </c>
    </row>
    <row r="910" spans="3:19" x14ac:dyDescent="0.3">
      <c r="C910" s="18">
        <v>878</v>
      </c>
      <c r="D910" s="77" t="str">
        <f>IFERROR(VLOOKUP($C910,의치한약수데이터!$B:$C,2,0),"")</f>
        <v/>
      </c>
      <c r="E910" s="79" t="str">
        <f>IFERROR(VLOOKUP($D910,의치한약수데이터!$C:$AS,3,0),"")</f>
        <v/>
      </c>
      <c r="F910" s="77" t="str">
        <f>IFERROR(VLOOKUP($D910,의치한약수데이터!$C:$AS,5,0),"")</f>
        <v/>
      </c>
      <c r="G910" s="77" t="str">
        <f>IFERROR(VLOOKUP($D910,의치한약수데이터!$C:$AS,6,0),"")</f>
        <v/>
      </c>
      <c r="H910" s="77" t="str">
        <f>IFERROR(VLOOKUP($D910,의치한약수데이터!$C:$AS,8,0),"")</f>
        <v/>
      </c>
      <c r="I910" s="77" t="str">
        <f>IFERROR(VLOOKUP($D910,의치한약수데이터!$C:$AS,12,0),"")</f>
        <v/>
      </c>
      <c r="J910" s="77" t="str">
        <f>IFERROR(VLOOKUP($D910,의치한약수데이터!$C:$AS,13,0),"")</f>
        <v/>
      </c>
      <c r="K910" s="77" t="str">
        <f>IFERROR(VLOOKUP($D910,의치한약수데이터!$C:$AS,14,0),"")</f>
        <v/>
      </c>
      <c r="L910" s="77" t="str">
        <f>IFERROR(VLOOKUP($D910,의치한약수데이터!$C:$AS,16,0),"")</f>
        <v/>
      </c>
      <c r="M910" s="80" t="str">
        <f>IFERROR(VLOOKUP($D910,의치한약수데이터!$C:$AS,17,0),"")</f>
        <v/>
      </c>
      <c r="N910" s="77" t="str">
        <f>IFERROR(VLOOKUP($D910,의치한약수데이터!$C:$AS,18,0),"")</f>
        <v/>
      </c>
      <c r="O910" s="81" t="str">
        <f>IFERROR(VLOOKUP($D910,의치한약수데이터!$C:$AS,20,0),"")</f>
        <v/>
      </c>
      <c r="P910" s="77" t="str">
        <f>IFERROR(VLOOKUP($D910,의치한약수데이터!$C:$AS,21,0),"")</f>
        <v/>
      </c>
      <c r="Q910" s="77" t="str">
        <f>IFERROR(VLOOKUP($D910,의치한약수데이터!$C:$AS,39,0),"")</f>
        <v/>
      </c>
      <c r="R910" s="82" t="str">
        <f>IFERROR(VLOOKUP($D910,의치한약수데이터!$C:$AS,41,0),"")</f>
        <v/>
      </c>
      <c r="S910" s="115" t="str">
        <f>IFERROR(VLOOKUP($D910,의치한약수데이터!$C:$AS,43,0),"")</f>
        <v/>
      </c>
    </row>
    <row r="911" spans="3:19" x14ac:dyDescent="0.3">
      <c r="C911" s="18">
        <v>879</v>
      </c>
      <c r="D911" s="77" t="str">
        <f>IFERROR(VLOOKUP($C911,의치한약수데이터!$B:$C,2,0),"")</f>
        <v/>
      </c>
      <c r="E911" s="79" t="str">
        <f>IFERROR(VLOOKUP($D911,의치한약수데이터!$C:$AS,3,0),"")</f>
        <v/>
      </c>
      <c r="F911" s="77" t="str">
        <f>IFERROR(VLOOKUP($D911,의치한약수데이터!$C:$AS,5,0),"")</f>
        <v/>
      </c>
      <c r="G911" s="77" t="str">
        <f>IFERROR(VLOOKUP($D911,의치한약수데이터!$C:$AS,6,0),"")</f>
        <v/>
      </c>
      <c r="H911" s="77" t="str">
        <f>IFERROR(VLOOKUP($D911,의치한약수데이터!$C:$AS,8,0),"")</f>
        <v/>
      </c>
      <c r="I911" s="77" t="str">
        <f>IFERROR(VLOOKUP($D911,의치한약수데이터!$C:$AS,12,0),"")</f>
        <v/>
      </c>
      <c r="J911" s="77" t="str">
        <f>IFERROR(VLOOKUP($D911,의치한약수데이터!$C:$AS,13,0),"")</f>
        <v/>
      </c>
      <c r="K911" s="77" t="str">
        <f>IFERROR(VLOOKUP($D911,의치한약수데이터!$C:$AS,14,0),"")</f>
        <v/>
      </c>
      <c r="L911" s="77" t="str">
        <f>IFERROR(VLOOKUP($D911,의치한약수데이터!$C:$AS,16,0),"")</f>
        <v/>
      </c>
      <c r="M911" s="80" t="str">
        <f>IFERROR(VLOOKUP($D911,의치한약수데이터!$C:$AS,17,0),"")</f>
        <v/>
      </c>
      <c r="N911" s="77" t="str">
        <f>IFERROR(VLOOKUP($D911,의치한약수데이터!$C:$AS,18,0),"")</f>
        <v/>
      </c>
      <c r="O911" s="81" t="str">
        <f>IFERROR(VLOOKUP($D911,의치한약수데이터!$C:$AS,20,0),"")</f>
        <v/>
      </c>
      <c r="P911" s="77" t="str">
        <f>IFERROR(VLOOKUP($D911,의치한약수데이터!$C:$AS,21,0),"")</f>
        <v/>
      </c>
      <c r="Q911" s="77" t="str">
        <f>IFERROR(VLOOKUP($D911,의치한약수데이터!$C:$AS,39,0),"")</f>
        <v/>
      </c>
      <c r="R911" s="82" t="str">
        <f>IFERROR(VLOOKUP($D911,의치한약수데이터!$C:$AS,41,0),"")</f>
        <v/>
      </c>
      <c r="S911" s="115" t="str">
        <f>IFERROR(VLOOKUP($D911,의치한약수데이터!$C:$AS,43,0),"")</f>
        <v/>
      </c>
    </row>
    <row r="912" spans="3:19" x14ac:dyDescent="0.3">
      <c r="C912" s="18">
        <v>880</v>
      </c>
      <c r="D912" s="77" t="str">
        <f>IFERROR(VLOOKUP($C912,의치한약수데이터!$B:$C,2,0),"")</f>
        <v/>
      </c>
      <c r="E912" s="79" t="str">
        <f>IFERROR(VLOOKUP($D912,의치한약수데이터!$C:$AS,3,0),"")</f>
        <v/>
      </c>
      <c r="F912" s="77" t="str">
        <f>IFERROR(VLOOKUP($D912,의치한약수데이터!$C:$AS,5,0),"")</f>
        <v/>
      </c>
      <c r="G912" s="77" t="str">
        <f>IFERROR(VLOOKUP($D912,의치한약수데이터!$C:$AS,6,0),"")</f>
        <v/>
      </c>
      <c r="H912" s="77" t="str">
        <f>IFERROR(VLOOKUP($D912,의치한약수데이터!$C:$AS,8,0),"")</f>
        <v/>
      </c>
      <c r="I912" s="77" t="str">
        <f>IFERROR(VLOOKUP($D912,의치한약수데이터!$C:$AS,12,0),"")</f>
        <v/>
      </c>
      <c r="J912" s="77" t="str">
        <f>IFERROR(VLOOKUP($D912,의치한약수데이터!$C:$AS,13,0),"")</f>
        <v/>
      </c>
      <c r="K912" s="77" t="str">
        <f>IFERROR(VLOOKUP($D912,의치한약수데이터!$C:$AS,14,0),"")</f>
        <v/>
      </c>
      <c r="L912" s="77" t="str">
        <f>IFERROR(VLOOKUP($D912,의치한약수데이터!$C:$AS,16,0),"")</f>
        <v/>
      </c>
      <c r="M912" s="80" t="str">
        <f>IFERROR(VLOOKUP($D912,의치한약수데이터!$C:$AS,17,0),"")</f>
        <v/>
      </c>
      <c r="N912" s="77" t="str">
        <f>IFERROR(VLOOKUP($D912,의치한약수데이터!$C:$AS,18,0),"")</f>
        <v/>
      </c>
      <c r="O912" s="81" t="str">
        <f>IFERROR(VLOOKUP($D912,의치한약수데이터!$C:$AS,20,0),"")</f>
        <v/>
      </c>
      <c r="P912" s="77" t="str">
        <f>IFERROR(VLOOKUP($D912,의치한약수데이터!$C:$AS,21,0),"")</f>
        <v/>
      </c>
      <c r="Q912" s="77" t="str">
        <f>IFERROR(VLOOKUP($D912,의치한약수데이터!$C:$AS,39,0),"")</f>
        <v/>
      </c>
      <c r="R912" s="82" t="str">
        <f>IFERROR(VLOOKUP($D912,의치한약수데이터!$C:$AS,41,0),"")</f>
        <v/>
      </c>
      <c r="S912" s="115" t="str">
        <f>IFERROR(VLOOKUP($D912,의치한약수데이터!$C:$AS,43,0),"")</f>
        <v/>
      </c>
    </row>
    <row r="913" spans="3:19" x14ac:dyDescent="0.3">
      <c r="C913" s="18">
        <v>881</v>
      </c>
      <c r="D913" s="77" t="str">
        <f>IFERROR(VLOOKUP($C913,의치한약수데이터!$B:$C,2,0),"")</f>
        <v/>
      </c>
      <c r="E913" s="79" t="str">
        <f>IFERROR(VLOOKUP($D913,의치한약수데이터!$C:$AS,3,0),"")</f>
        <v/>
      </c>
      <c r="F913" s="77" t="str">
        <f>IFERROR(VLOOKUP($D913,의치한약수데이터!$C:$AS,5,0),"")</f>
        <v/>
      </c>
      <c r="G913" s="77" t="str">
        <f>IFERROR(VLOOKUP($D913,의치한약수데이터!$C:$AS,6,0),"")</f>
        <v/>
      </c>
      <c r="H913" s="77" t="str">
        <f>IFERROR(VLOOKUP($D913,의치한약수데이터!$C:$AS,8,0),"")</f>
        <v/>
      </c>
      <c r="I913" s="77" t="str">
        <f>IFERROR(VLOOKUP($D913,의치한약수데이터!$C:$AS,12,0),"")</f>
        <v/>
      </c>
      <c r="J913" s="77" t="str">
        <f>IFERROR(VLOOKUP($D913,의치한약수데이터!$C:$AS,13,0),"")</f>
        <v/>
      </c>
      <c r="K913" s="77" t="str">
        <f>IFERROR(VLOOKUP($D913,의치한약수데이터!$C:$AS,14,0),"")</f>
        <v/>
      </c>
      <c r="L913" s="77" t="str">
        <f>IFERROR(VLOOKUP($D913,의치한약수데이터!$C:$AS,16,0),"")</f>
        <v/>
      </c>
      <c r="M913" s="80" t="str">
        <f>IFERROR(VLOOKUP($D913,의치한약수데이터!$C:$AS,17,0),"")</f>
        <v/>
      </c>
      <c r="N913" s="77" t="str">
        <f>IFERROR(VLOOKUP($D913,의치한약수데이터!$C:$AS,18,0),"")</f>
        <v/>
      </c>
      <c r="O913" s="81" t="str">
        <f>IFERROR(VLOOKUP($D913,의치한약수데이터!$C:$AS,20,0),"")</f>
        <v/>
      </c>
      <c r="P913" s="77" t="str">
        <f>IFERROR(VLOOKUP($D913,의치한약수데이터!$C:$AS,21,0),"")</f>
        <v/>
      </c>
      <c r="Q913" s="77" t="str">
        <f>IFERROR(VLOOKUP($D913,의치한약수데이터!$C:$AS,39,0),"")</f>
        <v/>
      </c>
      <c r="R913" s="82" t="str">
        <f>IFERROR(VLOOKUP($D913,의치한약수데이터!$C:$AS,41,0),"")</f>
        <v/>
      </c>
      <c r="S913" s="115" t="str">
        <f>IFERROR(VLOOKUP($D913,의치한약수데이터!$C:$AS,43,0),"")</f>
        <v/>
      </c>
    </row>
    <row r="914" spans="3:19" x14ac:dyDescent="0.3">
      <c r="C914" s="18">
        <v>882</v>
      </c>
      <c r="D914" s="77" t="str">
        <f>IFERROR(VLOOKUP($C914,의치한약수데이터!$B:$C,2,0),"")</f>
        <v/>
      </c>
      <c r="E914" s="79" t="str">
        <f>IFERROR(VLOOKUP($D914,의치한약수데이터!$C:$AS,3,0),"")</f>
        <v/>
      </c>
      <c r="F914" s="77" t="str">
        <f>IFERROR(VLOOKUP($D914,의치한약수데이터!$C:$AS,5,0),"")</f>
        <v/>
      </c>
      <c r="G914" s="77" t="str">
        <f>IFERROR(VLOOKUP($D914,의치한약수데이터!$C:$AS,6,0),"")</f>
        <v/>
      </c>
      <c r="H914" s="77" t="str">
        <f>IFERROR(VLOOKUP($D914,의치한약수데이터!$C:$AS,8,0),"")</f>
        <v/>
      </c>
      <c r="I914" s="77" t="str">
        <f>IFERROR(VLOOKUP($D914,의치한약수데이터!$C:$AS,12,0),"")</f>
        <v/>
      </c>
      <c r="J914" s="77" t="str">
        <f>IFERROR(VLOOKUP($D914,의치한약수데이터!$C:$AS,13,0),"")</f>
        <v/>
      </c>
      <c r="K914" s="77" t="str">
        <f>IFERROR(VLOOKUP($D914,의치한약수데이터!$C:$AS,14,0),"")</f>
        <v/>
      </c>
      <c r="L914" s="77" t="str">
        <f>IFERROR(VLOOKUP($D914,의치한약수데이터!$C:$AS,16,0),"")</f>
        <v/>
      </c>
      <c r="M914" s="80" t="str">
        <f>IFERROR(VLOOKUP($D914,의치한약수데이터!$C:$AS,17,0),"")</f>
        <v/>
      </c>
      <c r="N914" s="77" t="str">
        <f>IFERROR(VLOOKUP($D914,의치한약수데이터!$C:$AS,18,0),"")</f>
        <v/>
      </c>
      <c r="O914" s="81" t="str">
        <f>IFERROR(VLOOKUP($D914,의치한약수데이터!$C:$AS,20,0),"")</f>
        <v/>
      </c>
      <c r="P914" s="77" t="str">
        <f>IFERROR(VLOOKUP($D914,의치한약수데이터!$C:$AS,21,0),"")</f>
        <v/>
      </c>
      <c r="Q914" s="77" t="str">
        <f>IFERROR(VLOOKUP($D914,의치한약수데이터!$C:$AS,39,0),"")</f>
        <v/>
      </c>
      <c r="R914" s="82" t="str">
        <f>IFERROR(VLOOKUP($D914,의치한약수데이터!$C:$AS,41,0),"")</f>
        <v/>
      </c>
      <c r="S914" s="115" t="str">
        <f>IFERROR(VLOOKUP($D914,의치한약수데이터!$C:$AS,43,0),"")</f>
        <v/>
      </c>
    </row>
    <row r="915" spans="3:19" x14ac:dyDescent="0.3">
      <c r="C915" s="18">
        <v>883</v>
      </c>
      <c r="D915" s="77" t="str">
        <f>IFERROR(VLOOKUP($C915,의치한약수데이터!$B:$C,2,0),"")</f>
        <v/>
      </c>
      <c r="E915" s="79" t="str">
        <f>IFERROR(VLOOKUP($D915,의치한약수데이터!$C:$AS,3,0),"")</f>
        <v/>
      </c>
      <c r="F915" s="77" t="str">
        <f>IFERROR(VLOOKUP($D915,의치한약수데이터!$C:$AS,5,0),"")</f>
        <v/>
      </c>
      <c r="G915" s="77" t="str">
        <f>IFERROR(VLOOKUP($D915,의치한약수데이터!$C:$AS,6,0),"")</f>
        <v/>
      </c>
      <c r="H915" s="77" t="str">
        <f>IFERROR(VLOOKUP($D915,의치한약수데이터!$C:$AS,8,0),"")</f>
        <v/>
      </c>
      <c r="I915" s="77" t="str">
        <f>IFERROR(VLOOKUP($D915,의치한약수데이터!$C:$AS,12,0),"")</f>
        <v/>
      </c>
      <c r="J915" s="77" t="str">
        <f>IFERROR(VLOOKUP($D915,의치한약수데이터!$C:$AS,13,0),"")</f>
        <v/>
      </c>
      <c r="K915" s="77" t="str">
        <f>IFERROR(VLOOKUP($D915,의치한약수데이터!$C:$AS,14,0),"")</f>
        <v/>
      </c>
      <c r="L915" s="77" t="str">
        <f>IFERROR(VLOOKUP($D915,의치한약수데이터!$C:$AS,16,0),"")</f>
        <v/>
      </c>
      <c r="M915" s="80" t="str">
        <f>IFERROR(VLOOKUP($D915,의치한약수데이터!$C:$AS,17,0),"")</f>
        <v/>
      </c>
      <c r="N915" s="77" t="str">
        <f>IFERROR(VLOOKUP($D915,의치한약수데이터!$C:$AS,18,0),"")</f>
        <v/>
      </c>
      <c r="O915" s="81" t="str">
        <f>IFERROR(VLOOKUP($D915,의치한약수데이터!$C:$AS,20,0),"")</f>
        <v/>
      </c>
      <c r="P915" s="77" t="str">
        <f>IFERROR(VLOOKUP($D915,의치한약수데이터!$C:$AS,21,0),"")</f>
        <v/>
      </c>
      <c r="Q915" s="77" t="str">
        <f>IFERROR(VLOOKUP($D915,의치한약수데이터!$C:$AS,39,0),"")</f>
        <v/>
      </c>
      <c r="R915" s="82" t="str">
        <f>IFERROR(VLOOKUP($D915,의치한약수데이터!$C:$AS,41,0),"")</f>
        <v/>
      </c>
      <c r="S915" s="115" t="str">
        <f>IFERROR(VLOOKUP($D915,의치한약수데이터!$C:$AS,43,0),"")</f>
        <v/>
      </c>
    </row>
    <row r="916" spans="3:19" x14ac:dyDescent="0.3">
      <c r="C916" s="18">
        <v>884</v>
      </c>
      <c r="D916" s="77" t="str">
        <f>IFERROR(VLOOKUP($C916,의치한약수데이터!$B:$C,2,0),"")</f>
        <v/>
      </c>
      <c r="E916" s="79" t="str">
        <f>IFERROR(VLOOKUP($D916,의치한약수데이터!$C:$AS,3,0),"")</f>
        <v/>
      </c>
      <c r="F916" s="77" t="str">
        <f>IFERROR(VLOOKUP($D916,의치한약수데이터!$C:$AS,5,0),"")</f>
        <v/>
      </c>
      <c r="G916" s="77" t="str">
        <f>IFERROR(VLOOKUP($D916,의치한약수데이터!$C:$AS,6,0),"")</f>
        <v/>
      </c>
      <c r="H916" s="77" t="str">
        <f>IFERROR(VLOOKUP($D916,의치한약수데이터!$C:$AS,8,0),"")</f>
        <v/>
      </c>
      <c r="I916" s="77" t="str">
        <f>IFERROR(VLOOKUP($D916,의치한약수데이터!$C:$AS,12,0),"")</f>
        <v/>
      </c>
      <c r="J916" s="77" t="str">
        <f>IFERROR(VLOOKUP($D916,의치한약수데이터!$C:$AS,13,0),"")</f>
        <v/>
      </c>
      <c r="K916" s="77" t="str">
        <f>IFERROR(VLOOKUP($D916,의치한약수데이터!$C:$AS,14,0),"")</f>
        <v/>
      </c>
      <c r="L916" s="77" t="str">
        <f>IFERROR(VLOOKUP($D916,의치한약수데이터!$C:$AS,16,0),"")</f>
        <v/>
      </c>
      <c r="M916" s="80" t="str">
        <f>IFERROR(VLOOKUP($D916,의치한약수데이터!$C:$AS,17,0),"")</f>
        <v/>
      </c>
      <c r="N916" s="77" t="str">
        <f>IFERROR(VLOOKUP($D916,의치한약수데이터!$C:$AS,18,0),"")</f>
        <v/>
      </c>
      <c r="O916" s="81" t="str">
        <f>IFERROR(VLOOKUP($D916,의치한약수데이터!$C:$AS,20,0),"")</f>
        <v/>
      </c>
      <c r="P916" s="77" t="str">
        <f>IFERROR(VLOOKUP($D916,의치한약수데이터!$C:$AS,21,0),"")</f>
        <v/>
      </c>
      <c r="Q916" s="77" t="str">
        <f>IFERROR(VLOOKUP($D916,의치한약수데이터!$C:$AS,39,0),"")</f>
        <v/>
      </c>
      <c r="R916" s="82" t="str">
        <f>IFERROR(VLOOKUP($D916,의치한약수데이터!$C:$AS,41,0),"")</f>
        <v/>
      </c>
      <c r="S916" s="115" t="str">
        <f>IFERROR(VLOOKUP($D916,의치한약수데이터!$C:$AS,43,0),"")</f>
        <v/>
      </c>
    </row>
    <row r="917" spans="3:19" x14ac:dyDescent="0.3">
      <c r="C917" s="18">
        <v>885</v>
      </c>
      <c r="D917" s="77" t="str">
        <f>IFERROR(VLOOKUP($C917,의치한약수데이터!$B:$C,2,0),"")</f>
        <v/>
      </c>
      <c r="E917" s="79" t="str">
        <f>IFERROR(VLOOKUP($D917,의치한약수데이터!$C:$AS,3,0),"")</f>
        <v/>
      </c>
      <c r="F917" s="77" t="str">
        <f>IFERROR(VLOOKUP($D917,의치한약수데이터!$C:$AS,5,0),"")</f>
        <v/>
      </c>
      <c r="G917" s="77" t="str">
        <f>IFERROR(VLOOKUP($D917,의치한약수데이터!$C:$AS,6,0),"")</f>
        <v/>
      </c>
      <c r="H917" s="77" t="str">
        <f>IFERROR(VLOOKUP($D917,의치한약수데이터!$C:$AS,8,0),"")</f>
        <v/>
      </c>
      <c r="I917" s="77" t="str">
        <f>IFERROR(VLOOKUP($D917,의치한약수데이터!$C:$AS,12,0),"")</f>
        <v/>
      </c>
      <c r="J917" s="77" t="str">
        <f>IFERROR(VLOOKUP($D917,의치한약수데이터!$C:$AS,13,0),"")</f>
        <v/>
      </c>
      <c r="K917" s="77" t="str">
        <f>IFERROR(VLOOKUP($D917,의치한약수데이터!$C:$AS,14,0),"")</f>
        <v/>
      </c>
      <c r="L917" s="77" t="str">
        <f>IFERROR(VLOOKUP($D917,의치한약수데이터!$C:$AS,16,0),"")</f>
        <v/>
      </c>
      <c r="M917" s="80" t="str">
        <f>IFERROR(VLOOKUP($D917,의치한약수데이터!$C:$AS,17,0),"")</f>
        <v/>
      </c>
      <c r="N917" s="77" t="str">
        <f>IFERROR(VLOOKUP($D917,의치한약수데이터!$C:$AS,18,0),"")</f>
        <v/>
      </c>
      <c r="O917" s="81" t="str">
        <f>IFERROR(VLOOKUP($D917,의치한약수데이터!$C:$AS,20,0),"")</f>
        <v/>
      </c>
      <c r="P917" s="77" t="str">
        <f>IFERROR(VLOOKUP($D917,의치한약수데이터!$C:$AS,21,0),"")</f>
        <v/>
      </c>
      <c r="Q917" s="77" t="str">
        <f>IFERROR(VLOOKUP($D917,의치한약수데이터!$C:$AS,39,0),"")</f>
        <v/>
      </c>
      <c r="R917" s="82" t="str">
        <f>IFERROR(VLOOKUP($D917,의치한약수데이터!$C:$AS,41,0),"")</f>
        <v/>
      </c>
      <c r="S917" s="115" t="str">
        <f>IFERROR(VLOOKUP($D917,의치한약수데이터!$C:$AS,43,0),"")</f>
        <v/>
      </c>
    </row>
    <row r="918" spans="3:19" x14ac:dyDescent="0.3">
      <c r="C918" s="18">
        <v>886</v>
      </c>
      <c r="D918" s="77" t="str">
        <f>IFERROR(VLOOKUP($C918,의치한약수데이터!$B:$C,2,0),"")</f>
        <v/>
      </c>
      <c r="E918" s="79" t="str">
        <f>IFERROR(VLOOKUP($D918,의치한약수데이터!$C:$AS,3,0),"")</f>
        <v/>
      </c>
      <c r="F918" s="77" t="str">
        <f>IFERROR(VLOOKUP($D918,의치한약수데이터!$C:$AS,5,0),"")</f>
        <v/>
      </c>
      <c r="G918" s="77" t="str">
        <f>IFERROR(VLOOKUP($D918,의치한약수데이터!$C:$AS,6,0),"")</f>
        <v/>
      </c>
      <c r="H918" s="77" t="str">
        <f>IFERROR(VLOOKUP($D918,의치한약수데이터!$C:$AS,8,0),"")</f>
        <v/>
      </c>
      <c r="I918" s="77" t="str">
        <f>IFERROR(VLOOKUP($D918,의치한약수데이터!$C:$AS,12,0),"")</f>
        <v/>
      </c>
      <c r="J918" s="77" t="str">
        <f>IFERROR(VLOOKUP($D918,의치한약수데이터!$C:$AS,13,0),"")</f>
        <v/>
      </c>
      <c r="K918" s="77" t="str">
        <f>IFERROR(VLOOKUP($D918,의치한약수데이터!$C:$AS,14,0),"")</f>
        <v/>
      </c>
      <c r="L918" s="77" t="str">
        <f>IFERROR(VLOOKUP($D918,의치한약수데이터!$C:$AS,16,0),"")</f>
        <v/>
      </c>
      <c r="M918" s="80" t="str">
        <f>IFERROR(VLOOKUP($D918,의치한약수데이터!$C:$AS,17,0),"")</f>
        <v/>
      </c>
      <c r="N918" s="77" t="str">
        <f>IFERROR(VLOOKUP($D918,의치한약수데이터!$C:$AS,18,0),"")</f>
        <v/>
      </c>
      <c r="O918" s="81" t="str">
        <f>IFERROR(VLOOKUP($D918,의치한약수데이터!$C:$AS,20,0),"")</f>
        <v/>
      </c>
      <c r="P918" s="77" t="str">
        <f>IFERROR(VLOOKUP($D918,의치한약수데이터!$C:$AS,21,0),"")</f>
        <v/>
      </c>
      <c r="Q918" s="77" t="str">
        <f>IFERROR(VLOOKUP($D918,의치한약수데이터!$C:$AS,39,0),"")</f>
        <v/>
      </c>
      <c r="R918" s="82" t="str">
        <f>IFERROR(VLOOKUP($D918,의치한약수데이터!$C:$AS,41,0),"")</f>
        <v/>
      </c>
      <c r="S918" s="115" t="str">
        <f>IFERROR(VLOOKUP($D918,의치한약수데이터!$C:$AS,43,0),"")</f>
        <v/>
      </c>
    </row>
    <row r="919" spans="3:19" x14ac:dyDescent="0.3">
      <c r="C919" s="18">
        <v>887</v>
      </c>
      <c r="D919" s="77" t="str">
        <f>IFERROR(VLOOKUP($C919,의치한약수데이터!$B:$C,2,0),"")</f>
        <v/>
      </c>
      <c r="E919" s="79" t="str">
        <f>IFERROR(VLOOKUP($D919,의치한약수데이터!$C:$AS,3,0),"")</f>
        <v/>
      </c>
      <c r="F919" s="77" t="str">
        <f>IFERROR(VLOOKUP($D919,의치한약수데이터!$C:$AS,5,0),"")</f>
        <v/>
      </c>
      <c r="G919" s="77" t="str">
        <f>IFERROR(VLOOKUP($D919,의치한약수데이터!$C:$AS,6,0),"")</f>
        <v/>
      </c>
      <c r="H919" s="77" t="str">
        <f>IFERROR(VLOOKUP($D919,의치한약수데이터!$C:$AS,8,0),"")</f>
        <v/>
      </c>
      <c r="I919" s="77" t="str">
        <f>IFERROR(VLOOKUP($D919,의치한약수데이터!$C:$AS,12,0),"")</f>
        <v/>
      </c>
      <c r="J919" s="77" t="str">
        <f>IFERROR(VLOOKUP($D919,의치한약수데이터!$C:$AS,13,0),"")</f>
        <v/>
      </c>
      <c r="K919" s="77" t="str">
        <f>IFERROR(VLOOKUP($D919,의치한약수데이터!$C:$AS,14,0),"")</f>
        <v/>
      </c>
      <c r="L919" s="77" t="str">
        <f>IFERROR(VLOOKUP($D919,의치한약수데이터!$C:$AS,16,0),"")</f>
        <v/>
      </c>
      <c r="M919" s="80" t="str">
        <f>IFERROR(VLOOKUP($D919,의치한약수데이터!$C:$AS,17,0),"")</f>
        <v/>
      </c>
      <c r="N919" s="77" t="str">
        <f>IFERROR(VLOOKUP($D919,의치한약수데이터!$C:$AS,18,0),"")</f>
        <v/>
      </c>
      <c r="O919" s="81" t="str">
        <f>IFERROR(VLOOKUP($D919,의치한약수데이터!$C:$AS,20,0),"")</f>
        <v/>
      </c>
      <c r="P919" s="77" t="str">
        <f>IFERROR(VLOOKUP($D919,의치한약수데이터!$C:$AS,21,0),"")</f>
        <v/>
      </c>
      <c r="Q919" s="77" t="str">
        <f>IFERROR(VLOOKUP($D919,의치한약수데이터!$C:$AS,39,0),"")</f>
        <v/>
      </c>
      <c r="R919" s="82" t="str">
        <f>IFERROR(VLOOKUP($D919,의치한약수데이터!$C:$AS,41,0),"")</f>
        <v/>
      </c>
      <c r="S919" s="115" t="str">
        <f>IFERROR(VLOOKUP($D919,의치한약수데이터!$C:$AS,43,0),"")</f>
        <v/>
      </c>
    </row>
    <row r="920" spans="3:19" x14ac:dyDescent="0.3">
      <c r="C920" s="18">
        <v>888</v>
      </c>
      <c r="D920" s="77" t="str">
        <f>IFERROR(VLOOKUP($C920,의치한약수데이터!$B:$C,2,0),"")</f>
        <v/>
      </c>
      <c r="E920" s="79" t="str">
        <f>IFERROR(VLOOKUP($D920,의치한약수데이터!$C:$AS,3,0),"")</f>
        <v/>
      </c>
      <c r="F920" s="77" t="str">
        <f>IFERROR(VLOOKUP($D920,의치한약수데이터!$C:$AS,5,0),"")</f>
        <v/>
      </c>
      <c r="G920" s="77" t="str">
        <f>IFERROR(VLOOKUP($D920,의치한약수데이터!$C:$AS,6,0),"")</f>
        <v/>
      </c>
      <c r="H920" s="77" t="str">
        <f>IFERROR(VLOOKUP($D920,의치한약수데이터!$C:$AS,8,0),"")</f>
        <v/>
      </c>
      <c r="I920" s="77" t="str">
        <f>IFERROR(VLOOKUP($D920,의치한약수데이터!$C:$AS,12,0),"")</f>
        <v/>
      </c>
      <c r="J920" s="77" t="str">
        <f>IFERROR(VLOOKUP($D920,의치한약수데이터!$C:$AS,13,0),"")</f>
        <v/>
      </c>
      <c r="K920" s="77" t="str">
        <f>IFERROR(VLOOKUP($D920,의치한약수데이터!$C:$AS,14,0),"")</f>
        <v/>
      </c>
      <c r="L920" s="77" t="str">
        <f>IFERROR(VLOOKUP($D920,의치한약수데이터!$C:$AS,16,0),"")</f>
        <v/>
      </c>
      <c r="M920" s="80" t="str">
        <f>IFERROR(VLOOKUP($D920,의치한약수데이터!$C:$AS,17,0),"")</f>
        <v/>
      </c>
      <c r="N920" s="77" t="str">
        <f>IFERROR(VLOOKUP($D920,의치한약수데이터!$C:$AS,18,0),"")</f>
        <v/>
      </c>
      <c r="O920" s="81" t="str">
        <f>IFERROR(VLOOKUP($D920,의치한약수데이터!$C:$AS,20,0),"")</f>
        <v/>
      </c>
      <c r="P920" s="77" t="str">
        <f>IFERROR(VLOOKUP($D920,의치한약수데이터!$C:$AS,21,0),"")</f>
        <v/>
      </c>
      <c r="Q920" s="77" t="str">
        <f>IFERROR(VLOOKUP($D920,의치한약수데이터!$C:$AS,39,0),"")</f>
        <v/>
      </c>
      <c r="R920" s="82" t="str">
        <f>IFERROR(VLOOKUP($D920,의치한약수데이터!$C:$AS,41,0),"")</f>
        <v/>
      </c>
      <c r="S920" s="115" t="str">
        <f>IFERROR(VLOOKUP($D920,의치한약수데이터!$C:$AS,43,0),"")</f>
        <v/>
      </c>
    </row>
    <row r="921" spans="3:19" x14ac:dyDescent="0.3">
      <c r="C921" s="18">
        <v>889</v>
      </c>
      <c r="D921" s="77" t="str">
        <f>IFERROR(VLOOKUP($C921,의치한약수데이터!$B:$C,2,0),"")</f>
        <v/>
      </c>
      <c r="E921" s="79" t="str">
        <f>IFERROR(VLOOKUP($D921,의치한약수데이터!$C:$AS,3,0),"")</f>
        <v/>
      </c>
      <c r="F921" s="77" t="str">
        <f>IFERROR(VLOOKUP($D921,의치한약수데이터!$C:$AS,5,0),"")</f>
        <v/>
      </c>
      <c r="G921" s="77" t="str">
        <f>IFERROR(VLOOKUP($D921,의치한약수데이터!$C:$AS,6,0),"")</f>
        <v/>
      </c>
      <c r="H921" s="77" t="str">
        <f>IFERROR(VLOOKUP($D921,의치한약수데이터!$C:$AS,8,0),"")</f>
        <v/>
      </c>
      <c r="I921" s="77" t="str">
        <f>IFERROR(VLOOKUP($D921,의치한약수데이터!$C:$AS,12,0),"")</f>
        <v/>
      </c>
      <c r="J921" s="77" t="str">
        <f>IFERROR(VLOOKUP($D921,의치한약수데이터!$C:$AS,13,0),"")</f>
        <v/>
      </c>
      <c r="K921" s="77" t="str">
        <f>IFERROR(VLOOKUP($D921,의치한약수데이터!$C:$AS,14,0),"")</f>
        <v/>
      </c>
      <c r="L921" s="77" t="str">
        <f>IFERROR(VLOOKUP($D921,의치한약수데이터!$C:$AS,16,0),"")</f>
        <v/>
      </c>
      <c r="M921" s="80" t="str">
        <f>IFERROR(VLOOKUP($D921,의치한약수데이터!$C:$AS,17,0),"")</f>
        <v/>
      </c>
      <c r="N921" s="77" t="str">
        <f>IFERROR(VLOOKUP($D921,의치한약수데이터!$C:$AS,18,0),"")</f>
        <v/>
      </c>
      <c r="O921" s="81" t="str">
        <f>IFERROR(VLOOKUP($D921,의치한약수데이터!$C:$AS,20,0),"")</f>
        <v/>
      </c>
      <c r="P921" s="77" t="str">
        <f>IFERROR(VLOOKUP($D921,의치한약수데이터!$C:$AS,21,0),"")</f>
        <v/>
      </c>
      <c r="Q921" s="77" t="str">
        <f>IFERROR(VLOOKUP($D921,의치한약수데이터!$C:$AS,39,0),"")</f>
        <v/>
      </c>
      <c r="R921" s="82" t="str">
        <f>IFERROR(VLOOKUP($D921,의치한약수데이터!$C:$AS,41,0),"")</f>
        <v/>
      </c>
      <c r="S921" s="115" t="str">
        <f>IFERROR(VLOOKUP($D921,의치한약수데이터!$C:$AS,43,0),"")</f>
        <v/>
      </c>
    </row>
    <row r="922" spans="3:19" x14ac:dyDescent="0.3">
      <c r="C922" s="18">
        <v>890</v>
      </c>
      <c r="D922" s="77" t="str">
        <f>IFERROR(VLOOKUP($C922,의치한약수데이터!$B:$C,2,0),"")</f>
        <v/>
      </c>
      <c r="E922" s="79" t="str">
        <f>IFERROR(VLOOKUP($D922,의치한약수데이터!$C:$AS,3,0),"")</f>
        <v/>
      </c>
      <c r="F922" s="77" t="str">
        <f>IFERROR(VLOOKUP($D922,의치한약수데이터!$C:$AS,5,0),"")</f>
        <v/>
      </c>
      <c r="G922" s="77" t="str">
        <f>IFERROR(VLOOKUP($D922,의치한약수데이터!$C:$AS,6,0),"")</f>
        <v/>
      </c>
      <c r="H922" s="77" t="str">
        <f>IFERROR(VLOOKUP($D922,의치한약수데이터!$C:$AS,8,0),"")</f>
        <v/>
      </c>
      <c r="I922" s="77" t="str">
        <f>IFERROR(VLOOKUP($D922,의치한약수데이터!$C:$AS,12,0),"")</f>
        <v/>
      </c>
      <c r="J922" s="77" t="str">
        <f>IFERROR(VLOOKUP($D922,의치한약수데이터!$C:$AS,13,0),"")</f>
        <v/>
      </c>
      <c r="K922" s="77" t="str">
        <f>IFERROR(VLOOKUP($D922,의치한약수데이터!$C:$AS,14,0),"")</f>
        <v/>
      </c>
      <c r="L922" s="77" t="str">
        <f>IFERROR(VLOOKUP($D922,의치한약수데이터!$C:$AS,16,0),"")</f>
        <v/>
      </c>
      <c r="M922" s="80" t="str">
        <f>IFERROR(VLOOKUP($D922,의치한약수데이터!$C:$AS,17,0),"")</f>
        <v/>
      </c>
      <c r="N922" s="77" t="str">
        <f>IFERROR(VLOOKUP($D922,의치한약수데이터!$C:$AS,18,0),"")</f>
        <v/>
      </c>
      <c r="O922" s="81" t="str">
        <f>IFERROR(VLOOKUP($D922,의치한약수데이터!$C:$AS,20,0),"")</f>
        <v/>
      </c>
      <c r="P922" s="77" t="str">
        <f>IFERROR(VLOOKUP($D922,의치한약수데이터!$C:$AS,21,0),"")</f>
        <v/>
      </c>
      <c r="Q922" s="77" t="str">
        <f>IFERROR(VLOOKUP($D922,의치한약수데이터!$C:$AS,39,0),"")</f>
        <v/>
      </c>
      <c r="R922" s="82" t="str">
        <f>IFERROR(VLOOKUP($D922,의치한약수데이터!$C:$AS,41,0),"")</f>
        <v/>
      </c>
      <c r="S922" s="115" t="str">
        <f>IFERROR(VLOOKUP($D922,의치한약수데이터!$C:$AS,43,0),"")</f>
        <v/>
      </c>
    </row>
    <row r="923" spans="3:19" x14ac:dyDescent="0.3">
      <c r="C923" s="18">
        <v>891</v>
      </c>
      <c r="D923" s="77" t="str">
        <f>IFERROR(VLOOKUP($C923,의치한약수데이터!$B:$C,2,0),"")</f>
        <v/>
      </c>
      <c r="E923" s="79" t="str">
        <f>IFERROR(VLOOKUP($D923,의치한약수데이터!$C:$AS,3,0),"")</f>
        <v/>
      </c>
      <c r="F923" s="77" t="str">
        <f>IFERROR(VLOOKUP($D923,의치한약수데이터!$C:$AS,5,0),"")</f>
        <v/>
      </c>
      <c r="G923" s="77" t="str">
        <f>IFERROR(VLOOKUP($D923,의치한약수데이터!$C:$AS,6,0),"")</f>
        <v/>
      </c>
      <c r="H923" s="77" t="str">
        <f>IFERROR(VLOOKUP($D923,의치한약수데이터!$C:$AS,8,0),"")</f>
        <v/>
      </c>
      <c r="I923" s="77" t="str">
        <f>IFERROR(VLOOKUP($D923,의치한약수데이터!$C:$AS,12,0),"")</f>
        <v/>
      </c>
      <c r="J923" s="77" t="str">
        <f>IFERROR(VLOOKUP($D923,의치한약수데이터!$C:$AS,13,0),"")</f>
        <v/>
      </c>
      <c r="K923" s="77" t="str">
        <f>IFERROR(VLOOKUP($D923,의치한약수데이터!$C:$AS,14,0),"")</f>
        <v/>
      </c>
      <c r="L923" s="77" t="str">
        <f>IFERROR(VLOOKUP($D923,의치한약수데이터!$C:$AS,16,0),"")</f>
        <v/>
      </c>
      <c r="M923" s="80" t="str">
        <f>IFERROR(VLOOKUP($D923,의치한약수데이터!$C:$AS,17,0),"")</f>
        <v/>
      </c>
      <c r="N923" s="77" t="str">
        <f>IFERROR(VLOOKUP($D923,의치한약수데이터!$C:$AS,18,0),"")</f>
        <v/>
      </c>
      <c r="O923" s="81" t="str">
        <f>IFERROR(VLOOKUP($D923,의치한약수데이터!$C:$AS,20,0),"")</f>
        <v/>
      </c>
      <c r="P923" s="77" t="str">
        <f>IFERROR(VLOOKUP($D923,의치한약수데이터!$C:$AS,21,0),"")</f>
        <v/>
      </c>
      <c r="Q923" s="77" t="str">
        <f>IFERROR(VLOOKUP($D923,의치한약수데이터!$C:$AS,39,0),"")</f>
        <v/>
      </c>
      <c r="R923" s="82" t="str">
        <f>IFERROR(VLOOKUP($D923,의치한약수데이터!$C:$AS,41,0),"")</f>
        <v/>
      </c>
      <c r="S923" s="115" t="str">
        <f>IFERROR(VLOOKUP($D923,의치한약수데이터!$C:$AS,43,0),"")</f>
        <v/>
      </c>
    </row>
    <row r="924" spans="3:19" x14ac:dyDescent="0.3">
      <c r="C924" s="18">
        <v>892</v>
      </c>
      <c r="D924" s="77" t="str">
        <f>IFERROR(VLOOKUP($C924,의치한약수데이터!$B:$C,2,0),"")</f>
        <v/>
      </c>
      <c r="E924" s="79" t="str">
        <f>IFERROR(VLOOKUP($D924,의치한약수데이터!$C:$AS,3,0),"")</f>
        <v/>
      </c>
      <c r="F924" s="77" t="str">
        <f>IFERROR(VLOOKUP($D924,의치한약수데이터!$C:$AS,5,0),"")</f>
        <v/>
      </c>
      <c r="G924" s="77" t="str">
        <f>IFERROR(VLOOKUP($D924,의치한약수데이터!$C:$AS,6,0),"")</f>
        <v/>
      </c>
      <c r="H924" s="77" t="str">
        <f>IFERROR(VLOOKUP($D924,의치한약수데이터!$C:$AS,8,0),"")</f>
        <v/>
      </c>
      <c r="I924" s="77" t="str">
        <f>IFERROR(VLOOKUP($D924,의치한약수데이터!$C:$AS,12,0),"")</f>
        <v/>
      </c>
      <c r="J924" s="77" t="str">
        <f>IFERROR(VLOOKUP($D924,의치한약수데이터!$C:$AS,13,0),"")</f>
        <v/>
      </c>
      <c r="K924" s="77" t="str">
        <f>IFERROR(VLOOKUP($D924,의치한약수데이터!$C:$AS,14,0),"")</f>
        <v/>
      </c>
      <c r="L924" s="77" t="str">
        <f>IFERROR(VLOOKUP($D924,의치한약수데이터!$C:$AS,16,0),"")</f>
        <v/>
      </c>
      <c r="M924" s="80" t="str">
        <f>IFERROR(VLOOKUP($D924,의치한약수데이터!$C:$AS,17,0),"")</f>
        <v/>
      </c>
      <c r="N924" s="77" t="str">
        <f>IFERROR(VLOOKUP($D924,의치한약수데이터!$C:$AS,18,0),"")</f>
        <v/>
      </c>
      <c r="O924" s="81" t="str">
        <f>IFERROR(VLOOKUP($D924,의치한약수데이터!$C:$AS,20,0),"")</f>
        <v/>
      </c>
      <c r="P924" s="77" t="str">
        <f>IFERROR(VLOOKUP($D924,의치한약수데이터!$C:$AS,21,0),"")</f>
        <v/>
      </c>
      <c r="Q924" s="77" t="str">
        <f>IFERROR(VLOOKUP($D924,의치한약수데이터!$C:$AS,39,0),"")</f>
        <v/>
      </c>
      <c r="R924" s="82" t="str">
        <f>IFERROR(VLOOKUP($D924,의치한약수데이터!$C:$AS,41,0),"")</f>
        <v/>
      </c>
      <c r="S924" s="115" t="str">
        <f>IFERROR(VLOOKUP($D924,의치한약수데이터!$C:$AS,43,0),"")</f>
        <v/>
      </c>
    </row>
    <row r="925" spans="3:19" x14ac:dyDescent="0.3">
      <c r="C925" s="18">
        <v>893</v>
      </c>
      <c r="D925" s="77" t="str">
        <f>IFERROR(VLOOKUP($C925,의치한약수데이터!$B:$C,2,0),"")</f>
        <v/>
      </c>
      <c r="E925" s="79" t="str">
        <f>IFERROR(VLOOKUP($D925,의치한약수데이터!$C:$AS,3,0),"")</f>
        <v/>
      </c>
      <c r="F925" s="77" t="str">
        <f>IFERROR(VLOOKUP($D925,의치한약수데이터!$C:$AS,5,0),"")</f>
        <v/>
      </c>
      <c r="G925" s="77" t="str">
        <f>IFERROR(VLOOKUP($D925,의치한약수데이터!$C:$AS,6,0),"")</f>
        <v/>
      </c>
      <c r="H925" s="77" t="str">
        <f>IFERROR(VLOOKUP($D925,의치한약수데이터!$C:$AS,8,0),"")</f>
        <v/>
      </c>
      <c r="I925" s="77" t="str">
        <f>IFERROR(VLOOKUP($D925,의치한약수데이터!$C:$AS,12,0),"")</f>
        <v/>
      </c>
      <c r="J925" s="77" t="str">
        <f>IFERROR(VLOOKUP($D925,의치한약수데이터!$C:$AS,13,0),"")</f>
        <v/>
      </c>
      <c r="K925" s="77" t="str">
        <f>IFERROR(VLOOKUP($D925,의치한약수데이터!$C:$AS,14,0),"")</f>
        <v/>
      </c>
      <c r="L925" s="77" t="str">
        <f>IFERROR(VLOOKUP($D925,의치한약수데이터!$C:$AS,16,0),"")</f>
        <v/>
      </c>
      <c r="M925" s="80" t="str">
        <f>IFERROR(VLOOKUP($D925,의치한약수데이터!$C:$AS,17,0),"")</f>
        <v/>
      </c>
      <c r="N925" s="77" t="str">
        <f>IFERROR(VLOOKUP($D925,의치한약수데이터!$C:$AS,18,0),"")</f>
        <v/>
      </c>
      <c r="O925" s="81" t="str">
        <f>IFERROR(VLOOKUP($D925,의치한약수데이터!$C:$AS,20,0),"")</f>
        <v/>
      </c>
      <c r="P925" s="77" t="str">
        <f>IFERROR(VLOOKUP($D925,의치한약수데이터!$C:$AS,21,0),"")</f>
        <v/>
      </c>
      <c r="Q925" s="77" t="str">
        <f>IFERROR(VLOOKUP($D925,의치한약수데이터!$C:$AS,39,0),"")</f>
        <v/>
      </c>
      <c r="R925" s="82" t="str">
        <f>IFERROR(VLOOKUP($D925,의치한약수데이터!$C:$AS,41,0),"")</f>
        <v/>
      </c>
      <c r="S925" s="115" t="str">
        <f>IFERROR(VLOOKUP($D925,의치한약수데이터!$C:$AS,43,0),"")</f>
        <v/>
      </c>
    </row>
    <row r="926" spans="3:19" x14ac:dyDescent="0.3">
      <c r="C926" s="18">
        <v>894</v>
      </c>
      <c r="D926" s="77" t="str">
        <f>IFERROR(VLOOKUP($C926,의치한약수데이터!$B:$C,2,0),"")</f>
        <v/>
      </c>
      <c r="E926" s="79" t="str">
        <f>IFERROR(VLOOKUP($D926,의치한약수데이터!$C:$AS,3,0),"")</f>
        <v/>
      </c>
      <c r="F926" s="77" t="str">
        <f>IFERROR(VLOOKUP($D926,의치한약수데이터!$C:$AS,5,0),"")</f>
        <v/>
      </c>
      <c r="G926" s="77" t="str">
        <f>IFERROR(VLOOKUP($D926,의치한약수데이터!$C:$AS,6,0),"")</f>
        <v/>
      </c>
      <c r="H926" s="77" t="str">
        <f>IFERROR(VLOOKUP($D926,의치한약수데이터!$C:$AS,8,0),"")</f>
        <v/>
      </c>
      <c r="I926" s="77" t="str">
        <f>IFERROR(VLOOKUP($D926,의치한약수데이터!$C:$AS,12,0),"")</f>
        <v/>
      </c>
      <c r="J926" s="77" t="str">
        <f>IFERROR(VLOOKUP($D926,의치한약수데이터!$C:$AS,13,0),"")</f>
        <v/>
      </c>
      <c r="K926" s="77" t="str">
        <f>IFERROR(VLOOKUP($D926,의치한약수데이터!$C:$AS,14,0),"")</f>
        <v/>
      </c>
      <c r="L926" s="77" t="str">
        <f>IFERROR(VLOOKUP($D926,의치한약수데이터!$C:$AS,16,0),"")</f>
        <v/>
      </c>
      <c r="M926" s="80" t="str">
        <f>IFERROR(VLOOKUP($D926,의치한약수데이터!$C:$AS,17,0),"")</f>
        <v/>
      </c>
      <c r="N926" s="77" t="str">
        <f>IFERROR(VLOOKUP($D926,의치한약수데이터!$C:$AS,18,0),"")</f>
        <v/>
      </c>
      <c r="O926" s="81" t="str">
        <f>IFERROR(VLOOKUP($D926,의치한약수데이터!$C:$AS,20,0),"")</f>
        <v/>
      </c>
      <c r="P926" s="77" t="str">
        <f>IFERROR(VLOOKUP($D926,의치한약수데이터!$C:$AS,21,0),"")</f>
        <v/>
      </c>
      <c r="Q926" s="77" t="str">
        <f>IFERROR(VLOOKUP($D926,의치한약수데이터!$C:$AS,39,0),"")</f>
        <v/>
      </c>
      <c r="R926" s="82" t="str">
        <f>IFERROR(VLOOKUP($D926,의치한약수데이터!$C:$AS,41,0),"")</f>
        <v/>
      </c>
      <c r="S926" s="115" t="str">
        <f>IFERROR(VLOOKUP($D926,의치한약수데이터!$C:$AS,43,0),"")</f>
        <v/>
      </c>
    </row>
    <row r="927" spans="3:19" x14ac:dyDescent="0.3">
      <c r="C927" s="18">
        <v>895</v>
      </c>
      <c r="D927" s="77" t="str">
        <f>IFERROR(VLOOKUP($C927,의치한약수데이터!$B:$C,2,0),"")</f>
        <v/>
      </c>
      <c r="E927" s="79" t="str">
        <f>IFERROR(VLOOKUP($D927,의치한약수데이터!$C:$AS,3,0),"")</f>
        <v/>
      </c>
      <c r="F927" s="77" t="str">
        <f>IFERROR(VLOOKUP($D927,의치한약수데이터!$C:$AS,5,0),"")</f>
        <v/>
      </c>
      <c r="G927" s="77" t="str">
        <f>IFERROR(VLOOKUP($D927,의치한약수데이터!$C:$AS,6,0),"")</f>
        <v/>
      </c>
      <c r="H927" s="77" t="str">
        <f>IFERROR(VLOOKUP($D927,의치한약수데이터!$C:$AS,8,0),"")</f>
        <v/>
      </c>
      <c r="I927" s="77" t="str">
        <f>IFERROR(VLOOKUP($D927,의치한약수데이터!$C:$AS,12,0),"")</f>
        <v/>
      </c>
      <c r="J927" s="77" t="str">
        <f>IFERROR(VLOOKUP($D927,의치한약수데이터!$C:$AS,13,0),"")</f>
        <v/>
      </c>
      <c r="K927" s="77" t="str">
        <f>IFERROR(VLOOKUP($D927,의치한약수데이터!$C:$AS,14,0),"")</f>
        <v/>
      </c>
      <c r="L927" s="77" t="str">
        <f>IFERROR(VLOOKUP($D927,의치한약수데이터!$C:$AS,16,0),"")</f>
        <v/>
      </c>
      <c r="M927" s="80" t="str">
        <f>IFERROR(VLOOKUP($D927,의치한약수데이터!$C:$AS,17,0),"")</f>
        <v/>
      </c>
      <c r="N927" s="77" t="str">
        <f>IFERROR(VLOOKUP($D927,의치한약수데이터!$C:$AS,18,0),"")</f>
        <v/>
      </c>
      <c r="O927" s="81" t="str">
        <f>IFERROR(VLOOKUP($D927,의치한약수데이터!$C:$AS,20,0),"")</f>
        <v/>
      </c>
      <c r="P927" s="77" t="str">
        <f>IFERROR(VLOOKUP($D927,의치한약수데이터!$C:$AS,21,0),"")</f>
        <v/>
      </c>
      <c r="Q927" s="77" t="str">
        <f>IFERROR(VLOOKUP($D927,의치한약수데이터!$C:$AS,39,0),"")</f>
        <v/>
      </c>
      <c r="R927" s="82" t="str">
        <f>IFERROR(VLOOKUP($D927,의치한약수데이터!$C:$AS,41,0),"")</f>
        <v/>
      </c>
      <c r="S927" s="115" t="str">
        <f>IFERROR(VLOOKUP($D927,의치한약수데이터!$C:$AS,43,0),"")</f>
        <v/>
      </c>
    </row>
    <row r="928" spans="3:19" x14ac:dyDescent="0.3">
      <c r="C928" s="18">
        <v>896</v>
      </c>
      <c r="D928" s="77" t="str">
        <f>IFERROR(VLOOKUP($C928,의치한약수데이터!$B:$C,2,0),"")</f>
        <v/>
      </c>
      <c r="E928" s="79" t="str">
        <f>IFERROR(VLOOKUP($D928,의치한약수데이터!$C:$AS,3,0),"")</f>
        <v/>
      </c>
      <c r="F928" s="77" t="str">
        <f>IFERROR(VLOOKUP($D928,의치한약수데이터!$C:$AS,5,0),"")</f>
        <v/>
      </c>
      <c r="G928" s="77" t="str">
        <f>IFERROR(VLOOKUP($D928,의치한약수데이터!$C:$AS,6,0),"")</f>
        <v/>
      </c>
      <c r="H928" s="77" t="str">
        <f>IFERROR(VLOOKUP($D928,의치한약수데이터!$C:$AS,8,0),"")</f>
        <v/>
      </c>
      <c r="I928" s="77" t="str">
        <f>IFERROR(VLOOKUP($D928,의치한약수데이터!$C:$AS,12,0),"")</f>
        <v/>
      </c>
      <c r="J928" s="77" t="str">
        <f>IFERROR(VLOOKUP($D928,의치한약수데이터!$C:$AS,13,0),"")</f>
        <v/>
      </c>
      <c r="K928" s="77" t="str">
        <f>IFERROR(VLOOKUP($D928,의치한약수데이터!$C:$AS,14,0),"")</f>
        <v/>
      </c>
      <c r="L928" s="77" t="str">
        <f>IFERROR(VLOOKUP($D928,의치한약수데이터!$C:$AS,16,0),"")</f>
        <v/>
      </c>
      <c r="M928" s="80" t="str">
        <f>IFERROR(VLOOKUP($D928,의치한약수데이터!$C:$AS,17,0),"")</f>
        <v/>
      </c>
      <c r="N928" s="77" t="str">
        <f>IFERROR(VLOOKUP($D928,의치한약수데이터!$C:$AS,18,0),"")</f>
        <v/>
      </c>
      <c r="O928" s="81" t="str">
        <f>IFERROR(VLOOKUP($D928,의치한약수데이터!$C:$AS,20,0),"")</f>
        <v/>
      </c>
      <c r="P928" s="77" t="str">
        <f>IFERROR(VLOOKUP($D928,의치한약수데이터!$C:$AS,21,0),"")</f>
        <v/>
      </c>
      <c r="Q928" s="77" t="str">
        <f>IFERROR(VLOOKUP($D928,의치한약수데이터!$C:$AS,39,0),"")</f>
        <v/>
      </c>
      <c r="R928" s="82" t="str">
        <f>IFERROR(VLOOKUP($D928,의치한약수데이터!$C:$AS,41,0),"")</f>
        <v/>
      </c>
      <c r="S928" s="115" t="str">
        <f>IFERROR(VLOOKUP($D928,의치한약수데이터!$C:$AS,43,0),"")</f>
        <v/>
      </c>
    </row>
    <row r="929" spans="3:19" x14ac:dyDescent="0.3">
      <c r="C929" s="18">
        <v>897</v>
      </c>
      <c r="D929" s="77" t="str">
        <f>IFERROR(VLOOKUP($C929,의치한약수데이터!$B:$C,2,0),"")</f>
        <v/>
      </c>
      <c r="E929" s="79" t="str">
        <f>IFERROR(VLOOKUP($D929,의치한약수데이터!$C:$AS,3,0),"")</f>
        <v/>
      </c>
      <c r="F929" s="77" t="str">
        <f>IFERROR(VLOOKUP($D929,의치한약수데이터!$C:$AS,5,0),"")</f>
        <v/>
      </c>
      <c r="G929" s="77" t="str">
        <f>IFERROR(VLOOKUP($D929,의치한약수데이터!$C:$AS,6,0),"")</f>
        <v/>
      </c>
      <c r="H929" s="77" t="str">
        <f>IFERROR(VLOOKUP($D929,의치한약수데이터!$C:$AS,8,0),"")</f>
        <v/>
      </c>
      <c r="I929" s="77" t="str">
        <f>IFERROR(VLOOKUP($D929,의치한약수데이터!$C:$AS,12,0),"")</f>
        <v/>
      </c>
      <c r="J929" s="77" t="str">
        <f>IFERROR(VLOOKUP($D929,의치한약수데이터!$C:$AS,13,0),"")</f>
        <v/>
      </c>
      <c r="K929" s="77" t="str">
        <f>IFERROR(VLOOKUP($D929,의치한약수데이터!$C:$AS,14,0),"")</f>
        <v/>
      </c>
      <c r="L929" s="77" t="str">
        <f>IFERROR(VLOOKUP($D929,의치한약수데이터!$C:$AS,16,0),"")</f>
        <v/>
      </c>
      <c r="M929" s="80" t="str">
        <f>IFERROR(VLOOKUP($D929,의치한약수데이터!$C:$AS,17,0),"")</f>
        <v/>
      </c>
      <c r="N929" s="77" t="str">
        <f>IFERROR(VLOOKUP($D929,의치한약수데이터!$C:$AS,18,0),"")</f>
        <v/>
      </c>
      <c r="O929" s="81" t="str">
        <f>IFERROR(VLOOKUP($D929,의치한약수데이터!$C:$AS,20,0),"")</f>
        <v/>
      </c>
      <c r="P929" s="77" t="str">
        <f>IFERROR(VLOOKUP($D929,의치한약수데이터!$C:$AS,21,0),"")</f>
        <v/>
      </c>
      <c r="Q929" s="77" t="str">
        <f>IFERROR(VLOOKUP($D929,의치한약수데이터!$C:$AS,39,0),"")</f>
        <v/>
      </c>
      <c r="R929" s="82" t="str">
        <f>IFERROR(VLOOKUP($D929,의치한약수데이터!$C:$AS,41,0),"")</f>
        <v/>
      </c>
      <c r="S929" s="115" t="str">
        <f>IFERROR(VLOOKUP($D929,의치한약수데이터!$C:$AS,43,0),"")</f>
        <v/>
      </c>
    </row>
    <row r="930" spans="3:19" x14ac:dyDescent="0.3">
      <c r="C930" s="18">
        <v>898</v>
      </c>
      <c r="D930" s="77" t="str">
        <f>IFERROR(VLOOKUP($C930,의치한약수데이터!$B:$C,2,0),"")</f>
        <v/>
      </c>
      <c r="E930" s="79" t="str">
        <f>IFERROR(VLOOKUP($D930,의치한약수데이터!$C:$AS,3,0),"")</f>
        <v/>
      </c>
      <c r="F930" s="77" t="str">
        <f>IFERROR(VLOOKUP($D930,의치한약수데이터!$C:$AS,5,0),"")</f>
        <v/>
      </c>
      <c r="G930" s="77" t="str">
        <f>IFERROR(VLOOKUP($D930,의치한약수데이터!$C:$AS,6,0),"")</f>
        <v/>
      </c>
      <c r="H930" s="77" t="str">
        <f>IFERROR(VLOOKUP($D930,의치한약수데이터!$C:$AS,8,0),"")</f>
        <v/>
      </c>
      <c r="I930" s="77" t="str">
        <f>IFERROR(VLOOKUP($D930,의치한약수데이터!$C:$AS,12,0),"")</f>
        <v/>
      </c>
      <c r="J930" s="77" t="str">
        <f>IFERROR(VLOOKUP($D930,의치한약수데이터!$C:$AS,13,0),"")</f>
        <v/>
      </c>
      <c r="K930" s="77" t="str">
        <f>IFERROR(VLOOKUP($D930,의치한약수데이터!$C:$AS,14,0),"")</f>
        <v/>
      </c>
      <c r="L930" s="77" t="str">
        <f>IFERROR(VLOOKUP($D930,의치한약수데이터!$C:$AS,16,0),"")</f>
        <v/>
      </c>
      <c r="M930" s="80" t="str">
        <f>IFERROR(VLOOKUP($D930,의치한약수데이터!$C:$AS,17,0),"")</f>
        <v/>
      </c>
      <c r="N930" s="77" t="str">
        <f>IFERROR(VLOOKUP($D930,의치한약수데이터!$C:$AS,18,0),"")</f>
        <v/>
      </c>
      <c r="O930" s="81" t="str">
        <f>IFERROR(VLOOKUP($D930,의치한약수데이터!$C:$AS,20,0),"")</f>
        <v/>
      </c>
      <c r="P930" s="77" t="str">
        <f>IFERROR(VLOOKUP($D930,의치한약수데이터!$C:$AS,21,0),"")</f>
        <v/>
      </c>
      <c r="Q930" s="77" t="str">
        <f>IFERROR(VLOOKUP($D930,의치한약수데이터!$C:$AS,39,0),"")</f>
        <v/>
      </c>
      <c r="R930" s="82" t="str">
        <f>IFERROR(VLOOKUP($D930,의치한약수데이터!$C:$AS,41,0),"")</f>
        <v/>
      </c>
      <c r="S930" s="115" t="str">
        <f>IFERROR(VLOOKUP($D930,의치한약수데이터!$C:$AS,43,0),"")</f>
        <v/>
      </c>
    </row>
    <row r="931" spans="3:19" x14ac:dyDescent="0.3">
      <c r="C931" s="18">
        <v>899</v>
      </c>
      <c r="D931" s="77" t="str">
        <f>IFERROR(VLOOKUP($C931,의치한약수데이터!$B:$C,2,0),"")</f>
        <v/>
      </c>
      <c r="E931" s="79" t="str">
        <f>IFERROR(VLOOKUP($D931,의치한약수데이터!$C:$AS,3,0),"")</f>
        <v/>
      </c>
      <c r="F931" s="77" t="str">
        <f>IFERROR(VLOOKUP($D931,의치한약수데이터!$C:$AS,5,0),"")</f>
        <v/>
      </c>
      <c r="G931" s="77" t="str">
        <f>IFERROR(VLOOKUP($D931,의치한약수데이터!$C:$AS,6,0),"")</f>
        <v/>
      </c>
      <c r="H931" s="77" t="str">
        <f>IFERROR(VLOOKUP($D931,의치한약수데이터!$C:$AS,8,0),"")</f>
        <v/>
      </c>
      <c r="I931" s="77" t="str">
        <f>IFERROR(VLOOKUP($D931,의치한약수데이터!$C:$AS,12,0),"")</f>
        <v/>
      </c>
      <c r="J931" s="77" t="str">
        <f>IFERROR(VLOOKUP($D931,의치한약수데이터!$C:$AS,13,0),"")</f>
        <v/>
      </c>
      <c r="K931" s="77" t="str">
        <f>IFERROR(VLOOKUP($D931,의치한약수데이터!$C:$AS,14,0),"")</f>
        <v/>
      </c>
      <c r="L931" s="77" t="str">
        <f>IFERROR(VLOOKUP($D931,의치한약수데이터!$C:$AS,16,0),"")</f>
        <v/>
      </c>
      <c r="M931" s="80" t="str">
        <f>IFERROR(VLOOKUP($D931,의치한약수데이터!$C:$AS,17,0),"")</f>
        <v/>
      </c>
      <c r="N931" s="77" t="str">
        <f>IFERROR(VLOOKUP($D931,의치한약수데이터!$C:$AS,18,0),"")</f>
        <v/>
      </c>
      <c r="O931" s="81" t="str">
        <f>IFERROR(VLOOKUP($D931,의치한약수데이터!$C:$AS,20,0),"")</f>
        <v/>
      </c>
      <c r="P931" s="77" t="str">
        <f>IFERROR(VLOOKUP($D931,의치한약수데이터!$C:$AS,21,0),"")</f>
        <v/>
      </c>
      <c r="Q931" s="77" t="str">
        <f>IFERROR(VLOOKUP($D931,의치한약수데이터!$C:$AS,39,0),"")</f>
        <v/>
      </c>
      <c r="R931" s="82" t="str">
        <f>IFERROR(VLOOKUP($D931,의치한약수데이터!$C:$AS,41,0),"")</f>
        <v/>
      </c>
      <c r="S931" s="115" t="str">
        <f>IFERROR(VLOOKUP($D931,의치한약수데이터!$C:$AS,43,0),"")</f>
        <v/>
      </c>
    </row>
    <row r="932" spans="3:19" x14ac:dyDescent="0.3">
      <c r="C932" s="18">
        <v>900</v>
      </c>
      <c r="D932" s="77" t="str">
        <f>IFERROR(VLOOKUP($C932,의치한약수데이터!$B:$C,2,0),"")</f>
        <v/>
      </c>
      <c r="E932" s="79" t="str">
        <f>IFERROR(VLOOKUP($D932,의치한약수데이터!$C:$AS,3,0),"")</f>
        <v/>
      </c>
      <c r="F932" s="77" t="str">
        <f>IFERROR(VLOOKUP($D932,의치한약수데이터!$C:$AS,5,0),"")</f>
        <v/>
      </c>
      <c r="G932" s="77" t="str">
        <f>IFERROR(VLOOKUP($D932,의치한약수데이터!$C:$AS,6,0),"")</f>
        <v/>
      </c>
      <c r="H932" s="77" t="str">
        <f>IFERROR(VLOOKUP($D932,의치한약수데이터!$C:$AS,8,0),"")</f>
        <v/>
      </c>
      <c r="I932" s="77" t="str">
        <f>IFERROR(VLOOKUP($D932,의치한약수데이터!$C:$AS,12,0),"")</f>
        <v/>
      </c>
      <c r="J932" s="77" t="str">
        <f>IFERROR(VLOOKUP($D932,의치한약수데이터!$C:$AS,13,0),"")</f>
        <v/>
      </c>
      <c r="K932" s="77" t="str">
        <f>IFERROR(VLOOKUP($D932,의치한약수데이터!$C:$AS,14,0),"")</f>
        <v/>
      </c>
      <c r="L932" s="77" t="str">
        <f>IFERROR(VLOOKUP($D932,의치한약수데이터!$C:$AS,16,0),"")</f>
        <v/>
      </c>
      <c r="M932" s="80" t="str">
        <f>IFERROR(VLOOKUP($D932,의치한약수데이터!$C:$AS,17,0),"")</f>
        <v/>
      </c>
      <c r="N932" s="77" t="str">
        <f>IFERROR(VLOOKUP($D932,의치한약수데이터!$C:$AS,18,0),"")</f>
        <v/>
      </c>
      <c r="O932" s="81" t="str">
        <f>IFERROR(VLOOKUP($D932,의치한약수데이터!$C:$AS,20,0),"")</f>
        <v/>
      </c>
      <c r="P932" s="77" t="str">
        <f>IFERROR(VLOOKUP($D932,의치한약수데이터!$C:$AS,21,0),"")</f>
        <v/>
      </c>
      <c r="Q932" s="77" t="str">
        <f>IFERROR(VLOOKUP($D932,의치한약수데이터!$C:$AS,39,0),"")</f>
        <v/>
      </c>
      <c r="R932" s="82" t="str">
        <f>IFERROR(VLOOKUP($D932,의치한약수데이터!$C:$AS,41,0),"")</f>
        <v/>
      </c>
      <c r="S932" s="115" t="str">
        <f>IFERROR(VLOOKUP($D932,의치한약수데이터!$C:$AS,43,0),"")</f>
        <v/>
      </c>
    </row>
    <row r="933" spans="3:19" x14ac:dyDescent="0.3">
      <c r="C933" s="18">
        <v>901</v>
      </c>
      <c r="D933" s="77" t="str">
        <f>IFERROR(VLOOKUP($C933,의치한약수데이터!$B:$C,2,0),"")</f>
        <v/>
      </c>
      <c r="E933" s="79" t="str">
        <f>IFERROR(VLOOKUP($D933,의치한약수데이터!$C:$AS,3,0),"")</f>
        <v/>
      </c>
      <c r="F933" s="77" t="str">
        <f>IFERROR(VLOOKUP($D933,의치한약수데이터!$C:$AS,5,0),"")</f>
        <v/>
      </c>
      <c r="G933" s="77" t="str">
        <f>IFERROR(VLOOKUP($D933,의치한약수데이터!$C:$AS,6,0),"")</f>
        <v/>
      </c>
      <c r="H933" s="77" t="str">
        <f>IFERROR(VLOOKUP($D933,의치한약수데이터!$C:$AS,8,0),"")</f>
        <v/>
      </c>
      <c r="I933" s="77" t="str">
        <f>IFERROR(VLOOKUP($D933,의치한약수데이터!$C:$AS,12,0),"")</f>
        <v/>
      </c>
      <c r="J933" s="77" t="str">
        <f>IFERROR(VLOOKUP($D933,의치한약수데이터!$C:$AS,13,0),"")</f>
        <v/>
      </c>
      <c r="K933" s="77" t="str">
        <f>IFERROR(VLOOKUP($D933,의치한약수데이터!$C:$AS,14,0),"")</f>
        <v/>
      </c>
      <c r="L933" s="77" t="str">
        <f>IFERROR(VLOOKUP($D933,의치한약수데이터!$C:$AS,16,0),"")</f>
        <v/>
      </c>
      <c r="M933" s="80" t="str">
        <f>IFERROR(VLOOKUP($D933,의치한약수데이터!$C:$AS,17,0),"")</f>
        <v/>
      </c>
      <c r="N933" s="77" t="str">
        <f>IFERROR(VLOOKUP($D933,의치한약수데이터!$C:$AS,18,0),"")</f>
        <v/>
      </c>
      <c r="O933" s="81" t="str">
        <f>IFERROR(VLOOKUP($D933,의치한약수데이터!$C:$AS,20,0),"")</f>
        <v/>
      </c>
      <c r="P933" s="77" t="str">
        <f>IFERROR(VLOOKUP($D933,의치한약수데이터!$C:$AS,21,0),"")</f>
        <v/>
      </c>
      <c r="Q933" s="77" t="str">
        <f>IFERROR(VLOOKUP($D933,의치한약수데이터!$C:$AS,39,0),"")</f>
        <v/>
      </c>
      <c r="R933" s="82" t="str">
        <f>IFERROR(VLOOKUP($D933,의치한약수데이터!$C:$AS,41,0),"")</f>
        <v/>
      </c>
      <c r="S933" s="115" t="str">
        <f>IFERROR(VLOOKUP($D933,의치한약수데이터!$C:$AS,43,0),"")</f>
        <v/>
      </c>
    </row>
    <row r="934" spans="3:19" x14ac:dyDescent="0.3">
      <c r="C934" s="18">
        <v>902</v>
      </c>
      <c r="D934" s="77" t="str">
        <f>IFERROR(VLOOKUP($C934,의치한약수데이터!$B:$C,2,0),"")</f>
        <v/>
      </c>
      <c r="E934" s="79" t="str">
        <f>IFERROR(VLOOKUP($D934,의치한약수데이터!$C:$AS,3,0),"")</f>
        <v/>
      </c>
      <c r="F934" s="77" t="str">
        <f>IFERROR(VLOOKUP($D934,의치한약수데이터!$C:$AS,5,0),"")</f>
        <v/>
      </c>
      <c r="G934" s="77" t="str">
        <f>IFERROR(VLOOKUP($D934,의치한약수데이터!$C:$AS,6,0),"")</f>
        <v/>
      </c>
      <c r="H934" s="77" t="str">
        <f>IFERROR(VLOOKUP($D934,의치한약수데이터!$C:$AS,8,0),"")</f>
        <v/>
      </c>
      <c r="I934" s="77" t="str">
        <f>IFERROR(VLOOKUP($D934,의치한약수데이터!$C:$AS,12,0),"")</f>
        <v/>
      </c>
      <c r="J934" s="77" t="str">
        <f>IFERROR(VLOOKUP($D934,의치한약수데이터!$C:$AS,13,0),"")</f>
        <v/>
      </c>
      <c r="K934" s="77" t="str">
        <f>IFERROR(VLOOKUP($D934,의치한약수데이터!$C:$AS,14,0),"")</f>
        <v/>
      </c>
      <c r="L934" s="77" t="str">
        <f>IFERROR(VLOOKUP($D934,의치한약수데이터!$C:$AS,16,0),"")</f>
        <v/>
      </c>
      <c r="M934" s="80" t="str">
        <f>IFERROR(VLOOKUP($D934,의치한약수데이터!$C:$AS,17,0),"")</f>
        <v/>
      </c>
      <c r="N934" s="77" t="str">
        <f>IFERROR(VLOOKUP($D934,의치한약수데이터!$C:$AS,18,0),"")</f>
        <v/>
      </c>
      <c r="O934" s="81" t="str">
        <f>IFERROR(VLOOKUP($D934,의치한약수데이터!$C:$AS,20,0),"")</f>
        <v/>
      </c>
      <c r="P934" s="77" t="str">
        <f>IFERROR(VLOOKUP($D934,의치한약수데이터!$C:$AS,21,0),"")</f>
        <v/>
      </c>
      <c r="Q934" s="77" t="str">
        <f>IFERROR(VLOOKUP($D934,의치한약수데이터!$C:$AS,39,0),"")</f>
        <v/>
      </c>
      <c r="R934" s="82" t="str">
        <f>IFERROR(VLOOKUP($D934,의치한약수데이터!$C:$AS,41,0),"")</f>
        <v/>
      </c>
      <c r="S934" s="115" t="str">
        <f>IFERROR(VLOOKUP($D934,의치한약수데이터!$C:$AS,43,0),"")</f>
        <v/>
      </c>
    </row>
    <row r="935" spans="3:19" x14ac:dyDescent="0.3">
      <c r="C935" s="18">
        <v>903</v>
      </c>
      <c r="D935" s="77" t="str">
        <f>IFERROR(VLOOKUP($C935,의치한약수데이터!$B:$C,2,0),"")</f>
        <v/>
      </c>
      <c r="E935" s="79" t="str">
        <f>IFERROR(VLOOKUP($D935,의치한약수데이터!$C:$AS,3,0),"")</f>
        <v/>
      </c>
      <c r="F935" s="77" t="str">
        <f>IFERROR(VLOOKUP($D935,의치한약수데이터!$C:$AS,5,0),"")</f>
        <v/>
      </c>
      <c r="G935" s="77" t="str">
        <f>IFERROR(VLOOKUP($D935,의치한약수데이터!$C:$AS,6,0),"")</f>
        <v/>
      </c>
      <c r="H935" s="77" t="str">
        <f>IFERROR(VLOOKUP($D935,의치한약수데이터!$C:$AS,8,0),"")</f>
        <v/>
      </c>
      <c r="I935" s="77" t="str">
        <f>IFERROR(VLOOKUP($D935,의치한약수데이터!$C:$AS,12,0),"")</f>
        <v/>
      </c>
      <c r="J935" s="77" t="str">
        <f>IFERROR(VLOOKUP($D935,의치한약수데이터!$C:$AS,13,0),"")</f>
        <v/>
      </c>
      <c r="K935" s="77" t="str">
        <f>IFERROR(VLOOKUP($D935,의치한약수데이터!$C:$AS,14,0),"")</f>
        <v/>
      </c>
      <c r="L935" s="77" t="str">
        <f>IFERROR(VLOOKUP($D935,의치한약수데이터!$C:$AS,16,0),"")</f>
        <v/>
      </c>
      <c r="M935" s="80" t="str">
        <f>IFERROR(VLOOKUP($D935,의치한약수데이터!$C:$AS,17,0),"")</f>
        <v/>
      </c>
      <c r="N935" s="77" t="str">
        <f>IFERROR(VLOOKUP($D935,의치한약수데이터!$C:$AS,18,0),"")</f>
        <v/>
      </c>
      <c r="O935" s="81" t="str">
        <f>IFERROR(VLOOKUP($D935,의치한약수데이터!$C:$AS,20,0),"")</f>
        <v/>
      </c>
      <c r="P935" s="77" t="str">
        <f>IFERROR(VLOOKUP($D935,의치한약수데이터!$C:$AS,21,0),"")</f>
        <v/>
      </c>
      <c r="Q935" s="77" t="str">
        <f>IFERROR(VLOOKUP($D935,의치한약수데이터!$C:$AS,39,0),"")</f>
        <v/>
      </c>
      <c r="R935" s="82" t="str">
        <f>IFERROR(VLOOKUP($D935,의치한약수데이터!$C:$AS,41,0),"")</f>
        <v/>
      </c>
      <c r="S935" s="115" t="str">
        <f>IFERROR(VLOOKUP($D935,의치한약수데이터!$C:$AS,43,0),"")</f>
        <v/>
      </c>
    </row>
    <row r="936" spans="3:19" x14ac:dyDescent="0.3">
      <c r="C936" s="18">
        <v>904</v>
      </c>
      <c r="D936" s="77" t="str">
        <f>IFERROR(VLOOKUP($C936,의치한약수데이터!$B:$C,2,0),"")</f>
        <v/>
      </c>
      <c r="E936" s="79" t="str">
        <f>IFERROR(VLOOKUP($D936,의치한약수데이터!$C:$AS,3,0),"")</f>
        <v/>
      </c>
      <c r="F936" s="77" t="str">
        <f>IFERROR(VLOOKUP($D936,의치한약수데이터!$C:$AS,5,0),"")</f>
        <v/>
      </c>
      <c r="G936" s="77" t="str">
        <f>IFERROR(VLOOKUP($D936,의치한약수데이터!$C:$AS,6,0),"")</f>
        <v/>
      </c>
      <c r="H936" s="77" t="str">
        <f>IFERROR(VLOOKUP($D936,의치한약수데이터!$C:$AS,8,0),"")</f>
        <v/>
      </c>
      <c r="I936" s="77" t="str">
        <f>IFERROR(VLOOKUP($D936,의치한약수데이터!$C:$AS,12,0),"")</f>
        <v/>
      </c>
      <c r="J936" s="77" t="str">
        <f>IFERROR(VLOOKUP($D936,의치한약수데이터!$C:$AS,13,0),"")</f>
        <v/>
      </c>
      <c r="K936" s="77" t="str">
        <f>IFERROR(VLOOKUP($D936,의치한약수데이터!$C:$AS,14,0),"")</f>
        <v/>
      </c>
      <c r="L936" s="77" t="str">
        <f>IFERROR(VLOOKUP($D936,의치한약수데이터!$C:$AS,16,0),"")</f>
        <v/>
      </c>
      <c r="M936" s="80" t="str">
        <f>IFERROR(VLOOKUP($D936,의치한약수데이터!$C:$AS,17,0),"")</f>
        <v/>
      </c>
      <c r="N936" s="77" t="str">
        <f>IFERROR(VLOOKUP($D936,의치한약수데이터!$C:$AS,18,0),"")</f>
        <v/>
      </c>
      <c r="O936" s="81" t="str">
        <f>IFERROR(VLOOKUP($D936,의치한약수데이터!$C:$AS,20,0),"")</f>
        <v/>
      </c>
      <c r="P936" s="77" t="str">
        <f>IFERROR(VLOOKUP($D936,의치한약수데이터!$C:$AS,21,0),"")</f>
        <v/>
      </c>
      <c r="Q936" s="77" t="str">
        <f>IFERROR(VLOOKUP($D936,의치한약수데이터!$C:$AS,39,0),"")</f>
        <v/>
      </c>
      <c r="R936" s="82" t="str">
        <f>IFERROR(VLOOKUP($D936,의치한약수데이터!$C:$AS,41,0),"")</f>
        <v/>
      </c>
      <c r="S936" s="115" t="str">
        <f>IFERROR(VLOOKUP($D936,의치한약수데이터!$C:$AS,43,0),"")</f>
        <v/>
      </c>
    </row>
    <row r="937" spans="3:19" x14ac:dyDescent="0.3">
      <c r="C937" s="18">
        <v>905</v>
      </c>
      <c r="D937" s="77" t="str">
        <f>IFERROR(VLOOKUP($C937,의치한약수데이터!$B:$C,2,0),"")</f>
        <v/>
      </c>
      <c r="E937" s="79" t="str">
        <f>IFERROR(VLOOKUP($D937,의치한약수데이터!$C:$AS,3,0),"")</f>
        <v/>
      </c>
      <c r="F937" s="77" t="str">
        <f>IFERROR(VLOOKUP($D937,의치한약수데이터!$C:$AS,5,0),"")</f>
        <v/>
      </c>
      <c r="G937" s="77" t="str">
        <f>IFERROR(VLOOKUP($D937,의치한약수데이터!$C:$AS,6,0),"")</f>
        <v/>
      </c>
      <c r="H937" s="77" t="str">
        <f>IFERROR(VLOOKUP($D937,의치한약수데이터!$C:$AS,8,0),"")</f>
        <v/>
      </c>
      <c r="I937" s="77" t="str">
        <f>IFERROR(VLOOKUP($D937,의치한약수데이터!$C:$AS,12,0),"")</f>
        <v/>
      </c>
      <c r="J937" s="77" t="str">
        <f>IFERROR(VLOOKUP($D937,의치한약수데이터!$C:$AS,13,0),"")</f>
        <v/>
      </c>
      <c r="K937" s="77" t="str">
        <f>IFERROR(VLOOKUP($D937,의치한약수데이터!$C:$AS,14,0),"")</f>
        <v/>
      </c>
      <c r="L937" s="77" t="str">
        <f>IFERROR(VLOOKUP($D937,의치한약수데이터!$C:$AS,16,0),"")</f>
        <v/>
      </c>
      <c r="M937" s="80" t="str">
        <f>IFERROR(VLOOKUP($D937,의치한약수데이터!$C:$AS,17,0),"")</f>
        <v/>
      </c>
      <c r="N937" s="77" t="str">
        <f>IFERROR(VLOOKUP($D937,의치한약수데이터!$C:$AS,18,0),"")</f>
        <v/>
      </c>
      <c r="O937" s="81" t="str">
        <f>IFERROR(VLOOKUP($D937,의치한약수데이터!$C:$AS,20,0),"")</f>
        <v/>
      </c>
      <c r="P937" s="77" t="str">
        <f>IFERROR(VLOOKUP($D937,의치한약수데이터!$C:$AS,21,0),"")</f>
        <v/>
      </c>
      <c r="Q937" s="77" t="str">
        <f>IFERROR(VLOOKUP($D937,의치한약수데이터!$C:$AS,39,0),"")</f>
        <v/>
      </c>
      <c r="R937" s="82" t="str">
        <f>IFERROR(VLOOKUP($D937,의치한약수데이터!$C:$AS,41,0),"")</f>
        <v/>
      </c>
      <c r="S937" s="115" t="str">
        <f>IFERROR(VLOOKUP($D937,의치한약수데이터!$C:$AS,43,0),"")</f>
        <v/>
      </c>
    </row>
    <row r="938" spans="3:19" x14ac:dyDescent="0.3">
      <c r="C938" s="18">
        <v>906</v>
      </c>
      <c r="D938" s="77" t="str">
        <f>IFERROR(VLOOKUP($C938,의치한약수데이터!$B:$C,2,0),"")</f>
        <v/>
      </c>
      <c r="E938" s="79" t="str">
        <f>IFERROR(VLOOKUP($D938,의치한약수데이터!$C:$AS,3,0),"")</f>
        <v/>
      </c>
      <c r="F938" s="77" t="str">
        <f>IFERROR(VLOOKUP($D938,의치한약수데이터!$C:$AS,5,0),"")</f>
        <v/>
      </c>
      <c r="G938" s="77" t="str">
        <f>IFERROR(VLOOKUP($D938,의치한약수데이터!$C:$AS,6,0),"")</f>
        <v/>
      </c>
      <c r="H938" s="77" t="str">
        <f>IFERROR(VLOOKUP($D938,의치한약수데이터!$C:$AS,8,0),"")</f>
        <v/>
      </c>
      <c r="I938" s="77" t="str">
        <f>IFERROR(VLOOKUP($D938,의치한약수데이터!$C:$AS,12,0),"")</f>
        <v/>
      </c>
      <c r="J938" s="77" t="str">
        <f>IFERROR(VLOOKUP($D938,의치한약수데이터!$C:$AS,13,0),"")</f>
        <v/>
      </c>
      <c r="K938" s="77" t="str">
        <f>IFERROR(VLOOKUP($D938,의치한약수데이터!$C:$AS,14,0),"")</f>
        <v/>
      </c>
      <c r="L938" s="77" t="str">
        <f>IFERROR(VLOOKUP($D938,의치한약수데이터!$C:$AS,16,0),"")</f>
        <v/>
      </c>
      <c r="M938" s="80" t="str">
        <f>IFERROR(VLOOKUP($D938,의치한약수데이터!$C:$AS,17,0),"")</f>
        <v/>
      </c>
      <c r="N938" s="77" t="str">
        <f>IFERROR(VLOOKUP($D938,의치한약수데이터!$C:$AS,18,0),"")</f>
        <v/>
      </c>
      <c r="O938" s="81" t="str">
        <f>IFERROR(VLOOKUP($D938,의치한약수데이터!$C:$AS,20,0),"")</f>
        <v/>
      </c>
      <c r="P938" s="77" t="str">
        <f>IFERROR(VLOOKUP($D938,의치한약수데이터!$C:$AS,21,0),"")</f>
        <v/>
      </c>
      <c r="Q938" s="77" t="str">
        <f>IFERROR(VLOOKUP($D938,의치한약수데이터!$C:$AS,39,0),"")</f>
        <v/>
      </c>
      <c r="R938" s="82" t="str">
        <f>IFERROR(VLOOKUP($D938,의치한약수데이터!$C:$AS,41,0),"")</f>
        <v/>
      </c>
      <c r="S938" s="115" t="str">
        <f>IFERROR(VLOOKUP($D938,의치한약수데이터!$C:$AS,43,0),"")</f>
        <v/>
      </c>
    </row>
    <row r="939" spans="3:19" x14ac:dyDescent="0.3">
      <c r="C939" s="18">
        <v>907</v>
      </c>
      <c r="D939" s="77" t="str">
        <f>IFERROR(VLOOKUP($C939,의치한약수데이터!$B:$C,2,0),"")</f>
        <v/>
      </c>
      <c r="E939" s="79" t="str">
        <f>IFERROR(VLOOKUP($D939,의치한약수데이터!$C:$AS,3,0),"")</f>
        <v/>
      </c>
      <c r="F939" s="77" t="str">
        <f>IFERROR(VLOOKUP($D939,의치한약수데이터!$C:$AS,5,0),"")</f>
        <v/>
      </c>
      <c r="G939" s="77" t="str">
        <f>IFERROR(VLOOKUP($D939,의치한약수데이터!$C:$AS,6,0),"")</f>
        <v/>
      </c>
      <c r="H939" s="77" t="str">
        <f>IFERROR(VLOOKUP($D939,의치한약수데이터!$C:$AS,8,0),"")</f>
        <v/>
      </c>
      <c r="I939" s="77" t="str">
        <f>IFERROR(VLOOKUP($D939,의치한약수데이터!$C:$AS,12,0),"")</f>
        <v/>
      </c>
      <c r="J939" s="77" t="str">
        <f>IFERROR(VLOOKUP($D939,의치한약수데이터!$C:$AS,13,0),"")</f>
        <v/>
      </c>
      <c r="K939" s="77" t="str">
        <f>IFERROR(VLOOKUP($D939,의치한약수데이터!$C:$AS,14,0),"")</f>
        <v/>
      </c>
      <c r="L939" s="77" t="str">
        <f>IFERROR(VLOOKUP($D939,의치한약수데이터!$C:$AS,16,0),"")</f>
        <v/>
      </c>
      <c r="M939" s="80" t="str">
        <f>IFERROR(VLOOKUP($D939,의치한약수데이터!$C:$AS,17,0),"")</f>
        <v/>
      </c>
      <c r="N939" s="77" t="str">
        <f>IFERROR(VLOOKUP($D939,의치한약수데이터!$C:$AS,18,0),"")</f>
        <v/>
      </c>
      <c r="O939" s="81" t="str">
        <f>IFERROR(VLOOKUP($D939,의치한약수데이터!$C:$AS,20,0),"")</f>
        <v/>
      </c>
      <c r="P939" s="77" t="str">
        <f>IFERROR(VLOOKUP($D939,의치한약수데이터!$C:$AS,21,0),"")</f>
        <v/>
      </c>
      <c r="Q939" s="77" t="str">
        <f>IFERROR(VLOOKUP($D939,의치한약수데이터!$C:$AS,39,0),"")</f>
        <v/>
      </c>
      <c r="R939" s="82" t="str">
        <f>IFERROR(VLOOKUP($D939,의치한약수데이터!$C:$AS,41,0),"")</f>
        <v/>
      </c>
      <c r="S939" s="115" t="str">
        <f>IFERROR(VLOOKUP($D939,의치한약수데이터!$C:$AS,43,0),"")</f>
        <v/>
      </c>
    </row>
    <row r="940" spans="3:19" x14ac:dyDescent="0.3">
      <c r="C940" s="18">
        <v>908</v>
      </c>
      <c r="D940" s="77" t="str">
        <f>IFERROR(VLOOKUP($C940,의치한약수데이터!$B:$C,2,0),"")</f>
        <v/>
      </c>
      <c r="E940" s="79" t="str">
        <f>IFERROR(VLOOKUP($D940,의치한약수데이터!$C:$AS,3,0),"")</f>
        <v/>
      </c>
      <c r="F940" s="77" t="str">
        <f>IFERROR(VLOOKUP($D940,의치한약수데이터!$C:$AS,5,0),"")</f>
        <v/>
      </c>
      <c r="G940" s="77" t="str">
        <f>IFERROR(VLOOKUP($D940,의치한약수데이터!$C:$AS,6,0),"")</f>
        <v/>
      </c>
      <c r="H940" s="77" t="str">
        <f>IFERROR(VLOOKUP($D940,의치한약수데이터!$C:$AS,8,0),"")</f>
        <v/>
      </c>
      <c r="I940" s="77" t="str">
        <f>IFERROR(VLOOKUP($D940,의치한약수데이터!$C:$AS,12,0),"")</f>
        <v/>
      </c>
      <c r="J940" s="77" t="str">
        <f>IFERROR(VLOOKUP($D940,의치한약수데이터!$C:$AS,13,0),"")</f>
        <v/>
      </c>
      <c r="K940" s="77" t="str">
        <f>IFERROR(VLOOKUP($D940,의치한약수데이터!$C:$AS,14,0),"")</f>
        <v/>
      </c>
      <c r="L940" s="77" t="str">
        <f>IFERROR(VLOOKUP($D940,의치한약수데이터!$C:$AS,16,0),"")</f>
        <v/>
      </c>
      <c r="M940" s="80" t="str">
        <f>IFERROR(VLOOKUP($D940,의치한약수데이터!$C:$AS,17,0),"")</f>
        <v/>
      </c>
      <c r="N940" s="77" t="str">
        <f>IFERROR(VLOOKUP($D940,의치한약수데이터!$C:$AS,18,0),"")</f>
        <v/>
      </c>
      <c r="O940" s="81" t="str">
        <f>IFERROR(VLOOKUP($D940,의치한약수데이터!$C:$AS,20,0),"")</f>
        <v/>
      </c>
      <c r="P940" s="77" t="str">
        <f>IFERROR(VLOOKUP($D940,의치한약수데이터!$C:$AS,21,0),"")</f>
        <v/>
      </c>
      <c r="Q940" s="77" t="str">
        <f>IFERROR(VLOOKUP($D940,의치한약수데이터!$C:$AS,39,0),"")</f>
        <v/>
      </c>
      <c r="R940" s="82" t="str">
        <f>IFERROR(VLOOKUP($D940,의치한약수데이터!$C:$AS,41,0),"")</f>
        <v/>
      </c>
      <c r="S940" s="115" t="str">
        <f>IFERROR(VLOOKUP($D940,의치한약수데이터!$C:$AS,43,0),"")</f>
        <v/>
      </c>
    </row>
    <row r="941" spans="3:19" x14ac:dyDescent="0.3">
      <c r="C941" s="18">
        <v>909</v>
      </c>
      <c r="D941" s="77" t="str">
        <f>IFERROR(VLOOKUP($C941,의치한약수데이터!$B:$C,2,0),"")</f>
        <v/>
      </c>
      <c r="E941" s="79" t="str">
        <f>IFERROR(VLOOKUP($D941,의치한약수데이터!$C:$AS,3,0),"")</f>
        <v/>
      </c>
      <c r="F941" s="77" t="str">
        <f>IFERROR(VLOOKUP($D941,의치한약수데이터!$C:$AS,5,0),"")</f>
        <v/>
      </c>
      <c r="G941" s="77" t="str">
        <f>IFERROR(VLOOKUP($D941,의치한약수데이터!$C:$AS,6,0),"")</f>
        <v/>
      </c>
      <c r="H941" s="77" t="str">
        <f>IFERROR(VLOOKUP($D941,의치한약수데이터!$C:$AS,8,0),"")</f>
        <v/>
      </c>
      <c r="I941" s="77" t="str">
        <f>IFERROR(VLOOKUP($D941,의치한약수데이터!$C:$AS,12,0),"")</f>
        <v/>
      </c>
      <c r="J941" s="77" t="str">
        <f>IFERROR(VLOOKUP($D941,의치한약수데이터!$C:$AS,13,0),"")</f>
        <v/>
      </c>
      <c r="K941" s="77" t="str">
        <f>IFERROR(VLOOKUP($D941,의치한약수데이터!$C:$AS,14,0),"")</f>
        <v/>
      </c>
      <c r="L941" s="77" t="str">
        <f>IFERROR(VLOOKUP($D941,의치한약수데이터!$C:$AS,16,0),"")</f>
        <v/>
      </c>
      <c r="M941" s="80" t="str">
        <f>IFERROR(VLOOKUP($D941,의치한약수데이터!$C:$AS,17,0),"")</f>
        <v/>
      </c>
      <c r="N941" s="77" t="str">
        <f>IFERROR(VLOOKUP($D941,의치한약수데이터!$C:$AS,18,0),"")</f>
        <v/>
      </c>
      <c r="O941" s="81" t="str">
        <f>IFERROR(VLOOKUP($D941,의치한약수데이터!$C:$AS,20,0),"")</f>
        <v/>
      </c>
      <c r="P941" s="77" t="str">
        <f>IFERROR(VLOOKUP($D941,의치한약수데이터!$C:$AS,21,0),"")</f>
        <v/>
      </c>
      <c r="Q941" s="77" t="str">
        <f>IFERROR(VLOOKUP($D941,의치한약수데이터!$C:$AS,39,0),"")</f>
        <v/>
      </c>
      <c r="R941" s="82" t="str">
        <f>IFERROR(VLOOKUP($D941,의치한약수데이터!$C:$AS,41,0),"")</f>
        <v/>
      </c>
      <c r="S941" s="115" t="str">
        <f>IFERROR(VLOOKUP($D941,의치한약수데이터!$C:$AS,43,0),"")</f>
        <v/>
      </c>
    </row>
    <row r="942" spans="3:19" x14ac:dyDescent="0.3">
      <c r="C942" s="18">
        <v>910</v>
      </c>
      <c r="D942" s="77" t="str">
        <f>IFERROR(VLOOKUP($C942,의치한약수데이터!$B:$C,2,0),"")</f>
        <v/>
      </c>
      <c r="E942" s="79" t="str">
        <f>IFERROR(VLOOKUP($D942,의치한약수데이터!$C:$AS,3,0),"")</f>
        <v/>
      </c>
      <c r="F942" s="77" t="str">
        <f>IFERROR(VLOOKUP($D942,의치한약수데이터!$C:$AS,5,0),"")</f>
        <v/>
      </c>
      <c r="G942" s="77" t="str">
        <f>IFERROR(VLOOKUP($D942,의치한약수데이터!$C:$AS,6,0),"")</f>
        <v/>
      </c>
      <c r="H942" s="77" t="str">
        <f>IFERROR(VLOOKUP($D942,의치한약수데이터!$C:$AS,8,0),"")</f>
        <v/>
      </c>
      <c r="I942" s="77" t="str">
        <f>IFERROR(VLOOKUP($D942,의치한약수데이터!$C:$AS,12,0),"")</f>
        <v/>
      </c>
      <c r="J942" s="77" t="str">
        <f>IFERROR(VLOOKUP($D942,의치한약수데이터!$C:$AS,13,0),"")</f>
        <v/>
      </c>
      <c r="K942" s="77" t="str">
        <f>IFERROR(VLOOKUP($D942,의치한약수데이터!$C:$AS,14,0),"")</f>
        <v/>
      </c>
      <c r="L942" s="77" t="str">
        <f>IFERROR(VLOOKUP($D942,의치한약수데이터!$C:$AS,16,0),"")</f>
        <v/>
      </c>
      <c r="M942" s="80" t="str">
        <f>IFERROR(VLOOKUP($D942,의치한약수데이터!$C:$AS,17,0),"")</f>
        <v/>
      </c>
      <c r="N942" s="77" t="str">
        <f>IFERROR(VLOOKUP($D942,의치한약수데이터!$C:$AS,18,0),"")</f>
        <v/>
      </c>
      <c r="O942" s="81" t="str">
        <f>IFERROR(VLOOKUP($D942,의치한약수데이터!$C:$AS,20,0),"")</f>
        <v/>
      </c>
      <c r="P942" s="77" t="str">
        <f>IFERROR(VLOOKUP($D942,의치한약수데이터!$C:$AS,21,0),"")</f>
        <v/>
      </c>
      <c r="Q942" s="77" t="str">
        <f>IFERROR(VLOOKUP($D942,의치한약수데이터!$C:$AS,39,0),"")</f>
        <v/>
      </c>
      <c r="R942" s="82" t="str">
        <f>IFERROR(VLOOKUP($D942,의치한약수데이터!$C:$AS,41,0),"")</f>
        <v/>
      </c>
      <c r="S942" s="115" t="str">
        <f>IFERROR(VLOOKUP($D942,의치한약수데이터!$C:$AS,43,0),"")</f>
        <v/>
      </c>
    </row>
    <row r="943" spans="3:19" x14ac:dyDescent="0.3">
      <c r="C943" s="18">
        <v>911</v>
      </c>
      <c r="D943" s="77" t="str">
        <f>IFERROR(VLOOKUP($C943,의치한약수데이터!$B:$C,2,0),"")</f>
        <v/>
      </c>
      <c r="E943" s="79" t="str">
        <f>IFERROR(VLOOKUP($D943,의치한약수데이터!$C:$AS,3,0),"")</f>
        <v/>
      </c>
      <c r="F943" s="77" t="str">
        <f>IFERROR(VLOOKUP($D943,의치한약수데이터!$C:$AS,5,0),"")</f>
        <v/>
      </c>
      <c r="G943" s="77" t="str">
        <f>IFERROR(VLOOKUP($D943,의치한약수데이터!$C:$AS,6,0),"")</f>
        <v/>
      </c>
      <c r="H943" s="77" t="str">
        <f>IFERROR(VLOOKUP($D943,의치한약수데이터!$C:$AS,8,0),"")</f>
        <v/>
      </c>
      <c r="I943" s="77" t="str">
        <f>IFERROR(VLOOKUP($D943,의치한약수데이터!$C:$AS,12,0),"")</f>
        <v/>
      </c>
      <c r="J943" s="77" t="str">
        <f>IFERROR(VLOOKUP($D943,의치한약수데이터!$C:$AS,13,0),"")</f>
        <v/>
      </c>
      <c r="K943" s="77" t="str">
        <f>IFERROR(VLOOKUP($D943,의치한약수데이터!$C:$AS,14,0),"")</f>
        <v/>
      </c>
      <c r="L943" s="77" t="str">
        <f>IFERROR(VLOOKUP($D943,의치한약수데이터!$C:$AS,16,0),"")</f>
        <v/>
      </c>
      <c r="M943" s="80" t="str">
        <f>IFERROR(VLOOKUP($D943,의치한약수데이터!$C:$AS,17,0),"")</f>
        <v/>
      </c>
      <c r="N943" s="77" t="str">
        <f>IFERROR(VLOOKUP($D943,의치한약수데이터!$C:$AS,18,0),"")</f>
        <v/>
      </c>
      <c r="O943" s="81" t="str">
        <f>IFERROR(VLOOKUP($D943,의치한약수데이터!$C:$AS,20,0),"")</f>
        <v/>
      </c>
      <c r="P943" s="77" t="str">
        <f>IFERROR(VLOOKUP($D943,의치한약수데이터!$C:$AS,21,0),"")</f>
        <v/>
      </c>
      <c r="Q943" s="77" t="str">
        <f>IFERROR(VLOOKUP($D943,의치한약수데이터!$C:$AS,39,0),"")</f>
        <v/>
      </c>
      <c r="R943" s="82" t="str">
        <f>IFERROR(VLOOKUP($D943,의치한약수데이터!$C:$AS,41,0),"")</f>
        <v/>
      </c>
      <c r="S943" s="115" t="str">
        <f>IFERROR(VLOOKUP($D943,의치한약수데이터!$C:$AS,43,0),"")</f>
        <v/>
      </c>
    </row>
    <row r="944" spans="3:19" x14ac:dyDescent="0.3">
      <c r="C944" s="18">
        <v>912</v>
      </c>
      <c r="D944" s="77" t="str">
        <f>IFERROR(VLOOKUP($C944,의치한약수데이터!$B:$C,2,0),"")</f>
        <v/>
      </c>
      <c r="E944" s="79" t="str">
        <f>IFERROR(VLOOKUP($D944,의치한약수데이터!$C:$AS,3,0),"")</f>
        <v/>
      </c>
      <c r="F944" s="77" t="str">
        <f>IFERROR(VLOOKUP($D944,의치한약수데이터!$C:$AS,5,0),"")</f>
        <v/>
      </c>
      <c r="G944" s="77" t="str">
        <f>IFERROR(VLOOKUP($D944,의치한약수데이터!$C:$AS,6,0),"")</f>
        <v/>
      </c>
      <c r="H944" s="77" t="str">
        <f>IFERROR(VLOOKUP($D944,의치한약수데이터!$C:$AS,8,0),"")</f>
        <v/>
      </c>
      <c r="I944" s="77" t="str">
        <f>IFERROR(VLOOKUP($D944,의치한약수데이터!$C:$AS,12,0),"")</f>
        <v/>
      </c>
      <c r="J944" s="77" t="str">
        <f>IFERROR(VLOOKUP($D944,의치한약수데이터!$C:$AS,13,0),"")</f>
        <v/>
      </c>
      <c r="K944" s="77" t="str">
        <f>IFERROR(VLOOKUP($D944,의치한약수데이터!$C:$AS,14,0),"")</f>
        <v/>
      </c>
      <c r="L944" s="77" t="str">
        <f>IFERROR(VLOOKUP($D944,의치한약수데이터!$C:$AS,16,0),"")</f>
        <v/>
      </c>
      <c r="M944" s="80" t="str">
        <f>IFERROR(VLOOKUP($D944,의치한약수데이터!$C:$AS,17,0),"")</f>
        <v/>
      </c>
      <c r="N944" s="77" t="str">
        <f>IFERROR(VLOOKUP($D944,의치한약수데이터!$C:$AS,18,0),"")</f>
        <v/>
      </c>
      <c r="O944" s="81" t="str">
        <f>IFERROR(VLOOKUP($D944,의치한약수데이터!$C:$AS,20,0),"")</f>
        <v/>
      </c>
      <c r="P944" s="77" t="str">
        <f>IFERROR(VLOOKUP($D944,의치한약수데이터!$C:$AS,21,0),"")</f>
        <v/>
      </c>
      <c r="Q944" s="77" t="str">
        <f>IFERROR(VLOOKUP($D944,의치한약수데이터!$C:$AS,39,0),"")</f>
        <v/>
      </c>
      <c r="R944" s="82" t="str">
        <f>IFERROR(VLOOKUP($D944,의치한약수데이터!$C:$AS,41,0),"")</f>
        <v/>
      </c>
      <c r="S944" s="115" t="str">
        <f>IFERROR(VLOOKUP($D944,의치한약수데이터!$C:$AS,43,0),"")</f>
        <v/>
      </c>
    </row>
    <row r="945" spans="3:19" x14ac:dyDescent="0.3">
      <c r="C945" s="18">
        <v>913</v>
      </c>
      <c r="D945" s="77" t="str">
        <f>IFERROR(VLOOKUP($C945,의치한약수데이터!$B:$C,2,0),"")</f>
        <v/>
      </c>
      <c r="E945" s="79" t="str">
        <f>IFERROR(VLOOKUP($D945,의치한약수데이터!$C:$AS,3,0),"")</f>
        <v/>
      </c>
      <c r="F945" s="77" t="str">
        <f>IFERROR(VLOOKUP($D945,의치한약수데이터!$C:$AS,5,0),"")</f>
        <v/>
      </c>
      <c r="G945" s="77" t="str">
        <f>IFERROR(VLOOKUP($D945,의치한약수데이터!$C:$AS,6,0),"")</f>
        <v/>
      </c>
      <c r="H945" s="77" t="str">
        <f>IFERROR(VLOOKUP($D945,의치한약수데이터!$C:$AS,8,0),"")</f>
        <v/>
      </c>
      <c r="I945" s="77" t="str">
        <f>IFERROR(VLOOKUP($D945,의치한약수데이터!$C:$AS,12,0),"")</f>
        <v/>
      </c>
      <c r="J945" s="77" t="str">
        <f>IFERROR(VLOOKUP($D945,의치한약수데이터!$C:$AS,13,0),"")</f>
        <v/>
      </c>
      <c r="K945" s="77" t="str">
        <f>IFERROR(VLOOKUP($D945,의치한약수데이터!$C:$AS,14,0),"")</f>
        <v/>
      </c>
      <c r="L945" s="77" t="str">
        <f>IFERROR(VLOOKUP($D945,의치한약수데이터!$C:$AS,16,0),"")</f>
        <v/>
      </c>
      <c r="M945" s="80" t="str">
        <f>IFERROR(VLOOKUP($D945,의치한약수데이터!$C:$AS,17,0),"")</f>
        <v/>
      </c>
      <c r="N945" s="77" t="str">
        <f>IFERROR(VLOOKUP($D945,의치한약수데이터!$C:$AS,18,0),"")</f>
        <v/>
      </c>
      <c r="O945" s="81" t="str">
        <f>IFERROR(VLOOKUP($D945,의치한약수데이터!$C:$AS,20,0),"")</f>
        <v/>
      </c>
      <c r="P945" s="77" t="str">
        <f>IFERROR(VLOOKUP($D945,의치한약수데이터!$C:$AS,21,0),"")</f>
        <v/>
      </c>
      <c r="Q945" s="77" t="str">
        <f>IFERROR(VLOOKUP($D945,의치한약수데이터!$C:$AS,39,0),"")</f>
        <v/>
      </c>
      <c r="R945" s="82" t="str">
        <f>IFERROR(VLOOKUP($D945,의치한약수데이터!$C:$AS,41,0),"")</f>
        <v/>
      </c>
      <c r="S945" s="115" t="str">
        <f>IFERROR(VLOOKUP($D945,의치한약수데이터!$C:$AS,43,0),"")</f>
        <v/>
      </c>
    </row>
    <row r="946" spans="3:19" x14ac:dyDescent="0.3">
      <c r="C946" s="18">
        <v>914</v>
      </c>
      <c r="D946" s="77" t="str">
        <f>IFERROR(VLOOKUP($C946,의치한약수데이터!$B:$C,2,0),"")</f>
        <v/>
      </c>
      <c r="E946" s="79" t="str">
        <f>IFERROR(VLOOKUP($D946,의치한약수데이터!$C:$AS,3,0),"")</f>
        <v/>
      </c>
      <c r="F946" s="77" t="str">
        <f>IFERROR(VLOOKUP($D946,의치한약수데이터!$C:$AS,5,0),"")</f>
        <v/>
      </c>
      <c r="G946" s="77" t="str">
        <f>IFERROR(VLOOKUP($D946,의치한약수데이터!$C:$AS,6,0),"")</f>
        <v/>
      </c>
      <c r="H946" s="77" t="str">
        <f>IFERROR(VLOOKUP($D946,의치한약수데이터!$C:$AS,8,0),"")</f>
        <v/>
      </c>
      <c r="I946" s="77" t="str">
        <f>IFERROR(VLOOKUP($D946,의치한약수데이터!$C:$AS,12,0),"")</f>
        <v/>
      </c>
      <c r="J946" s="77" t="str">
        <f>IFERROR(VLOOKUP($D946,의치한약수데이터!$C:$AS,13,0),"")</f>
        <v/>
      </c>
      <c r="K946" s="77" t="str">
        <f>IFERROR(VLOOKUP($D946,의치한약수데이터!$C:$AS,14,0),"")</f>
        <v/>
      </c>
      <c r="L946" s="77" t="str">
        <f>IFERROR(VLOOKUP($D946,의치한약수데이터!$C:$AS,16,0),"")</f>
        <v/>
      </c>
      <c r="M946" s="80" t="str">
        <f>IFERROR(VLOOKUP($D946,의치한약수데이터!$C:$AS,17,0),"")</f>
        <v/>
      </c>
      <c r="N946" s="77" t="str">
        <f>IFERROR(VLOOKUP($D946,의치한약수데이터!$C:$AS,18,0),"")</f>
        <v/>
      </c>
      <c r="O946" s="81" t="str">
        <f>IFERROR(VLOOKUP($D946,의치한약수데이터!$C:$AS,20,0),"")</f>
        <v/>
      </c>
      <c r="P946" s="77" t="str">
        <f>IFERROR(VLOOKUP($D946,의치한약수데이터!$C:$AS,21,0),"")</f>
        <v/>
      </c>
      <c r="Q946" s="77" t="str">
        <f>IFERROR(VLOOKUP($D946,의치한약수데이터!$C:$AS,39,0),"")</f>
        <v/>
      </c>
      <c r="R946" s="82" t="str">
        <f>IFERROR(VLOOKUP($D946,의치한약수데이터!$C:$AS,41,0),"")</f>
        <v/>
      </c>
      <c r="S946" s="115" t="str">
        <f>IFERROR(VLOOKUP($D946,의치한약수데이터!$C:$AS,43,0),"")</f>
        <v/>
      </c>
    </row>
    <row r="947" spans="3:19" x14ac:dyDescent="0.3">
      <c r="C947" s="18">
        <v>915</v>
      </c>
      <c r="D947" s="77" t="str">
        <f>IFERROR(VLOOKUP($C947,의치한약수데이터!$B:$C,2,0),"")</f>
        <v/>
      </c>
      <c r="E947" s="79" t="str">
        <f>IFERROR(VLOOKUP($D947,의치한약수데이터!$C:$AS,3,0),"")</f>
        <v/>
      </c>
      <c r="F947" s="77" t="str">
        <f>IFERROR(VLOOKUP($D947,의치한약수데이터!$C:$AS,5,0),"")</f>
        <v/>
      </c>
      <c r="G947" s="77" t="str">
        <f>IFERROR(VLOOKUP($D947,의치한약수데이터!$C:$AS,6,0),"")</f>
        <v/>
      </c>
      <c r="H947" s="77" t="str">
        <f>IFERROR(VLOOKUP($D947,의치한약수데이터!$C:$AS,8,0),"")</f>
        <v/>
      </c>
      <c r="I947" s="77" t="str">
        <f>IFERROR(VLOOKUP($D947,의치한약수데이터!$C:$AS,12,0),"")</f>
        <v/>
      </c>
      <c r="J947" s="77" t="str">
        <f>IFERROR(VLOOKUP($D947,의치한약수데이터!$C:$AS,13,0),"")</f>
        <v/>
      </c>
      <c r="K947" s="77" t="str">
        <f>IFERROR(VLOOKUP($D947,의치한약수데이터!$C:$AS,14,0),"")</f>
        <v/>
      </c>
      <c r="L947" s="77" t="str">
        <f>IFERROR(VLOOKUP($D947,의치한약수데이터!$C:$AS,16,0),"")</f>
        <v/>
      </c>
      <c r="M947" s="80" t="str">
        <f>IFERROR(VLOOKUP($D947,의치한약수데이터!$C:$AS,17,0),"")</f>
        <v/>
      </c>
      <c r="N947" s="77" t="str">
        <f>IFERROR(VLOOKUP($D947,의치한약수데이터!$C:$AS,18,0),"")</f>
        <v/>
      </c>
      <c r="O947" s="81" t="str">
        <f>IFERROR(VLOOKUP($D947,의치한약수데이터!$C:$AS,20,0),"")</f>
        <v/>
      </c>
      <c r="P947" s="77" t="str">
        <f>IFERROR(VLOOKUP($D947,의치한약수데이터!$C:$AS,21,0),"")</f>
        <v/>
      </c>
      <c r="Q947" s="77" t="str">
        <f>IFERROR(VLOOKUP($D947,의치한약수데이터!$C:$AS,39,0),"")</f>
        <v/>
      </c>
      <c r="R947" s="82" t="str">
        <f>IFERROR(VLOOKUP($D947,의치한약수데이터!$C:$AS,41,0),"")</f>
        <v/>
      </c>
      <c r="S947" s="115" t="str">
        <f>IFERROR(VLOOKUP($D947,의치한약수데이터!$C:$AS,43,0),"")</f>
        <v/>
      </c>
    </row>
    <row r="948" spans="3:19" x14ac:dyDescent="0.3">
      <c r="C948" s="18">
        <v>916</v>
      </c>
      <c r="D948" s="77" t="str">
        <f>IFERROR(VLOOKUP($C948,의치한약수데이터!$B:$C,2,0),"")</f>
        <v/>
      </c>
      <c r="E948" s="79" t="str">
        <f>IFERROR(VLOOKUP($D948,의치한약수데이터!$C:$AS,3,0),"")</f>
        <v/>
      </c>
      <c r="F948" s="77" t="str">
        <f>IFERROR(VLOOKUP($D948,의치한약수데이터!$C:$AS,5,0),"")</f>
        <v/>
      </c>
      <c r="G948" s="77" t="str">
        <f>IFERROR(VLOOKUP($D948,의치한약수데이터!$C:$AS,6,0),"")</f>
        <v/>
      </c>
      <c r="H948" s="77" t="str">
        <f>IFERROR(VLOOKUP($D948,의치한약수데이터!$C:$AS,8,0),"")</f>
        <v/>
      </c>
      <c r="I948" s="77" t="str">
        <f>IFERROR(VLOOKUP($D948,의치한약수데이터!$C:$AS,12,0),"")</f>
        <v/>
      </c>
      <c r="J948" s="77" t="str">
        <f>IFERROR(VLOOKUP($D948,의치한약수데이터!$C:$AS,13,0),"")</f>
        <v/>
      </c>
      <c r="K948" s="77" t="str">
        <f>IFERROR(VLOOKUP($D948,의치한약수데이터!$C:$AS,14,0),"")</f>
        <v/>
      </c>
      <c r="L948" s="77" t="str">
        <f>IFERROR(VLOOKUP($D948,의치한약수데이터!$C:$AS,16,0),"")</f>
        <v/>
      </c>
      <c r="M948" s="80" t="str">
        <f>IFERROR(VLOOKUP($D948,의치한약수데이터!$C:$AS,17,0),"")</f>
        <v/>
      </c>
      <c r="N948" s="77" t="str">
        <f>IFERROR(VLOOKUP($D948,의치한약수데이터!$C:$AS,18,0),"")</f>
        <v/>
      </c>
      <c r="O948" s="81" t="str">
        <f>IFERROR(VLOOKUP($D948,의치한약수데이터!$C:$AS,20,0),"")</f>
        <v/>
      </c>
      <c r="P948" s="77" t="str">
        <f>IFERROR(VLOOKUP($D948,의치한약수데이터!$C:$AS,21,0),"")</f>
        <v/>
      </c>
      <c r="Q948" s="77" t="str">
        <f>IFERROR(VLOOKUP($D948,의치한약수데이터!$C:$AS,39,0),"")</f>
        <v/>
      </c>
      <c r="R948" s="82" t="str">
        <f>IFERROR(VLOOKUP($D948,의치한약수데이터!$C:$AS,41,0),"")</f>
        <v/>
      </c>
      <c r="S948" s="115" t="str">
        <f>IFERROR(VLOOKUP($D948,의치한약수데이터!$C:$AS,43,0),"")</f>
        <v/>
      </c>
    </row>
    <row r="949" spans="3:19" x14ac:dyDescent="0.3">
      <c r="C949" s="18">
        <v>917</v>
      </c>
      <c r="D949" s="77" t="str">
        <f>IFERROR(VLOOKUP($C949,의치한약수데이터!$B:$C,2,0),"")</f>
        <v/>
      </c>
      <c r="E949" s="79" t="str">
        <f>IFERROR(VLOOKUP($D949,의치한약수데이터!$C:$AS,3,0),"")</f>
        <v/>
      </c>
      <c r="F949" s="77" t="str">
        <f>IFERROR(VLOOKUP($D949,의치한약수데이터!$C:$AS,5,0),"")</f>
        <v/>
      </c>
      <c r="G949" s="77" t="str">
        <f>IFERROR(VLOOKUP($D949,의치한약수데이터!$C:$AS,6,0),"")</f>
        <v/>
      </c>
      <c r="H949" s="77" t="str">
        <f>IFERROR(VLOOKUP($D949,의치한약수데이터!$C:$AS,8,0),"")</f>
        <v/>
      </c>
      <c r="I949" s="77" t="str">
        <f>IFERROR(VLOOKUP($D949,의치한약수데이터!$C:$AS,12,0),"")</f>
        <v/>
      </c>
      <c r="J949" s="77" t="str">
        <f>IFERROR(VLOOKUP($D949,의치한약수데이터!$C:$AS,13,0),"")</f>
        <v/>
      </c>
      <c r="K949" s="77" t="str">
        <f>IFERROR(VLOOKUP($D949,의치한약수데이터!$C:$AS,14,0),"")</f>
        <v/>
      </c>
      <c r="L949" s="77" t="str">
        <f>IFERROR(VLOOKUP($D949,의치한약수데이터!$C:$AS,16,0),"")</f>
        <v/>
      </c>
      <c r="M949" s="80" t="str">
        <f>IFERROR(VLOOKUP($D949,의치한약수데이터!$C:$AS,17,0),"")</f>
        <v/>
      </c>
      <c r="N949" s="77" t="str">
        <f>IFERROR(VLOOKUP($D949,의치한약수데이터!$C:$AS,18,0),"")</f>
        <v/>
      </c>
      <c r="O949" s="81" t="str">
        <f>IFERROR(VLOOKUP($D949,의치한약수데이터!$C:$AS,20,0),"")</f>
        <v/>
      </c>
      <c r="P949" s="77" t="str">
        <f>IFERROR(VLOOKUP($D949,의치한약수데이터!$C:$AS,21,0),"")</f>
        <v/>
      </c>
      <c r="Q949" s="77" t="str">
        <f>IFERROR(VLOOKUP($D949,의치한약수데이터!$C:$AS,39,0),"")</f>
        <v/>
      </c>
      <c r="R949" s="82" t="str">
        <f>IFERROR(VLOOKUP($D949,의치한약수데이터!$C:$AS,41,0),"")</f>
        <v/>
      </c>
      <c r="S949" s="115" t="str">
        <f>IFERROR(VLOOKUP($D949,의치한약수데이터!$C:$AS,43,0),"")</f>
        <v/>
      </c>
    </row>
    <row r="950" spans="3:19" x14ac:dyDescent="0.3">
      <c r="C950" s="18">
        <v>918</v>
      </c>
      <c r="D950" s="77" t="str">
        <f>IFERROR(VLOOKUP($C950,의치한약수데이터!$B:$C,2,0),"")</f>
        <v/>
      </c>
      <c r="E950" s="79" t="str">
        <f>IFERROR(VLOOKUP($D950,의치한약수데이터!$C:$AS,3,0),"")</f>
        <v/>
      </c>
      <c r="F950" s="77" t="str">
        <f>IFERROR(VLOOKUP($D950,의치한약수데이터!$C:$AS,5,0),"")</f>
        <v/>
      </c>
      <c r="G950" s="77" t="str">
        <f>IFERROR(VLOOKUP($D950,의치한약수데이터!$C:$AS,6,0),"")</f>
        <v/>
      </c>
      <c r="H950" s="77" t="str">
        <f>IFERROR(VLOOKUP($D950,의치한약수데이터!$C:$AS,8,0),"")</f>
        <v/>
      </c>
      <c r="I950" s="77" t="str">
        <f>IFERROR(VLOOKUP($D950,의치한약수데이터!$C:$AS,12,0),"")</f>
        <v/>
      </c>
      <c r="J950" s="77" t="str">
        <f>IFERROR(VLOOKUP($D950,의치한약수데이터!$C:$AS,13,0),"")</f>
        <v/>
      </c>
      <c r="K950" s="77" t="str">
        <f>IFERROR(VLOOKUP($D950,의치한약수데이터!$C:$AS,14,0),"")</f>
        <v/>
      </c>
      <c r="L950" s="77" t="str">
        <f>IFERROR(VLOOKUP($D950,의치한약수데이터!$C:$AS,16,0),"")</f>
        <v/>
      </c>
      <c r="M950" s="80" t="str">
        <f>IFERROR(VLOOKUP($D950,의치한약수데이터!$C:$AS,17,0),"")</f>
        <v/>
      </c>
      <c r="N950" s="77" t="str">
        <f>IFERROR(VLOOKUP($D950,의치한약수데이터!$C:$AS,18,0),"")</f>
        <v/>
      </c>
      <c r="O950" s="81" t="str">
        <f>IFERROR(VLOOKUP($D950,의치한약수데이터!$C:$AS,20,0),"")</f>
        <v/>
      </c>
      <c r="P950" s="77" t="str">
        <f>IFERROR(VLOOKUP($D950,의치한약수데이터!$C:$AS,21,0),"")</f>
        <v/>
      </c>
      <c r="Q950" s="77" t="str">
        <f>IFERROR(VLOOKUP($D950,의치한약수데이터!$C:$AS,39,0),"")</f>
        <v/>
      </c>
      <c r="R950" s="82" t="str">
        <f>IFERROR(VLOOKUP($D950,의치한약수데이터!$C:$AS,41,0),"")</f>
        <v/>
      </c>
      <c r="S950" s="115" t="str">
        <f>IFERROR(VLOOKUP($D950,의치한약수데이터!$C:$AS,43,0),"")</f>
        <v/>
      </c>
    </row>
    <row r="951" spans="3:19" x14ac:dyDescent="0.3">
      <c r="C951" s="18">
        <v>919</v>
      </c>
      <c r="D951" s="77" t="str">
        <f>IFERROR(VLOOKUP($C951,의치한약수데이터!$B:$C,2,0),"")</f>
        <v/>
      </c>
      <c r="E951" s="79" t="str">
        <f>IFERROR(VLOOKUP($D951,의치한약수데이터!$C:$AS,3,0),"")</f>
        <v/>
      </c>
      <c r="F951" s="77" t="str">
        <f>IFERROR(VLOOKUP($D951,의치한약수데이터!$C:$AS,5,0),"")</f>
        <v/>
      </c>
      <c r="G951" s="77" t="str">
        <f>IFERROR(VLOOKUP($D951,의치한약수데이터!$C:$AS,6,0),"")</f>
        <v/>
      </c>
      <c r="H951" s="77" t="str">
        <f>IFERROR(VLOOKUP($D951,의치한약수데이터!$C:$AS,8,0),"")</f>
        <v/>
      </c>
      <c r="I951" s="77" t="str">
        <f>IFERROR(VLOOKUP($D951,의치한약수데이터!$C:$AS,12,0),"")</f>
        <v/>
      </c>
      <c r="J951" s="77" t="str">
        <f>IFERROR(VLOOKUP($D951,의치한약수데이터!$C:$AS,13,0),"")</f>
        <v/>
      </c>
      <c r="K951" s="77" t="str">
        <f>IFERROR(VLOOKUP($D951,의치한약수데이터!$C:$AS,14,0),"")</f>
        <v/>
      </c>
      <c r="L951" s="77" t="str">
        <f>IFERROR(VLOOKUP($D951,의치한약수데이터!$C:$AS,16,0),"")</f>
        <v/>
      </c>
      <c r="M951" s="80" t="str">
        <f>IFERROR(VLOOKUP($D951,의치한약수데이터!$C:$AS,17,0),"")</f>
        <v/>
      </c>
      <c r="N951" s="77" t="str">
        <f>IFERROR(VLOOKUP($D951,의치한약수데이터!$C:$AS,18,0),"")</f>
        <v/>
      </c>
      <c r="O951" s="81" t="str">
        <f>IFERROR(VLOOKUP($D951,의치한약수데이터!$C:$AS,20,0),"")</f>
        <v/>
      </c>
      <c r="P951" s="77" t="str">
        <f>IFERROR(VLOOKUP($D951,의치한약수데이터!$C:$AS,21,0),"")</f>
        <v/>
      </c>
      <c r="Q951" s="77" t="str">
        <f>IFERROR(VLOOKUP($D951,의치한약수데이터!$C:$AS,39,0),"")</f>
        <v/>
      </c>
      <c r="R951" s="82" t="str">
        <f>IFERROR(VLOOKUP($D951,의치한약수데이터!$C:$AS,41,0),"")</f>
        <v/>
      </c>
      <c r="S951" s="115" t="str">
        <f>IFERROR(VLOOKUP($D951,의치한약수데이터!$C:$AS,43,0),"")</f>
        <v/>
      </c>
    </row>
    <row r="952" spans="3:19" x14ac:dyDescent="0.3">
      <c r="C952" s="18">
        <v>920</v>
      </c>
      <c r="D952" s="77" t="str">
        <f>IFERROR(VLOOKUP($C952,의치한약수데이터!$B:$C,2,0),"")</f>
        <v/>
      </c>
      <c r="E952" s="79" t="str">
        <f>IFERROR(VLOOKUP($D952,의치한약수데이터!$C:$AS,3,0),"")</f>
        <v/>
      </c>
      <c r="F952" s="77" t="str">
        <f>IFERROR(VLOOKUP($D952,의치한약수데이터!$C:$AS,5,0),"")</f>
        <v/>
      </c>
      <c r="G952" s="77" t="str">
        <f>IFERROR(VLOOKUP($D952,의치한약수데이터!$C:$AS,6,0),"")</f>
        <v/>
      </c>
      <c r="H952" s="77" t="str">
        <f>IFERROR(VLOOKUP($D952,의치한약수데이터!$C:$AS,8,0),"")</f>
        <v/>
      </c>
      <c r="I952" s="77" t="str">
        <f>IFERROR(VLOOKUP($D952,의치한약수데이터!$C:$AS,12,0),"")</f>
        <v/>
      </c>
      <c r="J952" s="77" t="str">
        <f>IFERROR(VLOOKUP($D952,의치한약수데이터!$C:$AS,13,0),"")</f>
        <v/>
      </c>
      <c r="K952" s="77" t="str">
        <f>IFERROR(VLOOKUP($D952,의치한약수데이터!$C:$AS,14,0),"")</f>
        <v/>
      </c>
      <c r="L952" s="77" t="str">
        <f>IFERROR(VLOOKUP($D952,의치한약수데이터!$C:$AS,16,0),"")</f>
        <v/>
      </c>
      <c r="M952" s="80" t="str">
        <f>IFERROR(VLOOKUP($D952,의치한약수데이터!$C:$AS,17,0),"")</f>
        <v/>
      </c>
      <c r="N952" s="77" t="str">
        <f>IFERROR(VLOOKUP($D952,의치한약수데이터!$C:$AS,18,0),"")</f>
        <v/>
      </c>
      <c r="O952" s="81" t="str">
        <f>IFERROR(VLOOKUP($D952,의치한약수데이터!$C:$AS,20,0),"")</f>
        <v/>
      </c>
      <c r="P952" s="77" t="str">
        <f>IFERROR(VLOOKUP($D952,의치한약수데이터!$C:$AS,21,0),"")</f>
        <v/>
      </c>
      <c r="Q952" s="77" t="str">
        <f>IFERROR(VLOOKUP($D952,의치한약수데이터!$C:$AS,39,0),"")</f>
        <v/>
      </c>
      <c r="R952" s="82" t="str">
        <f>IFERROR(VLOOKUP($D952,의치한약수데이터!$C:$AS,41,0),"")</f>
        <v/>
      </c>
      <c r="S952" s="115" t="str">
        <f>IFERROR(VLOOKUP($D952,의치한약수데이터!$C:$AS,43,0),"")</f>
        <v/>
      </c>
    </row>
    <row r="953" spans="3:19" x14ac:dyDescent="0.3">
      <c r="C953" s="18">
        <v>921</v>
      </c>
      <c r="D953" s="77" t="str">
        <f>IFERROR(VLOOKUP($C953,의치한약수데이터!$B:$C,2,0),"")</f>
        <v/>
      </c>
      <c r="E953" s="79" t="str">
        <f>IFERROR(VLOOKUP($D953,의치한약수데이터!$C:$AS,3,0),"")</f>
        <v/>
      </c>
      <c r="F953" s="77" t="str">
        <f>IFERROR(VLOOKUP($D953,의치한약수데이터!$C:$AS,5,0),"")</f>
        <v/>
      </c>
      <c r="G953" s="77" t="str">
        <f>IFERROR(VLOOKUP($D953,의치한약수데이터!$C:$AS,6,0),"")</f>
        <v/>
      </c>
      <c r="H953" s="77" t="str">
        <f>IFERROR(VLOOKUP($D953,의치한약수데이터!$C:$AS,8,0),"")</f>
        <v/>
      </c>
      <c r="I953" s="77" t="str">
        <f>IFERROR(VLOOKUP($D953,의치한약수데이터!$C:$AS,12,0),"")</f>
        <v/>
      </c>
      <c r="J953" s="77" t="str">
        <f>IFERROR(VLOOKUP($D953,의치한약수데이터!$C:$AS,13,0),"")</f>
        <v/>
      </c>
      <c r="K953" s="77" t="str">
        <f>IFERROR(VLOOKUP($D953,의치한약수데이터!$C:$AS,14,0),"")</f>
        <v/>
      </c>
      <c r="L953" s="77" t="str">
        <f>IFERROR(VLOOKUP($D953,의치한약수데이터!$C:$AS,16,0),"")</f>
        <v/>
      </c>
      <c r="M953" s="80" t="str">
        <f>IFERROR(VLOOKUP($D953,의치한약수데이터!$C:$AS,17,0),"")</f>
        <v/>
      </c>
      <c r="N953" s="77" t="str">
        <f>IFERROR(VLOOKUP($D953,의치한약수데이터!$C:$AS,18,0),"")</f>
        <v/>
      </c>
      <c r="O953" s="81" t="str">
        <f>IFERROR(VLOOKUP($D953,의치한약수데이터!$C:$AS,20,0),"")</f>
        <v/>
      </c>
      <c r="P953" s="77" t="str">
        <f>IFERROR(VLOOKUP($D953,의치한약수데이터!$C:$AS,21,0),"")</f>
        <v/>
      </c>
      <c r="Q953" s="77" t="str">
        <f>IFERROR(VLOOKUP($D953,의치한약수데이터!$C:$AS,39,0),"")</f>
        <v/>
      </c>
      <c r="R953" s="82" t="str">
        <f>IFERROR(VLOOKUP($D953,의치한약수데이터!$C:$AS,41,0),"")</f>
        <v/>
      </c>
      <c r="S953" s="115" t="str">
        <f>IFERROR(VLOOKUP($D953,의치한약수데이터!$C:$AS,43,0),"")</f>
        <v/>
      </c>
    </row>
    <row r="954" spans="3:19" x14ac:dyDescent="0.3">
      <c r="C954" s="18">
        <v>922</v>
      </c>
      <c r="D954" s="77" t="str">
        <f>IFERROR(VLOOKUP($C954,의치한약수데이터!$B:$C,2,0),"")</f>
        <v/>
      </c>
      <c r="E954" s="79" t="str">
        <f>IFERROR(VLOOKUP($D954,의치한약수데이터!$C:$AS,3,0),"")</f>
        <v/>
      </c>
      <c r="F954" s="77" t="str">
        <f>IFERROR(VLOOKUP($D954,의치한약수데이터!$C:$AS,5,0),"")</f>
        <v/>
      </c>
      <c r="G954" s="77" t="str">
        <f>IFERROR(VLOOKUP($D954,의치한약수데이터!$C:$AS,6,0),"")</f>
        <v/>
      </c>
      <c r="H954" s="77" t="str">
        <f>IFERROR(VLOOKUP($D954,의치한약수데이터!$C:$AS,8,0),"")</f>
        <v/>
      </c>
      <c r="I954" s="77" t="str">
        <f>IFERROR(VLOOKUP($D954,의치한약수데이터!$C:$AS,12,0),"")</f>
        <v/>
      </c>
      <c r="J954" s="77" t="str">
        <f>IFERROR(VLOOKUP($D954,의치한약수데이터!$C:$AS,13,0),"")</f>
        <v/>
      </c>
      <c r="K954" s="77" t="str">
        <f>IFERROR(VLOOKUP($D954,의치한약수데이터!$C:$AS,14,0),"")</f>
        <v/>
      </c>
      <c r="L954" s="77" t="str">
        <f>IFERROR(VLOOKUP($D954,의치한약수데이터!$C:$AS,16,0),"")</f>
        <v/>
      </c>
      <c r="M954" s="80" t="str">
        <f>IFERROR(VLOOKUP($D954,의치한약수데이터!$C:$AS,17,0),"")</f>
        <v/>
      </c>
      <c r="N954" s="77" t="str">
        <f>IFERROR(VLOOKUP($D954,의치한약수데이터!$C:$AS,18,0),"")</f>
        <v/>
      </c>
      <c r="O954" s="81" t="str">
        <f>IFERROR(VLOOKUP($D954,의치한약수데이터!$C:$AS,20,0),"")</f>
        <v/>
      </c>
      <c r="P954" s="77" t="str">
        <f>IFERROR(VLOOKUP($D954,의치한약수데이터!$C:$AS,21,0),"")</f>
        <v/>
      </c>
      <c r="Q954" s="77" t="str">
        <f>IFERROR(VLOOKUP($D954,의치한약수데이터!$C:$AS,39,0),"")</f>
        <v/>
      </c>
      <c r="R954" s="82" t="str">
        <f>IFERROR(VLOOKUP($D954,의치한약수데이터!$C:$AS,41,0),"")</f>
        <v/>
      </c>
      <c r="S954" s="115" t="str">
        <f>IFERROR(VLOOKUP($D954,의치한약수데이터!$C:$AS,43,0),"")</f>
        <v/>
      </c>
    </row>
    <row r="955" spans="3:19" x14ac:dyDescent="0.3">
      <c r="C955" s="18">
        <v>923</v>
      </c>
      <c r="D955" s="77" t="str">
        <f>IFERROR(VLOOKUP($C955,의치한약수데이터!$B:$C,2,0),"")</f>
        <v/>
      </c>
      <c r="E955" s="79" t="str">
        <f>IFERROR(VLOOKUP($D955,의치한약수데이터!$C:$AS,3,0),"")</f>
        <v/>
      </c>
      <c r="F955" s="77" t="str">
        <f>IFERROR(VLOOKUP($D955,의치한약수데이터!$C:$AS,5,0),"")</f>
        <v/>
      </c>
      <c r="G955" s="77" t="str">
        <f>IFERROR(VLOOKUP($D955,의치한약수데이터!$C:$AS,6,0),"")</f>
        <v/>
      </c>
      <c r="H955" s="77" t="str">
        <f>IFERROR(VLOOKUP($D955,의치한약수데이터!$C:$AS,8,0),"")</f>
        <v/>
      </c>
      <c r="I955" s="77" t="str">
        <f>IFERROR(VLOOKUP($D955,의치한약수데이터!$C:$AS,12,0),"")</f>
        <v/>
      </c>
      <c r="J955" s="77" t="str">
        <f>IFERROR(VLOOKUP($D955,의치한약수데이터!$C:$AS,13,0),"")</f>
        <v/>
      </c>
      <c r="K955" s="77" t="str">
        <f>IFERROR(VLOOKUP($D955,의치한약수데이터!$C:$AS,14,0),"")</f>
        <v/>
      </c>
      <c r="L955" s="77" t="str">
        <f>IFERROR(VLOOKUP($D955,의치한약수데이터!$C:$AS,16,0),"")</f>
        <v/>
      </c>
      <c r="M955" s="80" t="str">
        <f>IFERROR(VLOOKUP($D955,의치한약수데이터!$C:$AS,17,0),"")</f>
        <v/>
      </c>
      <c r="N955" s="77" t="str">
        <f>IFERROR(VLOOKUP($D955,의치한약수데이터!$C:$AS,18,0),"")</f>
        <v/>
      </c>
      <c r="O955" s="81" t="str">
        <f>IFERROR(VLOOKUP($D955,의치한약수데이터!$C:$AS,20,0),"")</f>
        <v/>
      </c>
      <c r="P955" s="77" t="str">
        <f>IFERROR(VLOOKUP($D955,의치한약수데이터!$C:$AS,21,0),"")</f>
        <v/>
      </c>
      <c r="Q955" s="77" t="str">
        <f>IFERROR(VLOOKUP($D955,의치한약수데이터!$C:$AS,39,0),"")</f>
        <v/>
      </c>
      <c r="R955" s="82" t="str">
        <f>IFERROR(VLOOKUP($D955,의치한약수데이터!$C:$AS,41,0),"")</f>
        <v/>
      </c>
      <c r="S955" s="115" t="str">
        <f>IFERROR(VLOOKUP($D955,의치한약수데이터!$C:$AS,43,0),"")</f>
        <v/>
      </c>
    </row>
    <row r="956" spans="3:19" x14ac:dyDescent="0.3">
      <c r="C956" s="18">
        <v>924</v>
      </c>
      <c r="D956" s="77" t="str">
        <f>IFERROR(VLOOKUP($C956,의치한약수데이터!$B:$C,2,0),"")</f>
        <v/>
      </c>
      <c r="E956" s="79" t="str">
        <f>IFERROR(VLOOKUP($D956,의치한약수데이터!$C:$AS,3,0),"")</f>
        <v/>
      </c>
      <c r="F956" s="77" t="str">
        <f>IFERROR(VLOOKUP($D956,의치한약수데이터!$C:$AS,5,0),"")</f>
        <v/>
      </c>
      <c r="G956" s="77" t="str">
        <f>IFERROR(VLOOKUP($D956,의치한약수데이터!$C:$AS,6,0),"")</f>
        <v/>
      </c>
      <c r="H956" s="77" t="str">
        <f>IFERROR(VLOOKUP($D956,의치한약수데이터!$C:$AS,8,0),"")</f>
        <v/>
      </c>
      <c r="I956" s="77" t="str">
        <f>IFERROR(VLOOKUP($D956,의치한약수데이터!$C:$AS,12,0),"")</f>
        <v/>
      </c>
      <c r="J956" s="77" t="str">
        <f>IFERROR(VLOOKUP($D956,의치한약수데이터!$C:$AS,13,0),"")</f>
        <v/>
      </c>
      <c r="K956" s="77" t="str">
        <f>IFERROR(VLOOKUP($D956,의치한약수데이터!$C:$AS,14,0),"")</f>
        <v/>
      </c>
      <c r="L956" s="77" t="str">
        <f>IFERROR(VLOOKUP($D956,의치한약수데이터!$C:$AS,16,0),"")</f>
        <v/>
      </c>
      <c r="M956" s="80" t="str">
        <f>IFERROR(VLOOKUP($D956,의치한약수데이터!$C:$AS,17,0),"")</f>
        <v/>
      </c>
      <c r="N956" s="77" t="str">
        <f>IFERROR(VLOOKUP($D956,의치한약수데이터!$C:$AS,18,0),"")</f>
        <v/>
      </c>
      <c r="O956" s="81" t="str">
        <f>IFERROR(VLOOKUP($D956,의치한약수데이터!$C:$AS,20,0),"")</f>
        <v/>
      </c>
      <c r="P956" s="77" t="str">
        <f>IFERROR(VLOOKUP($D956,의치한약수데이터!$C:$AS,21,0),"")</f>
        <v/>
      </c>
      <c r="Q956" s="77" t="str">
        <f>IFERROR(VLOOKUP($D956,의치한약수데이터!$C:$AS,39,0),"")</f>
        <v/>
      </c>
      <c r="R956" s="82" t="str">
        <f>IFERROR(VLOOKUP($D956,의치한약수데이터!$C:$AS,41,0),"")</f>
        <v/>
      </c>
      <c r="S956" s="115" t="str">
        <f>IFERROR(VLOOKUP($D956,의치한약수데이터!$C:$AS,43,0),"")</f>
        <v/>
      </c>
    </row>
    <row r="957" spans="3:19" x14ac:dyDescent="0.3">
      <c r="C957" s="18">
        <v>925</v>
      </c>
      <c r="D957" s="77" t="str">
        <f>IFERROR(VLOOKUP($C957,의치한약수데이터!$B:$C,2,0),"")</f>
        <v/>
      </c>
      <c r="E957" s="79" t="str">
        <f>IFERROR(VLOOKUP($D957,의치한약수데이터!$C:$AS,3,0),"")</f>
        <v/>
      </c>
      <c r="F957" s="77" t="str">
        <f>IFERROR(VLOOKUP($D957,의치한약수데이터!$C:$AS,5,0),"")</f>
        <v/>
      </c>
      <c r="G957" s="77" t="str">
        <f>IFERROR(VLOOKUP($D957,의치한약수데이터!$C:$AS,6,0),"")</f>
        <v/>
      </c>
      <c r="H957" s="77" t="str">
        <f>IFERROR(VLOOKUP($D957,의치한약수데이터!$C:$AS,8,0),"")</f>
        <v/>
      </c>
      <c r="I957" s="77" t="str">
        <f>IFERROR(VLOOKUP($D957,의치한약수데이터!$C:$AS,12,0),"")</f>
        <v/>
      </c>
      <c r="J957" s="77" t="str">
        <f>IFERROR(VLOOKUP($D957,의치한약수데이터!$C:$AS,13,0),"")</f>
        <v/>
      </c>
      <c r="K957" s="77" t="str">
        <f>IFERROR(VLOOKUP($D957,의치한약수데이터!$C:$AS,14,0),"")</f>
        <v/>
      </c>
      <c r="L957" s="77" t="str">
        <f>IFERROR(VLOOKUP($D957,의치한약수데이터!$C:$AS,16,0),"")</f>
        <v/>
      </c>
      <c r="M957" s="80" t="str">
        <f>IFERROR(VLOOKUP($D957,의치한약수데이터!$C:$AS,17,0),"")</f>
        <v/>
      </c>
      <c r="N957" s="77" t="str">
        <f>IFERROR(VLOOKUP($D957,의치한약수데이터!$C:$AS,18,0),"")</f>
        <v/>
      </c>
      <c r="O957" s="81" t="str">
        <f>IFERROR(VLOOKUP($D957,의치한약수데이터!$C:$AS,20,0),"")</f>
        <v/>
      </c>
      <c r="P957" s="77" t="str">
        <f>IFERROR(VLOOKUP($D957,의치한약수데이터!$C:$AS,21,0),"")</f>
        <v/>
      </c>
      <c r="Q957" s="77" t="str">
        <f>IFERROR(VLOOKUP($D957,의치한약수데이터!$C:$AS,39,0),"")</f>
        <v/>
      </c>
      <c r="R957" s="82" t="str">
        <f>IFERROR(VLOOKUP($D957,의치한약수데이터!$C:$AS,41,0),"")</f>
        <v/>
      </c>
      <c r="S957" s="115" t="str">
        <f>IFERROR(VLOOKUP($D957,의치한약수데이터!$C:$AS,43,0),"")</f>
        <v/>
      </c>
    </row>
    <row r="958" spans="3:19" x14ac:dyDescent="0.3">
      <c r="C958" s="18">
        <v>926</v>
      </c>
      <c r="D958" s="77" t="str">
        <f>IFERROR(VLOOKUP($C958,의치한약수데이터!$B:$C,2,0),"")</f>
        <v/>
      </c>
      <c r="E958" s="79" t="str">
        <f>IFERROR(VLOOKUP($D958,의치한약수데이터!$C:$AS,3,0),"")</f>
        <v/>
      </c>
      <c r="F958" s="77" t="str">
        <f>IFERROR(VLOOKUP($D958,의치한약수데이터!$C:$AS,5,0),"")</f>
        <v/>
      </c>
      <c r="G958" s="77" t="str">
        <f>IFERROR(VLOOKUP($D958,의치한약수데이터!$C:$AS,6,0),"")</f>
        <v/>
      </c>
      <c r="H958" s="77" t="str">
        <f>IFERROR(VLOOKUP($D958,의치한약수데이터!$C:$AS,8,0),"")</f>
        <v/>
      </c>
      <c r="I958" s="77" t="str">
        <f>IFERROR(VLOOKUP($D958,의치한약수데이터!$C:$AS,12,0),"")</f>
        <v/>
      </c>
      <c r="J958" s="77" t="str">
        <f>IFERROR(VLOOKUP($D958,의치한약수데이터!$C:$AS,13,0),"")</f>
        <v/>
      </c>
      <c r="K958" s="77" t="str">
        <f>IFERROR(VLOOKUP($D958,의치한약수데이터!$C:$AS,14,0),"")</f>
        <v/>
      </c>
      <c r="L958" s="77" t="str">
        <f>IFERROR(VLOOKUP($D958,의치한약수데이터!$C:$AS,16,0),"")</f>
        <v/>
      </c>
      <c r="M958" s="80" t="str">
        <f>IFERROR(VLOOKUP($D958,의치한약수데이터!$C:$AS,17,0),"")</f>
        <v/>
      </c>
      <c r="N958" s="77" t="str">
        <f>IFERROR(VLOOKUP($D958,의치한약수데이터!$C:$AS,18,0),"")</f>
        <v/>
      </c>
      <c r="O958" s="81" t="str">
        <f>IFERROR(VLOOKUP($D958,의치한약수데이터!$C:$AS,20,0),"")</f>
        <v/>
      </c>
      <c r="P958" s="77" t="str">
        <f>IFERROR(VLOOKUP($D958,의치한약수데이터!$C:$AS,21,0),"")</f>
        <v/>
      </c>
      <c r="Q958" s="77" t="str">
        <f>IFERROR(VLOOKUP($D958,의치한약수데이터!$C:$AS,39,0),"")</f>
        <v/>
      </c>
      <c r="R958" s="82" t="str">
        <f>IFERROR(VLOOKUP($D958,의치한약수데이터!$C:$AS,41,0),"")</f>
        <v/>
      </c>
      <c r="S958" s="115" t="str">
        <f>IFERROR(VLOOKUP($D958,의치한약수데이터!$C:$AS,43,0),"")</f>
        <v/>
      </c>
    </row>
    <row r="959" spans="3:19" x14ac:dyDescent="0.3">
      <c r="C959" s="18">
        <v>927</v>
      </c>
      <c r="D959" s="77" t="str">
        <f>IFERROR(VLOOKUP($C959,의치한약수데이터!$B:$C,2,0),"")</f>
        <v/>
      </c>
      <c r="E959" s="79" t="str">
        <f>IFERROR(VLOOKUP($D959,의치한약수데이터!$C:$AS,3,0),"")</f>
        <v/>
      </c>
      <c r="F959" s="77" t="str">
        <f>IFERROR(VLOOKUP($D959,의치한약수데이터!$C:$AS,5,0),"")</f>
        <v/>
      </c>
      <c r="G959" s="77" t="str">
        <f>IFERROR(VLOOKUP($D959,의치한약수데이터!$C:$AS,6,0),"")</f>
        <v/>
      </c>
      <c r="H959" s="77" t="str">
        <f>IFERROR(VLOOKUP($D959,의치한약수데이터!$C:$AS,8,0),"")</f>
        <v/>
      </c>
      <c r="I959" s="77" t="str">
        <f>IFERROR(VLOOKUP($D959,의치한약수데이터!$C:$AS,12,0),"")</f>
        <v/>
      </c>
      <c r="J959" s="77" t="str">
        <f>IFERROR(VLOOKUP($D959,의치한약수데이터!$C:$AS,13,0),"")</f>
        <v/>
      </c>
      <c r="K959" s="77" t="str">
        <f>IFERROR(VLOOKUP($D959,의치한약수데이터!$C:$AS,14,0),"")</f>
        <v/>
      </c>
      <c r="L959" s="77" t="str">
        <f>IFERROR(VLOOKUP($D959,의치한약수데이터!$C:$AS,16,0),"")</f>
        <v/>
      </c>
      <c r="M959" s="80" t="str">
        <f>IFERROR(VLOOKUP($D959,의치한약수데이터!$C:$AS,17,0),"")</f>
        <v/>
      </c>
      <c r="N959" s="77" t="str">
        <f>IFERROR(VLOOKUP($D959,의치한약수데이터!$C:$AS,18,0),"")</f>
        <v/>
      </c>
      <c r="O959" s="81" t="str">
        <f>IFERROR(VLOOKUP($D959,의치한약수데이터!$C:$AS,20,0),"")</f>
        <v/>
      </c>
      <c r="P959" s="77" t="str">
        <f>IFERROR(VLOOKUP($D959,의치한약수데이터!$C:$AS,21,0),"")</f>
        <v/>
      </c>
      <c r="Q959" s="77" t="str">
        <f>IFERROR(VLOOKUP($D959,의치한약수데이터!$C:$AS,39,0),"")</f>
        <v/>
      </c>
      <c r="R959" s="82" t="str">
        <f>IFERROR(VLOOKUP($D959,의치한약수데이터!$C:$AS,41,0),"")</f>
        <v/>
      </c>
      <c r="S959" s="115" t="str">
        <f>IFERROR(VLOOKUP($D959,의치한약수데이터!$C:$AS,43,0),"")</f>
        <v/>
      </c>
    </row>
    <row r="960" spans="3:19" x14ac:dyDescent="0.3">
      <c r="C960" s="18">
        <v>928</v>
      </c>
      <c r="D960" s="77" t="str">
        <f>IFERROR(VLOOKUP($C960,의치한약수데이터!$B:$C,2,0),"")</f>
        <v/>
      </c>
      <c r="E960" s="79" t="str">
        <f>IFERROR(VLOOKUP($D960,의치한약수데이터!$C:$AS,3,0),"")</f>
        <v/>
      </c>
      <c r="F960" s="77" t="str">
        <f>IFERROR(VLOOKUP($D960,의치한약수데이터!$C:$AS,5,0),"")</f>
        <v/>
      </c>
      <c r="G960" s="77" t="str">
        <f>IFERROR(VLOOKUP($D960,의치한약수데이터!$C:$AS,6,0),"")</f>
        <v/>
      </c>
      <c r="H960" s="77" t="str">
        <f>IFERROR(VLOOKUP($D960,의치한약수데이터!$C:$AS,8,0),"")</f>
        <v/>
      </c>
      <c r="I960" s="77" t="str">
        <f>IFERROR(VLOOKUP($D960,의치한약수데이터!$C:$AS,12,0),"")</f>
        <v/>
      </c>
      <c r="J960" s="77" t="str">
        <f>IFERROR(VLOOKUP($D960,의치한약수데이터!$C:$AS,13,0),"")</f>
        <v/>
      </c>
      <c r="K960" s="77" t="str">
        <f>IFERROR(VLOOKUP($D960,의치한약수데이터!$C:$AS,14,0),"")</f>
        <v/>
      </c>
      <c r="L960" s="77" t="str">
        <f>IFERROR(VLOOKUP($D960,의치한약수데이터!$C:$AS,16,0),"")</f>
        <v/>
      </c>
      <c r="M960" s="80" t="str">
        <f>IFERROR(VLOOKUP($D960,의치한약수데이터!$C:$AS,17,0),"")</f>
        <v/>
      </c>
      <c r="N960" s="77" t="str">
        <f>IFERROR(VLOOKUP($D960,의치한약수데이터!$C:$AS,18,0),"")</f>
        <v/>
      </c>
      <c r="O960" s="81" t="str">
        <f>IFERROR(VLOOKUP($D960,의치한약수데이터!$C:$AS,20,0),"")</f>
        <v/>
      </c>
      <c r="P960" s="77" t="str">
        <f>IFERROR(VLOOKUP($D960,의치한약수데이터!$C:$AS,21,0),"")</f>
        <v/>
      </c>
      <c r="Q960" s="77" t="str">
        <f>IFERROR(VLOOKUP($D960,의치한약수데이터!$C:$AS,39,0),"")</f>
        <v/>
      </c>
      <c r="R960" s="82" t="str">
        <f>IFERROR(VLOOKUP($D960,의치한약수데이터!$C:$AS,41,0),"")</f>
        <v/>
      </c>
      <c r="S960" s="115" t="str">
        <f>IFERROR(VLOOKUP($D960,의치한약수데이터!$C:$AS,43,0),"")</f>
        <v/>
      </c>
    </row>
    <row r="961" spans="3:19" x14ac:dyDescent="0.3">
      <c r="C961" s="18">
        <v>929</v>
      </c>
      <c r="D961" s="77" t="str">
        <f>IFERROR(VLOOKUP($C961,의치한약수데이터!$B:$C,2,0),"")</f>
        <v/>
      </c>
      <c r="E961" s="79" t="str">
        <f>IFERROR(VLOOKUP($D961,의치한약수데이터!$C:$AS,3,0),"")</f>
        <v/>
      </c>
      <c r="F961" s="77" t="str">
        <f>IFERROR(VLOOKUP($D961,의치한약수데이터!$C:$AS,5,0),"")</f>
        <v/>
      </c>
      <c r="G961" s="77" t="str">
        <f>IFERROR(VLOOKUP($D961,의치한약수데이터!$C:$AS,6,0),"")</f>
        <v/>
      </c>
      <c r="H961" s="77" t="str">
        <f>IFERROR(VLOOKUP($D961,의치한약수데이터!$C:$AS,8,0),"")</f>
        <v/>
      </c>
      <c r="I961" s="77" t="str">
        <f>IFERROR(VLOOKUP($D961,의치한약수데이터!$C:$AS,12,0),"")</f>
        <v/>
      </c>
      <c r="J961" s="77" t="str">
        <f>IFERROR(VLOOKUP($D961,의치한약수데이터!$C:$AS,13,0),"")</f>
        <v/>
      </c>
      <c r="K961" s="77" t="str">
        <f>IFERROR(VLOOKUP($D961,의치한약수데이터!$C:$AS,14,0),"")</f>
        <v/>
      </c>
      <c r="L961" s="77" t="str">
        <f>IFERROR(VLOOKUP($D961,의치한약수데이터!$C:$AS,16,0),"")</f>
        <v/>
      </c>
      <c r="M961" s="80" t="str">
        <f>IFERROR(VLOOKUP($D961,의치한약수데이터!$C:$AS,17,0),"")</f>
        <v/>
      </c>
      <c r="N961" s="77" t="str">
        <f>IFERROR(VLOOKUP($D961,의치한약수데이터!$C:$AS,18,0),"")</f>
        <v/>
      </c>
      <c r="O961" s="81" t="str">
        <f>IFERROR(VLOOKUP($D961,의치한약수데이터!$C:$AS,20,0),"")</f>
        <v/>
      </c>
      <c r="P961" s="77" t="str">
        <f>IFERROR(VLOOKUP($D961,의치한약수데이터!$C:$AS,21,0),"")</f>
        <v/>
      </c>
      <c r="Q961" s="77" t="str">
        <f>IFERROR(VLOOKUP($D961,의치한약수데이터!$C:$AS,39,0),"")</f>
        <v/>
      </c>
      <c r="R961" s="82" t="str">
        <f>IFERROR(VLOOKUP($D961,의치한약수데이터!$C:$AS,41,0),"")</f>
        <v/>
      </c>
      <c r="S961" s="115" t="str">
        <f>IFERROR(VLOOKUP($D961,의치한약수데이터!$C:$AS,43,0),"")</f>
        <v/>
      </c>
    </row>
    <row r="962" spans="3:19" x14ac:dyDescent="0.3">
      <c r="C962" s="18">
        <v>930</v>
      </c>
      <c r="D962" s="77" t="str">
        <f>IFERROR(VLOOKUP($C962,의치한약수데이터!$B:$C,2,0),"")</f>
        <v/>
      </c>
      <c r="E962" s="79" t="str">
        <f>IFERROR(VLOOKUP($D962,의치한약수데이터!$C:$AS,3,0),"")</f>
        <v/>
      </c>
      <c r="F962" s="77" t="str">
        <f>IFERROR(VLOOKUP($D962,의치한약수데이터!$C:$AS,5,0),"")</f>
        <v/>
      </c>
      <c r="G962" s="77" t="str">
        <f>IFERROR(VLOOKUP($D962,의치한약수데이터!$C:$AS,6,0),"")</f>
        <v/>
      </c>
      <c r="H962" s="77" t="str">
        <f>IFERROR(VLOOKUP($D962,의치한약수데이터!$C:$AS,8,0),"")</f>
        <v/>
      </c>
      <c r="I962" s="77" t="str">
        <f>IFERROR(VLOOKUP($D962,의치한약수데이터!$C:$AS,12,0),"")</f>
        <v/>
      </c>
      <c r="J962" s="77" t="str">
        <f>IFERROR(VLOOKUP($D962,의치한약수데이터!$C:$AS,13,0),"")</f>
        <v/>
      </c>
      <c r="K962" s="77" t="str">
        <f>IFERROR(VLOOKUP($D962,의치한약수데이터!$C:$AS,14,0),"")</f>
        <v/>
      </c>
      <c r="L962" s="77" t="str">
        <f>IFERROR(VLOOKUP($D962,의치한약수데이터!$C:$AS,16,0),"")</f>
        <v/>
      </c>
      <c r="M962" s="80" t="str">
        <f>IFERROR(VLOOKUP($D962,의치한약수데이터!$C:$AS,17,0),"")</f>
        <v/>
      </c>
      <c r="N962" s="77" t="str">
        <f>IFERROR(VLOOKUP($D962,의치한약수데이터!$C:$AS,18,0),"")</f>
        <v/>
      </c>
      <c r="O962" s="81" t="str">
        <f>IFERROR(VLOOKUP($D962,의치한약수데이터!$C:$AS,20,0),"")</f>
        <v/>
      </c>
      <c r="P962" s="77" t="str">
        <f>IFERROR(VLOOKUP($D962,의치한약수데이터!$C:$AS,21,0),"")</f>
        <v/>
      </c>
      <c r="Q962" s="77" t="str">
        <f>IFERROR(VLOOKUP($D962,의치한약수데이터!$C:$AS,39,0),"")</f>
        <v/>
      </c>
      <c r="R962" s="82" t="str">
        <f>IFERROR(VLOOKUP($D962,의치한약수데이터!$C:$AS,41,0),"")</f>
        <v/>
      </c>
      <c r="S962" s="115" t="str">
        <f>IFERROR(VLOOKUP($D962,의치한약수데이터!$C:$AS,43,0),"")</f>
        <v/>
      </c>
    </row>
    <row r="963" spans="3:19" x14ac:dyDescent="0.3">
      <c r="C963" s="18">
        <v>931</v>
      </c>
      <c r="D963" s="77" t="str">
        <f>IFERROR(VLOOKUP($C963,의치한약수데이터!$B:$C,2,0),"")</f>
        <v/>
      </c>
      <c r="E963" s="79" t="str">
        <f>IFERROR(VLOOKUP($D963,의치한약수데이터!$C:$AS,3,0),"")</f>
        <v/>
      </c>
      <c r="F963" s="77" t="str">
        <f>IFERROR(VLOOKUP($D963,의치한약수데이터!$C:$AS,5,0),"")</f>
        <v/>
      </c>
      <c r="G963" s="77" t="str">
        <f>IFERROR(VLOOKUP($D963,의치한약수데이터!$C:$AS,6,0),"")</f>
        <v/>
      </c>
      <c r="H963" s="77" t="str">
        <f>IFERROR(VLOOKUP($D963,의치한약수데이터!$C:$AS,8,0),"")</f>
        <v/>
      </c>
      <c r="I963" s="77" t="str">
        <f>IFERROR(VLOOKUP($D963,의치한약수데이터!$C:$AS,12,0),"")</f>
        <v/>
      </c>
      <c r="J963" s="77" t="str">
        <f>IFERROR(VLOOKUP($D963,의치한약수데이터!$C:$AS,13,0),"")</f>
        <v/>
      </c>
      <c r="K963" s="77" t="str">
        <f>IFERROR(VLOOKUP($D963,의치한약수데이터!$C:$AS,14,0),"")</f>
        <v/>
      </c>
      <c r="L963" s="77" t="str">
        <f>IFERROR(VLOOKUP($D963,의치한약수데이터!$C:$AS,16,0),"")</f>
        <v/>
      </c>
      <c r="M963" s="80" t="str">
        <f>IFERROR(VLOOKUP($D963,의치한약수데이터!$C:$AS,17,0),"")</f>
        <v/>
      </c>
      <c r="N963" s="77" t="str">
        <f>IFERROR(VLOOKUP($D963,의치한약수데이터!$C:$AS,18,0),"")</f>
        <v/>
      </c>
      <c r="O963" s="81" t="str">
        <f>IFERROR(VLOOKUP($D963,의치한약수데이터!$C:$AS,20,0),"")</f>
        <v/>
      </c>
      <c r="P963" s="77" t="str">
        <f>IFERROR(VLOOKUP($D963,의치한약수데이터!$C:$AS,21,0),"")</f>
        <v/>
      </c>
      <c r="Q963" s="77" t="str">
        <f>IFERROR(VLOOKUP($D963,의치한약수데이터!$C:$AS,39,0),"")</f>
        <v/>
      </c>
      <c r="R963" s="82" t="str">
        <f>IFERROR(VLOOKUP($D963,의치한약수데이터!$C:$AS,41,0),"")</f>
        <v/>
      </c>
      <c r="S963" s="115" t="str">
        <f>IFERROR(VLOOKUP($D963,의치한약수데이터!$C:$AS,43,0),"")</f>
        <v/>
      </c>
    </row>
    <row r="964" spans="3:19" x14ac:dyDescent="0.3">
      <c r="C964" s="18">
        <v>932</v>
      </c>
      <c r="D964" s="77" t="str">
        <f>IFERROR(VLOOKUP($C964,의치한약수데이터!$B:$C,2,0),"")</f>
        <v/>
      </c>
      <c r="E964" s="79" t="str">
        <f>IFERROR(VLOOKUP($D964,의치한약수데이터!$C:$AS,3,0),"")</f>
        <v/>
      </c>
      <c r="F964" s="77" t="str">
        <f>IFERROR(VLOOKUP($D964,의치한약수데이터!$C:$AS,5,0),"")</f>
        <v/>
      </c>
      <c r="G964" s="77" t="str">
        <f>IFERROR(VLOOKUP($D964,의치한약수데이터!$C:$AS,6,0),"")</f>
        <v/>
      </c>
      <c r="H964" s="77" t="str">
        <f>IFERROR(VLOOKUP($D964,의치한약수데이터!$C:$AS,8,0),"")</f>
        <v/>
      </c>
      <c r="I964" s="77" t="str">
        <f>IFERROR(VLOOKUP($D964,의치한약수데이터!$C:$AS,12,0),"")</f>
        <v/>
      </c>
      <c r="J964" s="77" t="str">
        <f>IFERROR(VLOOKUP($D964,의치한약수데이터!$C:$AS,13,0),"")</f>
        <v/>
      </c>
      <c r="K964" s="77" t="str">
        <f>IFERROR(VLOOKUP($D964,의치한약수데이터!$C:$AS,14,0),"")</f>
        <v/>
      </c>
      <c r="L964" s="77" t="str">
        <f>IFERROR(VLOOKUP($D964,의치한약수데이터!$C:$AS,16,0),"")</f>
        <v/>
      </c>
      <c r="M964" s="80" t="str">
        <f>IFERROR(VLOOKUP($D964,의치한약수데이터!$C:$AS,17,0),"")</f>
        <v/>
      </c>
      <c r="N964" s="77" t="str">
        <f>IFERROR(VLOOKUP($D964,의치한약수데이터!$C:$AS,18,0),"")</f>
        <v/>
      </c>
      <c r="O964" s="81" t="str">
        <f>IFERROR(VLOOKUP($D964,의치한약수데이터!$C:$AS,20,0),"")</f>
        <v/>
      </c>
      <c r="P964" s="77" t="str">
        <f>IFERROR(VLOOKUP($D964,의치한약수데이터!$C:$AS,21,0),"")</f>
        <v/>
      </c>
      <c r="Q964" s="77" t="str">
        <f>IFERROR(VLOOKUP($D964,의치한약수데이터!$C:$AS,39,0),"")</f>
        <v/>
      </c>
      <c r="R964" s="82" t="str">
        <f>IFERROR(VLOOKUP($D964,의치한약수데이터!$C:$AS,41,0),"")</f>
        <v/>
      </c>
      <c r="S964" s="115" t="str">
        <f>IFERROR(VLOOKUP($D964,의치한약수데이터!$C:$AS,43,0),"")</f>
        <v/>
      </c>
    </row>
    <row r="965" spans="3:19" x14ac:dyDescent="0.3">
      <c r="C965" s="18">
        <v>933</v>
      </c>
      <c r="D965" s="77" t="str">
        <f>IFERROR(VLOOKUP($C965,의치한약수데이터!$B:$C,2,0),"")</f>
        <v/>
      </c>
      <c r="E965" s="79" t="str">
        <f>IFERROR(VLOOKUP($D965,의치한약수데이터!$C:$AS,3,0),"")</f>
        <v/>
      </c>
      <c r="F965" s="77" t="str">
        <f>IFERROR(VLOOKUP($D965,의치한약수데이터!$C:$AS,5,0),"")</f>
        <v/>
      </c>
      <c r="G965" s="77" t="str">
        <f>IFERROR(VLOOKUP($D965,의치한약수데이터!$C:$AS,6,0),"")</f>
        <v/>
      </c>
      <c r="H965" s="77" t="str">
        <f>IFERROR(VLOOKUP($D965,의치한약수데이터!$C:$AS,8,0),"")</f>
        <v/>
      </c>
      <c r="I965" s="77" t="str">
        <f>IFERROR(VLOOKUP($D965,의치한약수데이터!$C:$AS,12,0),"")</f>
        <v/>
      </c>
      <c r="J965" s="77" t="str">
        <f>IFERROR(VLOOKUP($D965,의치한약수데이터!$C:$AS,13,0),"")</f>
        <v/>
      </c>
      <c r="K965" s="77" t="str">
        <f>IFERROR(VLOOKUP($D965,의치한약수데이터!$C:$AS,14,0),"")</f>
        <v/>
      </c>
      <c r="L965" s="77" t="str">
        <f>IFERROR(VLOOKUP($D965,의치한약수데이터!$C:$AS,16,0),"")</f>
        <v/>
      </c>
      <c r="M965" s="80" t="str">
        <f>IFERROR(VLOOKUP($D965,의치한약수데이터!$C:$AS,17,0),"")</f>
        <v/>
      </c>
      <c r="N965" s="77" t="str">
        <f>IFERROR(VLOOKUP($D965,의치한약수데이터!$C:$AS,18,0),"")</f>
        <v/>
      </c>
      <c r="O965" s="81" t="str">
        <f>IFERROR(VLOOKUP($D965,의치한약수데이터!$C:$AS,20,0),"")</f>
        <v/>
      </c>
      <c r="P965" s="77" t="str">
        <f>IFERROR(VLOOKUP($D965,의치한약수데이터!$C:$AS,21,0),"")</f>
        <v/>
      </c>
      <c r="Q965" s="77" t="str">
        <f>IFERROR(VLOOKUP($D965,의치한약수데이터!$C:$AS,39,0),"")</f>
        <v/>
      </c>
      <c r="R965" s="82" t="str">
        <f>IFERROR(VLOOKUP($D965,의치한약수데이터!$C:$AS,41,0),"")</f>
        <v/>
      </c>
      <c r="S965" s="115" t="str">
        <f>IFERROR(VLOOKUP($D965,의치한약수데이터!$C:$AS,43,0),"")</f>
        <v/>
      </c>
    </row>
    <row r="966" spans="3:19" x14ac:dyDescent="0.3">
      <c r="C966" s="18">
        <v>934</v>
      </c>
      <c r="D966" s="77" t="str">
        <f>IFERROR(VLOOKUP($C966,의치한약수데이터!$B:$C,2,0),"")</f>
        <v/>
      </c>
      <c r="E966" s="79" t="str">
        <f>IFERROR(VLOOKUP($D966,의치한약수데이터!$C:$AS,3,0),"")</f>
        <v/>
      </c>
      <c r="F966" s="77" t="str">
        <f>IFERROR(VLOOKUP($D966,의치한약수데이터!$C:$AS,5,0),"")</f>
        <v/>
      </c>
      <c r="G966" s="77" t="str">
        <f>IFERROR(VLOOKUP($D966,의치한약수데이터!$C:$AS,6,0),"")</f>
        <v/>
      </c>
      <c r="H966" s="77" t="str">
        <f>IFERROR(VLOOKUP($D966,의치한약수데이터!$C:$AS,8,0),"")</f>
        <v/>
      </c>
      <c r="I966" s="77" t="str">
        <f>IFERROR(VLOOKUP($D966,의치한약수데이터!$C:$AS,12,0),"")</f>
        <v/>
      </c>
      <c r="J966" s="77" t="str">
        <f>IFERROR(VLOOKUP($D966,의치한약수데이터!$C:$AS,13,0),"")</f>
        <v/>
      </c>
      <c r="K966" s="77" t="str">
        <f>IFERROR(VLOOKUP($D966,의치한약수데이터!$C:$AS,14,0),"")</f>
        <v/>
      </c>
      <c r="L966" s="77" t="str">
        <f>IFERROR(VLOOKUP($D966,의치한약수데이터!$C:$AS,16,0),"")</f>
        <v/>
      </c>
      <c r="M966" s="80" t="str">
        <f>IFERROR(VLOOKUP($D966,의치한약수데이터!$C:$AS,17,0),"")</f>
        <v/>
      </c>
      <c r="N966" s="77" t="str">
        <f>IFERROR(VLOOKUP($D966,의치한약수데이터!$C:$AS,18,0),"")</f>
        <v/>
      </c>
      <c r="O966" s="81" t="str">
        <f>IFERROR(VLOOKUP($D966,의치한약수데이터!$C:$AS,20,0),"")</f>
        <v/>
      </c>
      <c r="P966" s="77" t="str">
        <f>IFERROR(VLOOKUP($D966,의치한약수데이터!$C:$AS,21,0),"")</f>
        <v/>
      </c>
      <c r="Q966" s="77" t="str">
        <f>IFERROR(VLOOKUP($D966,의치한약수데이터!$C:$AS,39,0),"")</f>
        <v/>
      </c>
      <c r="R966" s="82" t="str">
        <f>IFERROR(VLOOKUP($D966,의치한약수데이터!$C:$AS,41,0),"")</f>
        <v/>
      </c>
      <c r="S966" s="115" t="str">
        <f>IFERROR(VLOOKUP($D966,의치한약수데이터!$C:$AS,43,0),"")</f>
        <v/>
      </c>
    </row>
    <row r="967" spans="3:19" x14ac:dyDescent="0.3">
      <c r="C967" s="18">
        <v>935</v>
      </c>
      <c r="D967" s="77" t="str">
        <f>IFERROR(VLOOKUP($C967,의치한약수데이터!$B:$C,2,0),"")</f>
        <v/>
      </c>
      <c r="E967" s="79" t="str">
        <f>IFERROR(VLOOKUP($D967,의치한약수데이터!$C:$AS,3,0),"")</f>
        <v/>
      </c>
      <c r="F967" s="77" t="str">
        <f>IFERROR(VLOOKUP($D967,의치한약수데이터!$C:$AS,5,0),"")</f>
        <v/>
      </c>
      <c r="G967" s="77" t="str">
        <f>IFERROR(VLOOKUP($D967,의치한약수데이터!$C:$AS,6,0),"")</f>
        <v/>
      </c>
      <c r="H967" s="77" t="str">
        <f>IFERROR(VLOOKUP($D967,의치한약수데이터!$C:$AS,8,0),"")</f>
        <v/>
      </c>
      <c r="I967" s="77" t="str">
        <f>IFERROR(VLOOKUP($D967,의치한약수데이터!$C:$AS,12,0),"")</f>
        <v/>
      </c>
      <c r="J967" s="77" t="str">
        <f>IFERROR(VLOOKUP($D967,의치한약수데이터!$C:$AS,13,0),"")</f>
        <v/>
      </c>
      <c r="K967" s="77" t="str">
        <f>IFERROR(VLOOKUP($D967,의치한약수데이터!$C:$AS,14,0),"")</f>
        <v/>
      </c>
      <c r="L967" s="77" t="str">
        <f>IFERROR(VLOOKUP($D967,의치한약수데이터!$C:$AS,16,0),"")</f>
        <v/>
      </c>
      <c r="M967" s="80" t="str">
        <f>IFERROR(VLOOKUP($D967,의치한약수데이터!$C:$AS,17,0),"")</f>
        <v/>
      </c>
      <c r="N967" s="77" t="str">
        <f>IFERROR(VLOOKUP($D967,의치한약수데이터!$C:$AS,18,0),"")</f>
        <v/>
      </c>
      <c r="O967" s="81" t="str">
        <f>IFERROR(VLOOKUP($D967,의치한약수데이터!$C:$AS,20,0),"")</f>
        <v/>
      </c>
      <c r="P967" s="77" t="str">
        <f>IFERROR(VLOOKUP($D967,의치한약수데이터!$C:$AS,21,0),"")</f>
        <v/>
      </c>
      <c r="Q967" s="77" t="str">
        <f>IFERROR(VLOOKUP($D967,의치한약수데이터!$C:$AS,39,0),"")</f>
        <v/>
      </c>
      <c r="R967" s="82" t="str">
        <f>IFERROR(VLOOKUP($D967,의치한약수데이터!$C:$AS,41,0),"")</f>
        <v/>
      </c>
      <c r="S967" s="115" t="str">
        <f>IFERROR(VLOOKUP($D967,의치한약수데이터!$C:$AS,43,0),"")</f>
        <v/>
      </c>
    </row>
    <row r="968" spans="3:19" x14ac:dyDescent="0.3">
      <c r="C968" s="18">
        <v>936</v>
      </c>
      <c r="D968" s="77" t="str">
        <f>IFERROR(VLOOKUP($C968,의치한약수데이터!$B:$C,2,0),"")</f>
        <v/>
      </c>
      <c r="E968" s="79" t="str">
        <f>IFERROR(VLOOKUP($D968,의치한약수데이터!$C:$AS,3,0),"")</f>
        <v/>
      </c>
      <c r="F968" s="77" t="str">
        <f>IFERROR(VLOOKUP($D968,의치한약수데이터!$C:$AS,5,0),"")</f>
        <v/>
      </c>
      <c r="G968" s="77" t="str">
        <f>IFERROR(VLOOKUP($D968,의치한약수데이터!$C:$AS,6,0),"")</f>
        <v/>
      </c>
      <c r="H968" s="77" t="str">
        <f>IFERROR(VLOOKUP($D968,의치한약수데이터!$C:$AS,8,0),"")</f>
        <v/>
      </c>
      <c r="I968" s="77" t="str">
        <f>IFERROR(VLOOKUP($D968,의치한약수데이터!$C:$AS,12,0),"")</f>
        <v/>
      </c>
      <c r="J968" s="77" t="str">
        <f>IFERROR(VLOOKUP($D968,의치한약수데이터!$C:$AS,13,0),"")</f>
        <v/>
      </c>
      <c r="K968" s="77" t="str">
        <f>IFERROR(VLOOKUP($D968,의치한약수데이터!$C:$AS,14,0),"")</f>
        <v/>
      </c>
      <c r="L968" s="77" t="str">
        <f>IFERROR(VLOOKUP($D968,의치한약수데이터!$C:$AS,16,0),"")</f>
        <v/>
      </c>
      <c r="M968" s="80" t="str">
        <f>IFERROR(VLOOKUP($D968,의치한약수데이터!$C:$AS,17,0),"")</f>
        <v/>
      </c>
      <c r="N968" s="77" t="str">
        <f>IFERROR(VLOOKUP($D968,의치한약수데이터!$C:$AS,18,0),"")</f>
        <v/>
      </c>
      <c r="O968" s="81" t="str">
        <f>IFERROR(VLOOKUP($D968,의치한약수데이터!$C:$AS,20,0),"")</f>
        <v/>
      </c>
      <c r="P968" s="77" t="str">
        <f>IFERROR(VLOOKUP($D968,의치한약수데이터!$C:$AS,21,0),"")</f>
        <v/>
      </c>
      <c r="Q968" s="77" t="str">
        <f>IFERROR(VLOOKUP($D968,의치한약수데이터!$C:$AS,39,0),"")</f>
        <v/>
      </c>
      <c r="R968" s="82" t="str">
        <f>IFERROR(VLOOKUP($D968,의치한약수데이터!$C:$AS,41,0),"")</f>
        <v/>
      </c>
      <c r="S968" s="115" t="str">
        <f>IFERROR(VLOOKUP($D968,의치한약수데이터!$C:$AS,43,0),"")</f>
        <v/>
      </c>
    </row>
    <row r="969" spans="3:19" x14ac:dyDescent="0.3">
      <c r="C969" s="18">
        <v>937</v>
      </c>
      <c r="D969" s="77" t="str">
        <f>IFERROR(VLOOKUP($C969,의치한약수데이터!$B:$C,2,0),"")</f>
        <v/>
      </c>
      <c r="E969" s="79" t="str">
        <f>IFERROR(VLOOKUP($D969,의치한약수데이터!$C:$AS,3,0),"")</f>
        <v/>
      </c>
      <c r="F969" s="77" t="str">
        <f>IFERROR(VLOOKUP($D969,의치한약수데이터!$C:$AS,5,0),"")</f>
        <v/>
      </c>
      <c r="G969" s="77" t="str">
        <f>IFERROR(VLOOKUP($D969,의치한약수데이터!$C:$AS,6,0),"")</f>
        <v/>
      </c>
      <c r="H969" s="77" t="str">
        <f>IFERROR(VLOOKUP($D969,의치한약수데이터!$C:$AS,8,0),"")</f>
        <v/>
      </c>
      <c r="I969" s="77" t="str">
        <f>IFERROR(VLOOKUP($D969,의치한약수데이터!$C:$AS,12,0),"")</f>
        <v/>
      </c>
      <c r="J969" s="77" t="str">
        <f>IFERROR(VLOOKUP($D969,의치한약수데이터!$C:$AS,13,0),"")</f>
        <v/>
      </c>
      <c r="K969" s="77" t="str">
        <f>IFERROR(VLOOKUP($D969,의치한약수데이터!$C:$AS,14,0),"")</f>
        <v/>
      </c>
      <c r="L969" s="77" t="str">
        <f>IFERROR(VLOOKUP($D969,의치한약수데이터!$C:$AS,16,0),"")</f>
        <v/>
      </c>
      <c r="M969" s="80" t="str">
        <f>IFERROR(VLOOKUP($D969,의치한약수데이터!$C:$AS,17,0),"")</f>
        <v/>
      </c>
      <c r="N969" s="77" t="str">
        <f>IFERROR(VLOOKUP($D969,의치한약수데이터!$C:$AS,18,0),"")</f>
        <v/>
      </c>
      <c r="O969" s="81" t="str">
        <f>IFERROR(VLOOKUP($D969,의치한약수데이터!$C:$AS,20,0),"")</f>
        <v/>
      </c>
      <c r="P969" s="77" t="str">
        <f>IFERROR(VLOOKUP($D969,의치한약수데이터!$C:$AS,21,0),"")</f>
        <v/>
      </c>
      <c r="Q969" s="77" t="str">
        <f>IFERROR(VLOOKUP($D969,의치한약수데이터!$C:$AS,39,0),"")</f>
        <v/>
      </c>
      <c r="R969" s="82" t="str">
        <f>IFERROR(VLOOKUP($D969,의치한약수데이터!$C:$AS,41,0),"")</f>
        <v/>
      </c>
      <c r="S969" s="115" t="str">
        <f>IFERROR(VLOOKUP($D969,의치한약수데이터!$C:$AS,43,0),"")</f>
        <v/>
      </c>
    </row>
    <row r="970" spans="3:19" x14ac:dyDescent="0.3">
      <c r="C970" s="18">
        <v>938</v>
      </c>
      <c r="D970" s="77" t="str">
        <f>IFERROR(VLOOKUP($C970,의치한약수데이터!$B:$C,2,0),"")</f>
        <v/>
      </c>
      <c r="E970" s="79" t="str">
        <f>IFERROR(VLOOKUP($D970,의치한약수데이터!$C:$AS,3,0),"")</f>
        <v/>
      </c>
      <c r="F970" s="77" t="str">
        <f>IFERROR(VLOOKUP($D970,의치한약수데이터!$C:$AS,5,0),"")</f>
        <v/>
      </c>
      <c r="G970" s="77" t="str">
        <f>IFERROR(VLOOKUP($D970,의치한약수데이터!$C:$AS,6,0),"")</f>
        <v/>
      </c>
      <c r="H970" s="77" t="str">
        <f>IFERROR(VLOOKUP($D970,의치한약수데이터!$C:$AS,8,0),"")</f>
        <v/>
      </c>
      <c r="I970" s="77" t="str">
        <f>IFERROR(VLOOKUP($D970,의치한약수데이터!$C:$AS,12,0),"")</f>
        <v/>
      </c>
      <c r="J970" s="77" t="str">
        <f>IFERROR(VLOOKUP($D970,의치한약수데이터!$C:$AS,13,0),"")</f>
        <v/>
      </c>
      <c r="K970" s="77" t="str">
        <f>IFERROR(VLOOKUP($D970,의치한약수데이터!$C:$AS,14,0),"")</f>
        <v/>
      </c>
      <c r="L970" s="77" t="str">
        <f>IFERROR(VLOOKUP($D970,의치한약수데이터!$C:$AS,16,0),"")</f>
        <v/>
      </c>
      <c r="M970" s="80" t="str">
        <f>IFERROR(VLOOKUP($D970,의치한약수데이터!$C:$AS,17,0),"")</f>
        <v/>
      </c>
      <c r="N970" s="77" t="str">
        <f>IFERROR(VLOOKUP($D970,의치한약수데이터!$C:$AS,18,0),"")</f>
        <v/>
      </c>
      <c r="O970" s="81" t="str">
        <f>IFERROR(VLOOKUP($D970,의치한약수데이터!$C:$AS,20,0),"")</f>
        <v/>
      </c>
      <c r="P970" s="77" t="str">
        <f>IFERROR(VLOOKUP($D970,의치한약수데이터!$C:$AS,21,0),"")</f>
        <v/>
      </c>
      <c r="Q970" s="77" t="str">
        <f>IFERROR(VLOOKUP($D970,의치한약수데이터!$C:$AS,39,0),"")</f>
        <v/>
      </c>
      <c r="R970" s="82" t="str">
        <f>IFERROR(VLOOKUP($D970,의치한약수데이터!$C:$AS,41,0),"")</f>
        <v/>
      </c>
      <c r="S970" s="115" t="str">
        <f>IFERROR(VLOOKUP($D970,의치한약수데이터!$C:$AS,43,0),"")</f>
        <v/>
      </c>
    </row>
    <row r="971" spans="3:19" x14ac:dyDescent="0.3">
      <c r="C971" s="18">
        <v>939</v>
      </c>
      <c r="D971" s="77" t="str">
        <f>IFERROR(VLOOKUP($C971,의치한약수데이터!$B:$C,2,0),"")</f>
        <v/>
      </c>
      <c r="E971" s="79" t="str">
        <f>IFERROR(VLOOKUP($D971,의치한약수데이터!$C:$AS,3,0),"")</f>
        <v/>
      </c>
      <c r="F971" s="77" t="str">
        <f>IFERROR(VLOOKUP($D971,의치한약수데이터!$C:$AS,5,0),"")</f>
        <v/>
      </c>
      <c r="G971" s="77" t="str">
        <f>IFERROR(VLOOKUP($D971,의치한약수데이터!$C:$AS,6,0),"")</f>
        <v/>
      </c>
      <c r="H971" s="77" t="str">
        <f>IFERROR(VLOOKUP($D971,의치한약수데이터!$C:$AS,8,0),"")</f>
        <v/>
      </c>
      <c r="I971" s="77" t="str">
        <f>IFERROR(VLOOKUP($D971,의치한약수데이터!$C:$AS,12,0),"")</f>
        <v/>
      </c>
      <c r="J971" s="77" t="str">
        <f>IFERROR(VLOOKUP($D971,의치한약수데이터!$C:$AS,13,0),"")</f>
        <v/>
      </c>
      <c r="K971" s="77" t="str">
        <f>IFERROR(VLOOKUP($D971,의치한약수데이터!$C:$AS,14,0),"")</f>
        <v/>
      </c>
      <c r="L971" s="77" t="str">
        <f>IFERROR(VLOOKUP($D971,의치한약수데이터!$C:$AS,16,0),"")</f>
        <v/>
      </c>
      <c r="M971" s="80" t="str">
        <f>IFERROR(VLOOKUP($D971,의치한약수데이터!$C:$AS,17,0),"")</f>
        <v/>
      </c>
      <c r="N971" s="77" t="str">
        <f>IFERROR(VLOOKUP($D971,의치한약수데이터!$C:$AS,18,0),"")</f>
        <v/>
      </c>
      <c r="O971" s="81" t="str">
        <f>IFERROR(VLOOKUP($D971,의치한약수데이터!$C:$AS,20,0),"")</f>
        <v/>
      </c>
      <c r="P971" s="77" t="str">
        <f>IFERROR(VLOOKUP($D971,의치한약수데이터!$C:$AS,21,0),"")</f>
        <v/>
      </c>
      <c r="Q971" s="77" t="str">
        <f>IFERROR(VLOOKUP($D971,의치한약수데이터!$C:$AS,39,0),"")</f>
        <v/>
      </c>
      <c r="R971" s="82" t="str">
        <f>IFERROR(VLOOKUP($D971,의치한약수데이터!$C:$AS,41,0),"")</f>
        <v/>
      </c>
      <c r="S971" s="115" t="str">
        <f>IFERROR(VLOOKUP($D971,의치한약수데이터!$C:$AS,43,0),"")</f>
        <v/>
      </c>
    </row>
    <row r="972" spans="3:19" x14ac:dyDescent="0.3">
      <c r="C972" s="18">
        <v>940</v>
      </c>
      <c r="D972" s="77" t="str">
        <f>IFERROR(VLOOKUP($C972,의치한약수데이터!$B:$C,2,0),"")</f>
        <v/>
      </c>
      <c r="E972" s="79" t="str">
        <f>IFERROR(VLOOKUP($D972,의치한약수데이터!$C:$AS,3,0),"")</f>
        <v/>
      </c>
      <c r="F972" s="77" t="str">
        <f>IFERROR(VLOOKUP($D972,의치한약수데이터!$C:$AS,5,0),"")</f>
        <v/>
      </c>
      <c r="G972" s="77" t="str">
        <f>IFERROR(VLOOKUP($D972,의치한약수데이터!$C:$AS,6,0),"")</f>
        <v/>
      </c>
      <c r="H972" s="77" t="str">
        <f>IFERROR(VLOOKUP($D972,의치한약수데이터!$C:$AS,8,0),"")</f>
        <v/>
      </c>
      <c r="I972" s="77" t="str">
        <f>IFERROR(VLOOKUP($D972,의치한약수데이터!$C:$AS,12,0),"")</f>
        <v/>
      </c>
      <c r="J972" s="77" t="str">
        <f>IFERROR(VLOOKUP($D972,의치한약수데이터!$C:$AS,13,0),"")</f>
        <v/>
      </c>
      <c r="K972" s="77" t="str">
        <f>IFERROR(VLOOKUP($D972,의치한약수데이터!$C:$AS,14,0),"")</f>
        <v/>
      </c>
      <c r="L972" s="77" t="str">
        <f>IFERROR(VLOOKUP($D972,의치한약수데이터!$C:$AS,16,0),"")</f>
        <v/>
      </c>
      <c r="M972" s="80" t="str">
        <f>IFERROR(VLOOKUP($D972,의치한약수데이터!$C:$AS,17,0),"")</f>
        <v/>
      </c>
      <c r="N972" s="77" t="str">
        <f>IFERROR(VLOOKUP($D972,의치한약수데이터!$C:$AS,18,0),"")</f>
        <v/>
      </c>
      <c r="O972" s="81" t="str">
        <f>IFERROR(VLOOKUP($D972,의치한약수데이터!$C:$AS,20,0),"")</f>
        <v/>
      </c>
      <c r="P972" s="77" t="str">
        <f>IFERROR(VLOOKUP($D972,의치한약수데이터!$C:$AS,21,0),"")</f>
        <v/>
      </c>
      <c r="Q972" s="77" t="str">
        <f>IFERROR(VLOOKUP($D972,의치한약수데이터!$C:$AS,39,0),"")</f>
        <v/>
      </c>
      <c r="R972" s="82" t="str">
        <f>IFERROR(VLOOKUP($D972,의치한약수데이터!$C:$AS,41,0),"")</f>
        <v/>
      </c>
      <c r="S972" s="115" t="str">
        <f>IFERROR(VLOOKUP($D972,의치한약수데이터!$C:$AS,43,0),"")</f>
        <v/>
      </c>
    </row>
    <row r="973" spans="3:19" x14ac:dyDescent="0.3">
      <c r="C973" s="18">
        <v>941</v>
      </c>
      <c r="D973" s="77" t="str">
        <f>IFERROR(VLOOKUP($C973,의치한약수데이터!$B:$C,2,0),"")</f>
        <v/>
      </c>
      <c r="E973" s="79" t="str">
        <f>IFERROR(VLOOKUP($D973,의치한약수데이터!$C:$AS,3,0),"")</f>
        <v/>
      </c>
      <c r="F973" s="77" t="str">
        <f>IFERROR(VLOOKUP($D973,의치한약수데이터!$C:$AS,5,0),"")</f>
        <v/>
      </c>
      <c r="G973" s="77" t="str">
        <f>IFERROR(VLOOKUP($D973,의치한약수데이터!$C:$AS,6,0),"")</f>
        <v/>
      </c>
      <c r="H973" s="77" t="str">
        <f>IFERROR(VLOOKUP($D973,의치한약수데이터!$C:$AS,8,0),"")</f>
        <v/>
      </c>
      <c r="I973" s="77" t="str">
        <f>IFERROR(VLOOKUP($D973,의치한약수데이터!$C:$AS,12,0),"")</f>
        <v/>
      </c>
      <c r="J973" s="77" t="str">
        <f>IFERROR(VLOOKUP($D973,의치한약수데이터!$C:$AS,13,0),"")</f>
        <v/>
      </c>
      <c r="K973" s="77" t="str">
        <f>IFERROR(VLOOKUP($D973,의치한약수데이터!$C:$AS,14,0),"")</f>
        <v/>
      </c>
      <c r="L973" s="77" t="str">
        <f>IFERROR(VLOOKUP($D973,의치한약수데이터!$C:$AS,16,0),"")</f>
        <v/>
      </c>
      <c r="M973" s="80" t="str">
        <f>IFERROR(VLOOKUP($D973,의치한약수데이터!$C:$AS,17,0),"")</f>
        <v/>
      </c>
      <c r="N973" s="77" t="str">
        <f>IFERROR(VLOOKUP($D973,의치한약수데이터!$C:$AS,18,0),"")</f>
        <v/>
      </c>
      <c r="O973" s="81" t="str">
        <f>IFERROR(VLOOKUP($D973,의치한약수데이터!$C:$AS,20,0),"")</f>
        <v/>
      </c>
      <c r="P973" s="77" t="str">
        <f>IFERROR(VLOOKUP($D973,의치한약수데이터!$C:$AS,21,0),"")</f>
        <v/>
      </c>
      <c r="Q973" s="77" t="str">
        <f>IFERROR(VLOOKUP($D973,의치한약수데이터!$C:$AS,39,0),"")</f>
        <v/>
      </c>
      <c r="R973" s="82" t="str">
        <f>IFERROR(VLOOKUP($D973,의치한약수데이터!$C:$AS,41,0),"")</f>
        <v/>
      </c>
      <c r="S973" s="115" t="str">
        <f>IFERROR(VLOOKUP($D973,의치한약수데이터!$C:$AS,43,0),"")</f>
        <v/>
      </c>
    </row>
    <row r="974" spans="3:19" x14ac:dyDescent="0.3">
      <c r="C974" s="18">
        <v>942</v>
      </c>
      <c r="D974" s="77" t="str">
        <f>IFERROR(VLOOKUP($C974,의치한약수데이터!$B:$C,2,0),"")</f>
        <v/>
      </c>
      <c r="E974" s="79" t="str">
        <f>IFERROR(VLOOKUP($D974,의치한약수데이터!$C:$AS,3,0),"")</f>
        <v/>
      </c>
      <c r="F974" s="77" t="str">
        <f>IFERROR(VLOOKUP($D974,의치한약수데이터!$C:$AS,5,0),"")</f>
        <v/>
      </c>
      <c r="G974" s="77" t="str">
        <f>IFERROR(VLOOKUP($D974,의치한약수데이터!$C:$AS,6,0),"")</f>
        <v/>
      </c>
      <c r="H974" s="77" t="str">
        <f>IFERROR(VLOOKUP($D974,의치한약수데이터!$C:$AS,8,0),"")</f>
        <v/>
      </c>
      <c r="I974" s="77" t="str">
        <f>IFERROR(VLOOKUP($D974,의치한약수데이터!$C:$AS,12,0),"")</f>
        <v/>
      </c>
      <c r="J974" s="77" t="str">
        <f>IFERROR(VLOOKUP($D974,의치한약수데이터!$C:$AS,13,0),"")</f>
        <v/>
      </c>
      <c r="K974" s="77" t="str">
        <f>IFERROR(VLOOKUP($D974,의치한약수데이터!$C:$AS,14,0),"")</f>
        <v/>
      </c>
      <c r="L974" s="77" t="str">
        <f>IFERROR(VLOOKUP($D974,의치한약수데이터!$C:$AS,16,0),"")</f>
        <v/>
      </c>
      <c r="M974" s="80" t="str">
        <f>IFERROR(VLOOKUP($D974,의치한약수데이터!$C:$AS,17,0),"")</f>
        <v/>
      </c>
      <c r="N974" s="77" t="str">
        <f>IFERROR(VLOOKUP($D974,의치한약수데이터!$C:$AS,18,0),"")</f>
        <v/>
      </c>
      <c r="O974" s="81" t="str">
        <f>IFERROR(VLOOKUP($D974,의치한약수데이터!$C:$AS,20,0),"")</f>
        <v/>
      </c>
      <c r="P974" s="77" t="str">
        <f>IFERROR(VLOOKUP($D974,의치한약수데이터!$C:$AS,21,0),"")</f>
        <v/>
      </c>
      <c r="Q974" s="77" t="str">
        <f>IFERROR(VLOOKUP($D974,의치한약수데이터!$C:$AS,39,0),"")</f>
        <v/>
      </c>
      <c r="R974" s="82" t="str">
        <f>IFERROR(VLOOKUP($D974,의치한약수데이터!$C:$AS,41,0),"")</f>
        <v/>
      </c>
      <c r="S974" s="115" t="str">
        <f>IFERROR(VLOOKUP($D974,의치한약수데이터!$C:$AS,43,0),"")</f>
        <v/>
      </c>
    </row>
    <row r="975" spans="3:19" x14ac:dyDescent="0.3">
      <c r="C975" s="18">
        <v>943</v>
      </c>
      <c r="D975" s="77" t="str">
        <f>IFERROR(VLOOKUP($C975,의치한약수데이터!$B:$C,2,0),"")</f>
        <v/>
      </c>
      <c r="E975" s="79" t="str">
        <f>IFERROR(VLOOKUP($D975,의치한약수데이터!$C:$AS,3,0),"")</f>
        <v/>
      </c>
      <c r="F975" s="77" t="str">
        <f>IFERROR(VLOOKUP($D975,의치한약수데이터!$C:$AS,5,0),"")</f>
        <v/>
      </c>
      <c r="G975" s="77" t="str">
        <f>IFERROR(VLOOKUP($D975,의치한약수데이터!$C:$AS,6,0),"")</f>
        <v/>
      </c>
      <c r="H975" s="77" t="str">
        <f>IFERROR(VLOOKUP($D975,의치한약수데이터!$C:$AS,8,0),"")</f>
        <v/>
      </c>
      <c r="I975" s="77" t="str">
        <f>IFERROR(VLOOKUP($D975,의치한약수데이터!$C:$AS,12,0),"")</f>
        <v/>
      </c>
      <c r="J975" s="77" t="str">
        <f>IFERROR(VLOOKUP($D975,의치한약수데이터!$C:$AS,13,0),"")</f>
        <v/>
      </c>
      <c r="K975" s="77" t="str">
        <f>IFERROR(VLOOKUP($D975,의치한약수데이터!$C:$AS,14,0),"")</f>
        <v/>
      </c>
      <c r="L975" s="77" t="str">
        <f>IFERROR(VLOOKUP($D975,의치한약수데이터!$C:$AS,16,0),"")</f>
        <v/>
      </c>
      <c r="M975" s="80" t="str">
        <f>IFERROR(VLOOKUP($D975,의치한약수데이터!$C:$AS,17,0),"")</f>
        <v/>
      </c>
      <c r="N975" s="77" t="str">
        <f>IFERROR(VLOOKUP($D975,의치한약수데이터!$C:$AS,18,0),"")</f>
        <v/>
      </c>
      <c r="O975" s="81" t="str">
        <f>IFERROR(VLOOKUP($D975,의치한약수데이터!$C:$AS,20,0),"")</f>
        <v/>
      </c>
      <c r="P975" s="77" t="str">
        <f>IFERROR(VLOOKUP($D975,의치한약수데이터!$C:$AS,21,0),"")</f>
        <v/>
      </c>
      <c r="Q975" s="77" t="str">
        <f>IFERROR(VLOOKUP($D975,의치한약수데이터!$C:$AS,39,0),"")</f>
        <v/>
      </c>
      <c r="R975" s="82" t="str">
        <f>IFERROR(VLOOKUP($D975,의치한약수데이터!$C:$AS,41,0),"")</f>
        <v/>
      </c>
      <c r="S975" s="115" t="str">
        <f>IFERROR(VLOOKUP($D975,의치한약수데이터!$C:$AS,43,0),"")</f>
        <v/>
      </c>
    </row>
    <row r="976" spans="3:19" x14ac:dyDescent="0.3">
      <c r="C976" s="18">
        <v>944</v>
      </c>
      <c r="D976" s="77" t="str">
        <f>IFERROR(VLOOKUP($C976,의치한약수데이터!$B:$C,2,0),"")</f>
        <v/>
      </c>
      <c r="E976" s="79" t="str">
        <f>IFERROR(VLOOKUP($D976,의치한약수데이터!$C:$AS,3,0),"")</f>
        <v/>
      </c>
      <c r="F976" s="77" t="str">
        <f>IFERROR(VLOOKUP($D976,의치한약수데이터!$C:$AS,5,0),"")</f>
        <v/>
      </c>
      <c r="G976" s="77" t="str">
        <f>IFERROR(VLOOKUP($D976,의치한약수데이터!$C:$AS,6,0),"")</f>
        <v/>
      </c>
      <c r="H976" s="77" t="str">
        <f>IFERROR(VLOOKUP($D976,의치한약수데이터!$C:$AS,8,0),"")</f>
        <v/>
      </c>
      <c r="I976" s="77" t="str">
        <f>IFERROR(VLOOKUP($D976,의치한약수데이터!$C:$AS,12,0),"")</f>
        <v/>
      </c>
      <c r="J976" s="77" t="str">
        <f>IFERROR(VLOOKUP($D976,의치한약수데이터!$C:$AS,13,0),"")</f>
        <v/>
      </c>
      <c r="K976" s="77" t="str">
        <f>IFERROR(VLOOKUP($D976,의치한약수데이터!$C:$AS,14,0),"")</f>
        <v/>
      </c>
      <c r="L976" s="77" t="str">
        <f>IFERROR(VLOOKUP($D976,의치한약수데이터!$C:$AS,16,0),"")</f>
        <v/>
      </c>
      <c r="M976" s="80" t="str">
        <f>IFERROR(VLOOKUP($D976,의치한약수데이터!$C:$AS,17,0),"")</f>
        <v/>
      </c>
      <c r="N976" s="77" t="str">
        <f>IFERROR(VLOOKUP($D976,의치한약수데이터!$C:$AS,18,0),"")</f>
        <v/>
      </c>
      <c r="O976" s="81" t="str">
        <f>IFERROR(VLOOKUP($D976,의치한약수데이터!$C:$AS,20,0),"")</f>
        <v/>
      </c>
      <c r="P976" s="77" t="str">
        <f>IFERROR(VLOOKUP($D976,의치한약수데이터!$C:$AS,21,0),"")</f>
        <v/>
      </c>
      <c r="Q976" s="77" t="str">
        <f>IFERROR(VLOOKUP($D976,의치한약수데이터!$C:$AS,39,0),"")</f>
        <v/>
      </c>
      <c r="R976" s="82" t="str">
        <f>IFERROR(VLOOKUP($D976,의치한약수데이터!$C:$AS,41,0),"")</f>
        <v/>
      </c>
      <c r="S976" s="115" t="str">
        <f>IFERROR(VLOOKUP($D976,의치한약수데이터!$C:$AS,43,0),"")</f>
        <v/>
      </c>
    </row>
    <row r="977" spans="3:19" x14ac:dyDescent="0.3">
      <c r="C977" s="18">
        <v>945</v>
      </c>
      <c r="D977" s="77" t="str">
        <f>IFERROR(VLOOKUP($C977,의치한약수데이터!$B:$C,2,0),"")</f>
        <v/>
      </c>
      <c r="E977" s="79" t="str">
        <f>IFERROR(VLOOKUP($D977,의치한약수데이터!$C:$AS,3,0),"")</f>
        <v/>
      </c>
      <c r="F977" s="77" t="str">
        <f>IFERROR(VLOOKUP($D977,의치한약수데이터!$C:$AS,5,0),"")</f>
        <v/>
      </c>
      <c r="G977" s="77" t="str">
        <f>IFERROR(VLOOKUP($D977,의치한약수데이터!$C:$AS,6,0),"")</f>
        <v/>
      </c>
      <c r="H977" s="77" t="str">
        <f>IFERROR(VLOOKUP($D977,의치한약수데이터!$C:$AS,8,0),"")</f>
        <v/>
      </c>
      <c r="I977" s="77" t="str">
        <f>IFERROR(VLOOKUP($D977,의치한약수데이터!$C:$AS,12,0),"")</f>
        <v/>
      </c>
      <c r="J977" s="77" t="str">
        <f>IFERROR(VLOOKUP($D977,의치한약수데이터!$C:$AS,13,0),"")</f>
        <v/>
      </c>
      <c r="K977" s="77" t="str">
        <f>IFERROR(VLOOKUP($D977,의치한약수데이터!$C:$AS,14,0),"")</f>
        <v/>
      </c>
      <c r="L977" s="77" t="str">
        <f>IFERROR(VLOOKUP($D977,의치한약수데이터!$C:$AS,16,0),"")</f>
        <v/>
      </c>
      <c r="M977" s="80" t="str">
        <f>IFERROR(VLOOKUP($D977,의치한약수데이터!$C:$AS,17,0),"")</f>
        <v/>
      </c>
      <c r="N977" s="77" t="str">
        <f>IFERROR(VLOOKUP($D977,의치한약수데이터!$C:$AS,18,0),"")</f>
        <v/>
      </c>
      <c r="O977" s="81" t="str">
        <f>IFERROR(VLOOKUP($D977,의치한약수데이터!$C:$AS,20,0),"")</f>
        <v/>
      </c>
      <c r="P977" s="77" t="str">
        <f>IFERROR(VLOOKUP($D977,의치한약수데이터!$C:$AS,21,0),"")</f>
        <v/>
      </c>
      <c r="Q977" s="77" t="str">
        <f>IFERROR(VLOOKUP($D977,의치한약수데이터!$C:$AS,39,0),"")</f>
        <v/>
      </c>
      <c r="R977" s="82" t="str">
        <f>IFERROR(VLOOKUP($D977,의치한약수데이터!$C:$AS,41,0),"")</f>
        <v/>
      </c>
      <c r="S977" s="115" t="str">
        <f>IFERROR(VLOOKUP($D977,의치한약수데이터!$C:$AS,43,0),"")</f>
        <v/>
      </c>
    </row>
    <row r="978" spans="3:19" x14ac:dyDescent="0.3">
      <c r="C978" s="18">
        <v>946</v>
      </c>
      <c r="D978" s="77" t="str">
        <f>IFERROR(VLOOKUP($C978,의치한약수데이터!$B:$C,2,0),"")</f>
        <v/>
      </c>
      <c r="E978" s="79" t="str">
        <f>IFERROR(VLOOKUP($D978,의치한약수데이터!$C:$AS,3,0),"")</f>
        <v/>
      </c>
      <c r="F978" s="77" t="str">
        <f>IFERROR(VLOOKUP($D978,의치한약수데이터!$C:$AS,5,0),"")</f>
        <v/>
      </c>
      <c r="G978" s="77" t="str">
        <f>IFERROR(VLOOKUP($D978,의치한약수데이터!$C:$AS,6,0),"")</f>
        <v/>
      </c>
      <c r="H978" s="77" t="str">
        <f>IFERROR(VLOOKUP($D978,의치한약수데이터!$C:$AS,8,0),"")</f>
        <v/>
      </c>
      <c r="I978" s="77" t="str">
        <f>IFERROR(VLOOKUP($D978,의치한약수데이터!$C:$AS,12,0),"")</f>
        <v/>
      </c>
      <c r="J978" s="77" t="str">
        <f>IFERROR(VLOOKUP($D978,의치한약수데이터!$C:$AS,13,0),"")</f>
        <v/>
      </c>
      <c r="K978" s="77" t="str">
        <f>IFERROR(VLOOKUP($D978,의치한약수데이터!$C:$AS,14,0),"")</f>
        <v/>
      </c>
      <c r="L978" s="77" t="str">
        <f>IFERROR(VLOOKUP($D978,의치한약수데이터!$C:$AS,16,0),"")</f>
        <v/>
      </c>
      <c r="M978" s="80" t="str">
        <f>IFERROR(VLOOKUP($D978,의치한약수데이터!$C:$AS,17,0),"")</f>
        <v/>
      </c>
      <c r="N978" s="77" t="str">
        <f>IFERROR(VLOOKUP($D978,의치한약수데이터!$C:$AS,18,0),"")</f>
        <v/>
      </c>
      <c r="O978" s="81" t="str">
        <f>IFERROR(VLOOKUP($D978,의치한약수데이터!$C:$AS,20,0),"")</f>
        <v/>
      </c>
      <c r="P978" s="77" t="str">
        <f>IFERROR(VLOOKUP($D978,의치한약수데이터!$C:$AS,21,0),"")</f>
        <v/>
      </c>
      <c r="Q978" s="77" t="str">
        <f>IFERROR(VLOOKUP($D978,의치한약수데이터!$C:$AS,39,0),"")</f>
        <v/>
      </c>
      <c r="R978" s="82" t="str">
        <f>IFERROR(VLOOKUP($D978,의치한약수데이터!$C:$AS,41,0),"")</f>
        <v/>
      </c>
      <c r="S978" s="115" t="str">
        <f>IFERROR(VLOOKUP($D978,의치한약수데이터!$C:$AS,43,0),"")</f>
        <v/>
      </c>
    </row>
    <row r="979" spans="3:19" x14ac:dyDescent="0.3">
      <c r="C979" s="18">
        <v>947</v>
      </c>
      <c r="D979" s="77" t="str">
        <f>IFERROR(VLOOKUP($C979,의치한약수데이터!$B:$C,2,0),"")</f>
        <v/>
      </c>
      <c r="E979" s="79" t="str">
        <f>IFERROR(VLOOKUP($D979,의치한약수데이터!$C:$AS,3,0),"")</f>
        <v/>
      </c>
      <c r="F979" s="77" t="str">
        <f>IFERROR(VLOOKUP($D979,의치한약수데이터!$C:$AS,5,0),"")</f>
        <v/>
      </c>
      <c r="G979" s="77" t="str">
        <f>IFERROR(VLOOKUP($D979,의치한약수데이터!$C:$AS,6,0),"")</f>
        <v/>
      </c>
      <c r="H979" s="77" t="str">
        <f>IFERROR(VLOOKUP($D979,의치한약수데이터!$C:$AS,8,0),"")</f>
        <v/>
      </c>
      <c r="I979" s="77" t="str">
        <f>IFERROR(VLOOKUP($D979,의치한약수데이터!$C:$AS,12,0),"")</f>
        <v/>
      </c>
      <c r="J979" s="77" t="str">
        <f>IFERROR(VLOOKUP($D979,의치한약수데이터!$C:$AS,13,0),"")</f>
        <v/>
      </c>
      <c r="K979" s="77" t="str">
        <f>IFERROR(VLOOKUP($D979,의치한약수데이터!$C:$AS,14,0),"")</f>
        <v/>
      </c>
      <c r="L979" s="77" t="str">
        <f>IFERROR(VLOOKUP($D979,의치한약수데이터!$C:$AS,16,0),"")</f>
        <v/>
      </c>
      <c r="M979" s="80" t="str">
        <f>IFERROR(VLOOKUP($D979,의치한약수데이터!$C:$AS,17,0),"")</f>
        <v/>
      </c>
      <c r="N979" s="77" t="str">
        <f>IFERROR(VLOOKUP($D979,의치한약수데이터!$C:$AS,18,0),"")</f>
        <v/>
      </c>
      <c r="O979" s="81" t="str">
        <f>IFERROR(VLOOKUP($D979,의치한약수데이터!$C:$AS,20,0),"")</f>
        <v/>
      </c>
      <c r="P979" s="77" t="str">
        <f>IFERROR(VLOOKUP($D979,의치한약수데이터!$C:$AS,21,0),"")</f>
        <v/>
      </c>
      <c r="Q979" s="77" t="str">
        <f>IFERROR(VLOOKUP($D979,의치한약수데이터!$C:$AS,39,0),"")</f>
        <v/>
      </c>
      <c r="R979" s="82" t="str">
        <f>IFERROR(VLOOKUP($D979,의치한약수데이터!$C:$AS,41,0),"")</f>
        <v/>
      </c>
      <c r="S979" s="115" t="str">
        <f>IFERROR(VLOOKUP($D979,의치한약수데이터!$C:$AS,43,0),"")</f>
        <v/>
      </c>
    </row>
    <row r="980" spans="3:19" x14ac:dyDescent="0.3">
      <c r="C980" s="18">
        <v>948</v>
      </c>
      <c r="D980" s="77" t="str">
        <f>IFERROR(VLOOKUP($C980,의치한약수데이터!$B:$C,2,0),"")</f>
        <v/>
      </c>
      <c r="E980" s="79" t="str">
        <f>IFERROR(VLOOKUP($D980,의치한약수데이터!$C:$AS,3,0),"")</f>
        <v/>
      </c>
      <c r="F980" s="77" t="str">
        <f>IFERROR(VLOOKUP($D980,의치한약수데이터!$C:$AS,5,0),"")</f>
        <v/>
      </c>
      <c r="G980" s="77" t="str">
        <f>IFERROR(VLOOKUP($D980,의치한약수데이터!$C:$AS,6,0),"")</f>
        <v/>
      </c>
      <c r="H980" s="77" t="str">
        <f>IFERROR(VLOOKUP($D980,의치한약수데이터!$C:$AS,8,0),"")</f>
        <v/>
      </c>
      <c r="I980" s="77" t="str">
        <f>IFERROR(VLOOKUP($D980,의치한약수데이터!$C:$AS,12,0),"")</f>
        <v/>
      </c>
      <c r="J980" s="77" t="str">
        <f>IFERROR(VLOOKUP($D980,의치한약수데이터!$C:$AS,13,0),"")</f>
        <v/>
      </c>
      <c r="K980" s="77" t="str">
        <f>IFERROR(VLOOKUP($D980,의치한약수데이터!$C:$AS,14,0),"")</f>
        <v/>
      </c>
      <c r="L980" s="77" t="str">
        <f>IFERROR(VLOOKUP($D980,의치한약수데이터!$C:$AS,16,0),"")</f>
        <v/>
      </c>
      <c r="M980" s="80" t="str">
        <f>IFERROR(VLOOKUP($D980,의치한약수데이터!$C:$AS,17,0),"")</f>
        <v/>
      </c>
      <c r="N980" s="77" t="str">
        <f>IFERROR(VLOOKUP($D980,의치한약수데이터!$C:$AS,18,0),"")</f>
        <v/>
      </c>
      <c r="O980" s="81" t="str">
        <f>IFERROR(VLOOKUP($D980,의치한약수데이터!$C:$AS,20,0),"")</f>
        <v/>
      </c>
      <c r="P980" s="77" t="str">
        <f>IFERROR(VLOOKUP($D980,의치한약수데이터!$C:$AS,21,0),"")</f>
        <v/>
      </c>
      <c r="Q980" s="77" t="str">
        <f>IFERROR(VLOOKUP($D980,의치한약수데이터!$C:$AS,39,0),"")</f>
        <v/>
      </c>
      <c r="R980" s="82" t="str">
        <f>IFERROR(VLOOKUP($D980,의치한약수데이터!$C:$AS,41,0),"")</f>
        <v/>
      </c>
      <c r="S980" s="115" t="str">
        <f>IFERROR(VLOOKUP($D980,의치한약수데이터!$C:$AS,43,0),"")</f>
        <v/>
      </c>
    </row>
    <row r="981" spans="3:19" x14ac:dyDescent="0.3">
      <c r="C981" s="18">
        <v>949</v>
      </c>
      <c r="D981" s="77" t="str">
        <f>IFERROR(VLOOKUP($C981,의치한약수데이터!$B:$C,2,0),"")</f>
        <v/>
      </c>
      <c r="E981" s="79" t="str">
        <f>IFERROR(VLOOKUP($D981,의치한약수데이터!$C:$AS,3,0),"")</f>
        <v/>
      </c>
      <c r="F981" s="77" t="str">
        <f>IFERROR(VLOOKUP($D981,의치한약수데이터!$C:$AS,5,0),"")</f>
        <v/>
      </c>
      <c r="G981" s="77" t="str">
        <f>IFERROR(VLOOKUP($D981,의치한약수데이터!$C:$AS,6,0),"")</f>
        <v/>
      </c>
      <c r="H981" s="77" t="str">
        <f>IFERROR(VLOOKUP($D981,의치한약수데이터!$C:$AS,8,0),"")</f>
        <v/>
      </c>
      <c r="I981" s="77" t="str">
        <f>IFERROR(VLOOKUP($D981,의치한약수데이터!$C:$AS,12,0),"")</f>
        <v/>
      </c>
      <c r="J981" s="77" t="str">
        <f>IFERROR(VLOOKUP($D981,의치한약수데이터!$C:$AS,13,0),"")</f>
        <v/>
      </c>
      <c r="K981" s="77" t="str">
        <f>IFERROR(VLOOKUP($D981,의치한약수데이터!$C:$AS,14,0),"")</f>
        <v/>
      </c>
      <c r="L981" s="77" t="str">
        <f>IFERROR(VLOOKUP($D981,의치한약수데이터!$C:$AS,16,0),"")</f>
        <v/>
      </c>
      <c r="M981" s="80" t="str">
        <f>IFERROR(VLOOKUP($D981,의치한약수데이터!$C:$AS,17,0),"")</f>
        <v/>
      </c>
      <c r="N981" s="77" t="str">
        <f>IFERROR(VLOOKUP($D981,의치한약수데이터!$C:$AS,18,0),"")</f>
        <v/>
      </c>
      <c r="O981" s="81" t="str">
        <f>IFERROR(VLOOKUP($D981,의치한약수데이터!$C:$AS,20,0),"")</f>
        <v/>
      </c>
      <c r="P981" s="77" t="str">
        <f>IFERROR(VLOOKUP($D981,의치한약수데이터!$C:$AS,21,0),"")</f>
        <v/>
      </c>
      <c r="Q981" s="77" t="str">
        <f>IFERROR(VLOOKUP($D981,의치한약수데이터!$C:$AS,39,0),"")</f>
        <v/>
      </c>
      <c r="R981" s="82" t="str">
        <f>IFERROR(VLOOKUP($D981,의치한약수데이터!$C:$AS,41,0),"")</f>
        <v/>
      </c>
      <c r="S981" s="115" t="str">
        <f>IFERROR(VLOOKUP($D981,의치한약수데이터!$C:$AS,43,0),"")</f>
        <v/>
      </c>
    </row>
    <row r="982" spans="3:19" x14ac:dyDescent="0.3">
      <c r="C982" s="18">
        <v>950</v>
      </c>
      <c r="D982" s="77" t="str">
        <f>IFERROR(VLOOKUP($C982,의치한약수데이터!$B:$C,2,0),"")</f>
        <v/>
      </c>
      <c r="E982" s="79" t="str">
        <f>IFERROR(VLOOKUP($D982,의치한약수데이터!$C:$AS,3,0),"")</f>
        <v/>
      </c>
      <c r="F982" s="77" t="str">
        <f>IFERROR(VLOOKUP($D982,의치한약수데이터!$C:$AS,5,0),"")</f>
        <v/>
      </c>
      <c r="G982" s="77" t="str">
        <f>IFERROR(VLOOKUP($D982,의치한약수데이터!$C:$AS,6,0),"")</f>
        <v/>
      </c>
      <c r="H982" s="77" t="str">
        <f>IFERROR(VLOOKUP($D982,의치한약수데이터!$C:$AS,8,0),"")</f>
        <v/>
      </c>
      <c r="I982" s="77" t="str">
        <f>IFERROR(VLOOKUP($D982,의치한약수데이터!$C:$AS,12,0),"")</f>
        <v/>
      </c>
      <c r="J982" s="77" t="str">
        <f>IFERROR(VLOOKUP($D982,의치한약수데이터!$C:$AS,13,0),"")</f>
        <v/>
      </c>
      <c r="K982" s="77" t="str">
        <f>IFERROR(VLOOKUP($D982,의치한약수데이터!$C:$AS,14,0),"")</f>
        <v/>
      </c>
      <c r="L982" s="77" t="str">
        <f>IFERROR(VLOOKUP($D982,의치한약수데이터!$C:$AS,16,0),"")</f>
        <v/>
      </c>
      <c r="M982" s="80" t="str">
        <f>IFERROR(VLOOKUP($D982,의치한약수데이터!$C:$AS,17,0),"")</f>
        <v/>
      </c>
      <c r="N982" s="77" t="str">
        <f>IFERROR(VLOOKUP($D982,의치한약수데이터!$C:$AS,18,0),"")</f>
        <v/>
      </c>
      <c r="O982" s="81" t="str">
        <f>IFERROR(VLOOKUP($D982,의치한약수데이터!$C:$AS,20,0),"")</f>
        <v/>
      </c>
      <c r="P982" s="77" t="str">
        <f>IFERROR(VLOOKUP($D982,의치한약수데이터!$C:$AS,21,0),"")</f>
        <v/>
      </c>
      <c r="Q982" s="77" t="str">
        <f>IFERROR(VLOOKUP($D982,의치한약수데이터!$C:$AS,39,0),"")</f>
        <v/>
      </c>
      <c r="R982" s="82" t="str">
        <f>IFERROR(VLOOKUP($D982,의치한약수데이터!$C:$AS,41,0),"")</f>
        <v/>
      </c>
      <c r="S982" s="115" t="str">
        <f>IFERROR(VLOOKUP($D982,의치한약수데이터!$C:$AS,43,0),"")</f>
        <v/>
      </c>
    </row>
    <row r="983" spans="3:19" x14ac:dyDescent="0.3">
      <c r="C983" s="18">
        <v>951</v>
      </c>
      <c r="D983" s="77" t="str">
        <f>IFERROR(VLOOKUP($C983,의치한약수데이터!$B:$C,2,0),"")</f>
        <v/>
      </c>
      <c r="E983" s="79" t="str">
        <f>IFERROR(VLOOKUP($D983,의치한약수데이터!$C:$AS,3,0),"")</f>
        <v/>
      </c>
      <c r="F983" s="77" t="str">
        <f>IFERROR(VLOOKUP($D983,의치한약수데이터!$C:$AS,5,0),"")</f>
        <v/>
      </c>
      <c r="G983" s="77" t="str">
        <f>IFERROR(VLOOKUP($D983,의치한약수데이터!$C:$AS,6,0),"")</f>
        <v/>
      </c>
      <c r="H983" s="77" t="str">
        <f>IFERROR(VLOOKUP($D983,의치한약수데이터!$C:$AS,8,0),"")</f>
        <v/>
      </c>
      <c r="I983" s="77" t="str">
        <f>IFERROR(VLOOKUP($D983,의치한약수데이터!$C:$AS,12,0),"")</f>
        <v/>
      </c>
      <c r="J983" s="77" t="str">
        <f>IFERROR(VLOOKUP($D983,의치한약수데이터!$C:$AS,13,0),"")</f>
        <v/>
      </c>
      <c r="K983" s="77" t="str">
        <f>IFERROR(VLOOKUP($D983,의치한약수데이터!$C:$AS,14,0),"")</f>
        <v/>
      </c>
      <c r="L983" s="77" t="str">
        <f>IFERROR(VLOOKUP($D983,의치한약수데이터!$C:$AS,16,0),"")</f>
        <v/>
      </c>
      <c r="M983" s="80" t="str">
        <f>IFERROR(VLOOKUP($D983,의치한약수데이터!$C:$AS,17,0),"")</f>
        <v/>
      </c>
      <c r="N983" s="77" t="str">
        <f>IFERROR(VLOOKUP($D983,의치한약수데이터!$C:$AS,18,0),"")</f>
        <v/>
      </c>
      <c r="O983" s="81" t="str">
        <f>IFERROR(VLOOKUP($D983,의치한약수데이터!$C:$AS,20,0),"")</f>
        <v/>
      </c>
      <c r="P983" s="77" t="str">
        <f>IFERROR(VLOOKUP($D983,의치한약수데이터!$C:$AS,21,0),"")</f>
        <v/>
      </c>
      <c r="Q983" s="77" t="str">
        <f>IFERROR(VLOOKUP($D983,의치한약수데이터!$C:$AS,39,0),"")</f>
        <v/>
      </c>
      <c r="R983" s="82" t="str">
        <f>IFERROR(VLOOKUP($D983,의치한약수데이터!$C:$AS,41,0),"")</f>
        <v/>
      </c>
      <c r="S983" s="115" t="str">
        <f>IFERROR(VLOOKUP($D983,의치한약수데이터!$C:$AS,43,0),"")</f>
        <v/>
      </c>
    </row>
    <row r="984" spans="3:19" x14ac:dyDescent="0.3">
      <c r="C984" s="18">
        <v>952</v>
      </c>
      <c r="D984" s="77" t="str">
        <f>IFERROR(VLOOKUP($C984,의치한약수데이터!$B:$C,2,0),"")</f>
        <v/>
      </c>
      <c r="E984" s="79" t="str">
        <f>IFERROR(VLOOKUP($D984,의치한약수데이터!$C:$AS,3,0),"")</f>
        <v/>
      </c>
      <c r="F984" s="77" t="str">
        <f>IFERROR(VLOOKUP($D984,의치한약수데이터!$C:$AS,5,0),"")</f>
        <v/>
      </c>
      <c r="G984" s="77" t="str">
        <f>IFERROR(VLOOKUP($D984,의치한약수데이터!$C:$AS,6,0),"")</f>
        <v/>
      </c>
      <c r="H984" s="77" t="str">
        <f>IFERROR(VLOOKUP($D984,의치한약수데이터!$C:$AS,8,0),"")</f>
        <v/>
      </c>
      <c r="I984" s="77" t="str">
        <f>IFERROR(VLOOKUP($D984,의치한약수데이터!$C:$AS,12,0),"")</f>
        <v/>
      </c>
      <c r="J984" s="77" t="str">
        <f>IFERROR(VLOOKUP($D984,의치한약수데이터!$C:$AS,13,0),"")</f>
        <v/>
      </c>
      <c r="K984" s="77" t="str">
        <f>IFERROR(VLOOKUP($D984,의치한약수데이터!$C:$AS,14,0),"")</f>
        <v/>
      </c>
      <c r="L984" s="77" t="str">
        <f>IFERROR(VLOOKUP($D984,의치한약수데이터!$C:$AS,16,0),"")</f>
        <v/>
      </c>
      <c r="M984" s="80" t="str">
        <f>IFERROR(VLOOKUP($D984,의치한약수데이터!$C:$AS,17,0),"")</f>
        <v/>
      </c>
      <c r="N984" s="77" t="str">
        <f>IFERROR(VLOOKUP($D984,의치한약수데이터!$C:$AS,18,0),"")</f>
        <v/>
      </c>
      <c r="O984" s="81" t="str">
        <f>IFERROR(VLOOKUP($D984,의치한약수데이터!$C:$AS,20,0),"")</f>
        <v/>
      </c>
      <c r="P984" s="77" t="str">
        <f>IFERROR(VLOOKUP($D984,의치한약수데이터!$C:$AS,21,0),"")</f>
        <v/>
      </c>
      <c r="Q984" s="77" t="str">
        <f>IFERROR(VLOOKUP($D984,의치한약수데이터!$C:$AS,39,0),"")</f>
        <v/>
      </c>
      <c r="R984" s="82" t="str">
        <f>IFERROR(VLOOKUP($D984,의치한약수데이터!$C:$AS,41,0),"")</f>
        <v/>
      </c>
      <c r="S984" s="115" t="str">
        <f>IFERROR(VLOOKUP($D984,의치한약수데이터!$C:$AS,43,0),"")</f>
        <v/>
      </c>
    </row>
    <row r="985" spans="3:19" x14ac:dyDescent="0.3">
      <c r="C985" s="18">
        <v>953</v>
      </c>
      <c r="D985" s="77" t="str">
        <f>IFERROR(VLOOKUP($C985,의치한약수데이터!$B:$C,2,0),"")</f>
        <v/>
      </c>
      <c r="E985" s="79" t="str">
        <f>IFERROR(VLOOKUP($D985,의치한약수데이터!$C:$AS,3,0),"")</f>
        <v/>
      </c>
      <c r="F985" s="77" t="str">
        <f>IFERROR(VLOOKUP($D985,의치한약수데이터!$C:$AS,5,0),"")</f>
        <v/>
      </c>
      <c r="G985" s="77" t="str">
        <f>IFERROR(VLOOKUP($D985,의치한약수데이터!$C:$AS,6,0),"")</f>
        <v/>
      </c>
      <c r="H985" s="77" t="str">
        <f>IFERROR(VLOOKUP($D985,의치한약수데이터!$C:$AS,8,0),"")</f>
        <v/>
      </c>
      <c r="I985" s="77" t="str">
        <f>IFERROR(VLOOKUP($D985,의치한약수데이터!$C:$AS,12,0),"")</f>
        <v/>
      </c>
      <c r="J985" s="77" t="str">
        <f>IFERROR(VLOOKUP($D985,의치한약수데이터!$C:$AS,13,0),"")</f>
        <v/>
      </c>
      <c r="K985" s="77" t="str">
        <f>IFERROR(VLOOKUP($D985,의치한약수데이터!$C:$AS,14,0),"")</f>
        <v/>
      </c>
      <c r="L985" s="77" t="str">
        <f>IFERROR(VLOOKUP($D985,의치한약수데이터!$C:$AS,16,0),"")</f>
        <v/>
      </c>
      <c r="M985" s="80" t="str">
        <f>IFERROR(VLOOKUP($D985,의치한약수데이터!$C:$AS,17,0),"")</f>
        <v/>
      </c>
      <c r="N985" s="77" t="str">
        <f>IFERROR(VLOOKUP($D985,의치한약수데이터!$C:$AS,18,0),"")</f>
        <v/>
      </c>
      <c r="O985" s="81" t="str">
        <f>IFERROR(VLOOKUP($D985,의치한약수데이터!$C:$AS,20,0),"")</f>
        <v/>
      </c>
      <c r="P985" s="77" t="str">
        <f>IFERROR(VLOOKUP($D985,의치한약수데이터!$C:$AS,21,0),"")</f>
        <v/>
      </c>
      <c r="Q985" s="77" t="str">
        <f>IFERROR(VLOOKUP($D985,의치한약수데이터!$C:$AS,39,0),"")</f>
        <v/>
      </c>
      <c r="R985" s="82" t="str">
        <f>IFERROR(VLOOKUP($D985,의치한약수데이터!$C:$AS,41,0),"")</f>
        <v/>
      </c>
      <c r="S985" s="115" t="str">
        <f>IFERROR(VLOOKUP($D985,의치한약수데이터!$C:$AS,43,0),"")</f>
        <v/>
      </c>
    </row>
    <row r="986" spans="3:19" x14ac:dyDescent="0.3">
      <c r="C986" s="18">
        <v>954</v>
      </c>
      <c r="D986" s="77" t="str">
        <f>IFERROR(VLOOKUP($C986,의치한약수데이터!$B:$C,2,0),"")</f>
        <v/>
      </c>
      <c r="E986" s="79" t="str">
        <f>IFERROR(VLOOKUP($D986,의치한약수데이터!$C:$AS,3,0),"")</f>
        <v/>
      </c>
      <c r="F986" s="77" t="str">
        <f>IFERROR(VLOOKUP($D986,의치한약수데이터!$C:$AS,5,0),"")</f>
        <v/>
      </c>
      <c r="G986" s="77" t="str">
        <f>IFERROR(VLOOKUP($D986,의치한약수데이터!$C:$AS,6,0),"")</f>
        <v/>
      </c>
      <c r="H986" s="77" t="str">
        <f>IFERROR(VLOOKUP($D986,의치한약수데이터!$C:$AS,8,0),"")</f>
        <v/>
      </c>
      <c r="I986" s="77" t="str">
        <f>IFERROR(VLOOKUP($D986,의치한약수데이터!$C:$AS,12,0),"")</f>
        <v/>
      </c>
      <c r="J986" s="77" t="str">
        <f>IFERROR(VLOOKUP($D986,의치한약수데이터!$C:$AS,13,0),"")</f>
        <v/>
      </c>
      <c r="K986" s="77" t="str">
        <f>IFERROR(VLOOKUP($D986,의치한약수데이터!$C:$AS,14,0),"")</f>
        <v/>
      </c>
      <c r="L986" s="77" t="str">
        <f>IFERROR(VLOOKUP($D986,의치한약수데이터!$C:$AS,16,0),"")</f>
        <v/>
      </c>
      <c r="M986" s="80" t="str">
        <f>IFERROR(VLOOKUP($D986,의치한약수데이터!$C:$AS,17,0),"")</f>
        <v/>
      </c>
      <c r="N986" s="77" t="str">
        <f>IFERROR(VLOOKUP($D986,의치한약수데이터!$C:$AS,18,0),"")</f>
        <v/>
      </c>
      <c r="O986" s="81" t="str">
        <f>IFERROR(VLOOKUP($D986,의치한약수데이터!$C:$AS,20,0),"")</f>
        <v/>
      </c>
      <c r="P986" s="77" t="str">
        <f>IFERROR(VLOOKUP($D986,의치한약수데이터!$C:$AS,21,0),"")</f>
        <v/>
      </c>
      <c r="Q986" s="77" t="str">
        <f>IFERROR(VLOOKUP($D986,의치한약수데이터!$C:$AS,39,0),"")</f>
        <v/>
      </c>
      <c r="R986" s="82" t="str">
        <f>IFERROR(VLOOKUP($D986,의치한약수데이터!$C:$AS,41,0),"")</f>
        <v/>
      </c>
      <c r="S986" s="115" t="str">
        <f>IFERROR(VLOOKUP($D986,의치한약수데이터!$C:$AS,43,0),"")</f>
        <v/>
      </c>
    </row>
    <row r="987" spans="3:19" x14ac:dyDescent="0.3">
      <c r="C987" s="18">
        <v>955</v>
      </c>
      <c r="D987" s="77" t="str">
        <f>IFERROR(VLOOKUP($C987,의치한약수데이터!$B:$C,2,0),"")</f>
        <v/>
      </c>
      <c r="E987" s="79" t="str">
        <f>IFERROR(VLOOKUP($D987,의치한약수데이터!$C:$AS,3,0),"")</f>
        <v/>
      </c>
      <c r="F987" s="77" t="str">
        <f>IFERROR(VLOOKUP($D987,의치한약수데이터!$C:$AS,5,0),"")</f>
        <v/>
      </c>
      <c r="G987" s="77" t="str">
        <f>IFERROR(VLOOKUP($D987,의치한약수데이터!$C:$AS,6,0),"")</f>
        <v/>
      </c>
      <c r="H987" s="77" t="str">
        <f>IFERROR(VLOOKUP($D987,의치한약수데이터!$C:$AS,8,0),"")</f>
        <v/>
      </c>
      <c r="I987" s="77" t="str">
        <f>IFERROR(VLOOKUP($D987,의치한약수데이터!$C:$AS,12,0),"")</f>
        <v/>
      </c>
      <c r="J987" s="77" t="str">
        <f>IFERROR(VLOOKUP($D987,의치한약수데이터!$C:$AS,13,0),"")</f>
        <v/>
      </c>
      <c r="K987" s="77" t="str">
        <f>IFERROR(VLOOKUP($D987,의치한약수데이터!$C:$AS,14,0),"")</f>
        <v/>
      </c>
      <c r="L987" s="77" t="str">
        <f>IFERROR(VLOOKUP($D987,의치한약수데이터!$C:$AS,16,0),"")</f>
        <v/>
      </c>
      <c r="M987" s="80" t="str">
        <f>IFERROR(VLOOKUP($D987,의치한약수데이터!$C:$AS,17,0),"")</f>
        <v/>
      </c>
      <c r="N987" s="77" t="str">
        <f>IFERROR(VLOOKUP($D987,의치한약수데이터!$C:$AS,18,0),"")</f>
        <v/>
      </c>
      <c r="O987" s="81" t="str">
        <f>IFERROR(VLOOKUP($D987,의치한약수데이터!$C:$AS,20,0),"")</f>
        <v/>
      </c>
      <c r="P987" s="77" t="str">
        <f>IFERROR(VLOOKUP($D987,의치한약수데이터!$C:$AS,21,0),"")</f>
        <v/>
      </c>
      <c r="Q987" s="77" t="str">
        <f>IFERROR(VLOOKUP($D987,의치한약수데이터!$C:$AS,39,0),"")</f>
        <v/>
      </c>
      <c r="R987" s="82" t="str">
        <f>IFERROR(VLOOKUP($D987,의치한약수데이터!$C:$AS,41,0),"")</f>
        <v/>
      </c>
      <c r="S987" s="115" t="str">
        <f>IFERROR(VLOOKUP($D987,의치한약수데이터!$C:$AS,43,0),"")</f>
        <v/>
      </c>
    </row>
    <row r="988" spans="3:19" x14ac:dyDescent="0.3">
      <c r="C988" s="18">
        <v>956</v>
      </c>
      <c r="D988" s="77" t="str">
        <f>IFERROR(VLOOKUP($C988,의치한약수데이터!$B:$C,2,0),"")</f>
        <v/>
      </c>
      <c r="E988" s="79" t="str">
        <f>IFERROR(VLOOKUP($D988,의치한약수데이터!$C:$AS,3,0),"")</f>
        <v/>
      </c>
      <c r="F988" s="77" t="str">
        <f>IFERROR(VLOOKUP($D988,의치한약수데이터!$C:$AS,5,0),"")</f>
        <v/>
      </c>
      <c r="G988" s="77" t="str">
        <f>IFERROR(VLOOKUP($D988,의치한약수데이터!$C:$AS,6,0),"")</f>
        <v/>
      </c>
      <c r="H988" s="77" t="str">
        <f>IFERROR(VLOOKUP($D988,의치한약수데이터!$C:$AS,8,0),"")</f>
        <v/>
      </c>
      <c r="I988" s="77" t="str">
        <f>IFERROR(VLOOKUP($D988,의치한약수데이터!$C:$AS,12,0),"")</f>
        <v/>
      </c>
      <c r="J988" s="77" t="str">
        <f>IFERROR(VLOOKUP($D988,의치한약수데이터!$C:$AS,13,0),"")</f>
        <v/>
      </c>
      <c r="K988" s="77" t="str">
        <f>IFERROR(VLOOKUP($D988,의치한약수데이터!$C:$AS,14,0),"")</f>
        <v/>
      </c>
      <c r="L988" s="77" t="str">
        <f>IFERROR(VLOOKUP($D988,의치한약수데이터!$C:$AS,16,0),"")</f>
        <v/>
      </c>
      <c r="M988" s="80" t="str">
        <f>IFERROR(VLOOKUP($D988,의치한약수데이터!$C:$AS,17,0),"")</f>
        <v/>
      </c>
      <c r="N988" s="77" t="str">
        <f>IFERROR(VLOOKUP($D988,의치한약수데이터!$C:$AS,18,0),"")</f>
        <v/>
      </c>
      <c r="O988" s="81" t="str">
        <f>IFERROR(VLOOKUP($D988,의치한약수데이터!$C:$AS,20,0),"")</f>
        <v/>
      </c>
      <c r="P988" s="77" t="str">
        <f>IFERROR(VLOOKUP($D988,의치한약수데이터!$C:$AS,21,0),"")</f>
        <v/>
      </c>
      <c r="Q988" s="77" t="str">
        <f>IFERROR(VLOOKUP($D988,의치한약수데이터!$C:$AS,39,0),"")</f>
        <v/>
      </c>
      <c r="R988" s="82" t="str">
        <f>IFERROR(VLOOKUP($D988,의치한약수데이터!$C:$AS,41,0),"")</f>
        <v/>
      </c>
      <c r="S988" s="115" t="str">
        <f>IFERROR(VLOOKUP($D988,의치한약수데이터!$C:$AS,43,0),"")</f>
        <v/>
      </c>
    </row>
    <row r="989" spans="3:19" x14ac:dyDescent="0.3">
      <c r="C989" s="18">
        <v>957</v>
      </c>
      <c r="D989" s="77" t="str">
        <f>IFERROR(VLOOKUP($C989,의치한약수데이터!$B:$C,2,0),"")</f>
        <v/>
      </c>
      <c r="E989" s="79" t="str">
        <f>IFERROR(VLOOKUP($D989,의치한약수데이터!$C:$AS,3,0),"")</f>
        <v/>
      </c>
      <c r="F989" s="77" t="str">
        <f>IFERROR(VLOOKUP($D989,의치한약수데이터!$C:$AS,5,0),"")</f>
        <v/>
      </c>
      <c r="G989" s="77" t="str">
        <f>IFERROR(VLOOKUP($D989,의치한약수데이터!$C:$AS,6,0),"")</f>
        <v/>
      </c>
      <c r="H989" s="77" t="str">
        <f>IFERROR(VLOOKUP($D989,의치한약수데이터!$C:$AS,8,0),"")</f>
        <v/>
      </c>
      <c r="I989" s="77" t="str">
        <f>IFERROR(VLOOKUP($D989,의치한약수데이터!$C:$AS,12,0),"")</f>
        <v/>
      </c>
      <c r="J989" s="77" t="str">
        <f>IFERROR(VLOOKUP($D989,의치한약수데이터!$C:$AS,13,0),"")</f>
        <v/>
      </c>
      <c r="K989" s="77" t="str">
        <f>IFERROR(VLOOKUP($D989,의치한약수데이터!$C:$AS,14,0),"")</f>
        <v/>
      </c>
      <c r="L989" s="77" t="str">
        <f>IFERROR(VLOOKUP($D989,의치한약수데이터!$C:$AS,16,0),"")</f>
        <v/>
      </c>
      <c r="M989" s="80" t="str">
        <f>IFERROR(VLOOKUP($D989,의치한약수데이터!$C:$AS,17,0),"")</f>
        <v/>
      </c>
      <c r="N989" s="77" t="str">
        <f>IFERROR(VLOOKUP($D989,의치한약수데이터!$C:$AS,18,0),"")</f>
        <v/>
      </c>
      <c r="O989" s="81" t="str">
        <f>IFERROR(VLOOKUP($D989,의치한약수데이터!$C:$AS,20,0),"")</f>
        <v/>
      </c>
      <c r="P989" s="77" t="str">
        <f>IFERROR(VLOOKUP($D989,의치한약수데이터!$C:$AS,21,0),"")</f>
        <v/>
      </c>
      <c r="Q989" s="77" t="str">
        <f>IFERROR(VLOOKUP($D989,의치한약수데이터!$C:$AS,39,0),"")</f>
        <v/>
      </c>
      <c r="R989" s="82" t="str">
        <f>IFERROR(VLOOKUP($D989,의치한약수데이터!$C:$AS,41,0),"")</f>
        <v/>
      </c>
      <c r="S989" s="115" t="str">
        <f>IFERROR(VLOOKUP($D989,의치한약수데이터!$C:$AS,43,0),"")</f>
        <v/>
      </c>
    </row>
    <row r="990" spans="3:19" x14ac:dyDescent="0.3">
      <c r="C990" s="18">
        <v>958</v>
      </c>
      <c r="D990" s="77" t="str">
        <f>IFERROR(VLOOKUP($C990,의치한약수데이터!$B:$C,2,0),"")</f>
        <v/>
      </c>
      <c r="E990" s="79" t="str">
        <f>IFERROR(VLOOKUP($D990,의치한약수데이터!$C:$AS,3,0),"")</f>
        <v/>
      </c>
      <c r="F990" s="77" t="str">
        <f>IFERROR(VLOOKUP($D990,의치한약수데이터!$C:$AS,5,0),"")</f>
        <v/>
      </c>
      <c r="G990" s="77" t="str">
        <f>IFERROR(VLOOKUP($D990,의치한약수데이터!$C:$AS,6,0),"")</f>
        <v/>
      </c>
      <c r="H990" s="77" t="str">
        <f>IFERROR(VLOOKUP($D990,의치한약수데이터!$C:$AS,8,0),"")</f>
        <v/>
      </c>
      <c r="I990" s="77" t="str">
        <f>IFERROR(VLOOKUP($D990,의치한약수데이터!$C:$AS,12,0),"")</f>
        <v/>
      </c>
      <c r="J990" s="77" t="str">
        <f>IFERROR(VLOOKUP($D990,의치한약수데이터!$C:$AS,13,0),"")</f>
        <v/>
      </c>
      <c r="K990" s="77" t="str">
        <f>IFERROR(VLOOKUP($D990,의치한약수데이터!$C:$AS,14,0),"")</f>
        <v/>
      </c>
      <c r="L990" s="77" t="str">
        <f>IFERROR(VLOOKUP($D990,의치한약수데이터!$C:$AS,16,0),"")</f>
        <v/>
      </c>
      <c r="M990" s="80" t="str">
        <f>IFERROR(VLOOKUP($D990,의치한약수데이터!$C:$AS,17,0),"")</f>
        <v/>
      </c>
      <c r="N990" s="77" t="str">
        <f>IFERROR(VLOOKUP($D990,의치한약수데이터!$C:$AS,18,0),"")</f>
        <v/>
      </c>
      <c r="O990" s="81" t="str">
        <f>IFERROR(VLOOKUP($D990,의치한약수데이터!$C:$AS,20,0),"")</f>
        <v/>
      </c>
      <c r="P990" s="77" t="str">
        <f>IFERROR(VLOOKUP($D990,의치한약수데이터!$C:$AS,21,0),"")</f>
        <v/>
      </c>
      <c r="Q990" s="77" t="str">
        <f>IFERROR(VLOOKUP($D990,의치한약수데이터!$C:$AS,39,0),"")</f>
        <v/>
      </c>
      <c r="R990" s="82" t="str">
        <f>IFERROR(VLOOKUP($D990,의치한약수데이터!$C:$AS,41,0),"")</f>
        <v/>
      </c>
      <c r="S990" s="115" t="str">
        <f>IFERROR(VLOOKUP($D990,의치한약수데이터!$C:$AS,43,0),"")</f>
        <v/>
      </c>
    </row>
    <row r="991" spans="3:19" x14ac:dyDescent="0.3">
      <c r="C991" s="18">
        <v>959</v>
      </c>
      <c r="D991" s="77" t="str">
        <f>IFERROR(VLOOKUP($C991,의치한약수데이터!$B:$C,2,0),"")</f>
        <v/>
      </c>
      <c r="E991" s="79" t="str">
        <f>IFERROR(VLOOKUP($D991,의치한약수데이터!$C:$AS,3,0),"")</f>
        <v/>
      </c>
      <c r="F991" s="77" t="str">
        <f>IFERROR(VLOOKUP($D991,의치한약수데이터!$C:$AS,5,0),"")</f>
        <v/>
      </c>
      <c r="G991" s="77" t="str">
        <f>IFERROR(VLOOKUP($D991,의치한약수데이터!$C:$AS,6,0),"")</f>
        <v/>
      </c>
      <c r="H991" s="77" t="str">
        <f>IFERROR(VLOOKUP($D991,의치한약수데이터!$C:$AS,8,0),"")</f>
        <v/>
      </c>
      <c r="I991" s="77" t="str">
        <f>IFERROR(VLOOKUP($D991,의치한약수데이터!$C:$AS,12,0),"")</f>
        <v/>
      </c>
      <c r="J991" s="77" t="str">
        <f>IFERROR(VLOOKUP($D991,의치한약수데이터!$C:$AS,13,0),"")</f>
        <v/>
      </c>
      <c r="K991" s="77" t="str">
        <f>IFERROR(VLOOKUP($D991,의치한약수데이터!$C:$AS,14,0),"")</f>
        <v/>
      </c>
      <c r="L991" s="77" t="str">
        <f>IFERROR(VLOOKUP($D991,의치한약수데이터!$C:$AS,16,0),"")</f>
        <v/>
      </c>
      <c r="M991" s="80" t="str">
        <f>IFERROR(VLOOKUP($D991,의치한약수데이터!$C:$AS,17,0),"")</f>
        <v/>
      </c>
      <c r="N991" s="77" t="str">
        <f>IFERROR(VLOOKUP($D991,의치한약수데이터!$C:$AS,18,0),"")</f>
        <v/>
      </c>
      <c r="O991" s="81" t="str">
        <f>IFERROR(VLOOKUP($D991,의치한약수데이터!$C:$AS,20,0),"")</f>
        <v/>
      </c>
      <c r="P991" s="77" t="str">
        <f>IFERROR(VLOOKUP($D991,의치한약수데이터!$C:$AS,21,0),"")</f>
        <v/>
      </c>
      <c r="Q991" s="77" t="str">
        <f>IFERROR(VLOOKUP($D991,의치한약수데이터!$C:$AS,39,0),"")</f>
        <v/>
      </c>
      <c r="R991" s="82" t="str">
        <f>IFERROR(VLOOKUP($D991,의치한약수데이터!$C:$AS,41,0),"")</f>
        <v/>
      </c>
      <c r="S991" s="115" t="str">
        <f>IFERROR(VLOOKUP($D991,의치한약수데이터!$C:$AS,43,0),"")</f>
        <v/>
      </c>
    </row>
    <row r="992" spans="3:19" x14ac:dyDescent="0.3">
      <c r="C992" s="18">
        <v>960</v>
      </c>
      <c r="D992" s="77" t="str">
        <f>IFERROR(VLOOKUP($C992,의치한약수데이터!$B:$C,2,0),"")</f>
        <v/>
      </c>
      <c r="E992" s="79" t="str">
        <f>IFERROR(VLOOKUP($D992,의치한약수데이터!$C:$AS,3,0),"")</f>
        <v/>
      </c>
      <c r="F992" s="77" t="str">
        <f>IFERROR(VLOOKUP($D992,의치한약수데이터!$C:$AS,5,0),"")</f>
        <v/>
      </c>
      <c r="G992" s="77" t="str">
        <f>IFERROR(VLOOKUP($D992,의치한약수데이터!$C:$AS,6,0),"")</f>
        <v/>
      </c>
      <c r="H992" s="77" t="str">
        <f>IFERROR(VLOOKUP($D992,의치한약수데이터!$C:$AS,8,0),"")</f>
        <v/>
      </c>
      <c r="I992" s="77" t="str">
        <f>IFERROR(VLOOKUP($D992,의치한약수데이터!$C:$AS,12,0),"")</f>
        <v/>
      </c>
      <c r="J992" s="77" t="str">
        <f>IFERROR(VLOOKUP($D992,의치한약수데이터!$C:$AS,13,0),"")</f>
        <v/>
      </c>
      <c r="K992" s="77" t="str">
        <f>IFERROR(VLOOKUP($D992,의치한약수데이터!$C:$AS,14,0),"")</f>
        <v/>
      </c>
      <c r="L992" s="77" t="str">
        <f>IFERROR(VLOOKUP($D992,의치한약수데이터!$C:$AS,16,0),"")</f>
        <v/>
      </c>
      <c r="M992" s="80" t="str">
        <f>IFERROR(VLOOKUP($D992,의치한약수데이터!$C:$AS,17,0),"")</f>
        <v/>
      </c>
      <c r="N992" s="77" t="str">
        <f>IFERROR(VLOOKUP($D992,의치한약수데이터!$C:$AS,18,0),"")</f>
        <v/>
      </c>
      <c r="O992" s="81" t="str">
        <f>IFERROR(VLOOKUP($D992,의치한약수데이터!$C:$AS,20,0),"")</f>
        <v/>
      </c>
      <c r="P992" s="77" t="str">
        <f>IFERROR(VLOOKUP($D992,의치한약수데이터!$C:$AS,21,0),"")</f>
        <v/>
      </c>
      <c r="Q992" s="77" t="str">
        <f>IFERROR(VLOOKUP($D992,의치한약수데이터!$C:$AS,39,0),"")</f>
        <v/>
      </c>
      <c r="R992" s="82" t="str">
        <f>IFERROR(VLOOKUP($D992,의치한약수데이터!$C:$AS,41,0),"")</f>
        <v/>
      </c>
      <c r="S992" s="115" t="str">
        <f>IFERROR(VLOOKUP($D992,의치한약수데이터!$C:$AS,43,0),"")</f>
        <v/>
      </c>
    </row>
    <row r="993" spans="3:19" x14ac:dyDescent="0.3">
      <c r="C993" s="18">
        <v>961</v>
      </c>
      <c r="D993" s="77" t="str">
        <f>IFERROR(VLOOKUP($C993,의치한약수데이터!$B:$C,2,0),"")</f>
        <v/>
      </c>
      <c r="E993" s="79" t="str">
        <f>IFERROR(VLOOKUP($D993,의치한약수데이터!$C:$AS,3,0),"")</f>
        <v/>
      </c>
      <c r="F993" s="77" t="str">
        <f>IFERROR(VLOOKUP($D993,의치한약수데이터!$C:$AS,5,0),"")</f>
        <v/>
      </c>
      <c r="G993" s="77" t="str">
        <f>IFERROR(VLOOKUP($D993,의치한약수데이터!$C:$AS,6,0),"")</f>
        <v/>
      </c>
      <c r="H993" s="77" t="str">
        <f>IFERROR(VLOOKUP($D993,의치한약수데이터!$C:$AS,8,0),"")</f>
        <v/>
      </c>
      <c r="I993" s="77" t="str">
        <f>IFERROR(VLOOKUP($D993,의치한약수데이터!$C:$AS,12,0),"")</f>
        <v/>
      </c>
      <c r="J993" s="77" t="str">
        <f>IFERROR(VLOOKUP($D993,의치한약수데이터!$C:$AS,13,0),"")</f>
        <v/>
      </c>
      <c r="K993" s="77" t="str">
        <f>IFERROR(VLOOKUP($D993,의치한약수데이터!$C:$AS,14,0),"")</f>
        <v/>
      </c>
      <c r="L993" s="77" t="str">
        <f>IFERROR(VLOOKUP($D993,의치한약수데이터!$C:$AS,16,0),"")</f>
        <v/>
      </c>
      <c r="M993" s="80" t="str">
        <f>IFERROR(VLOOKUP($D993,의치한약수데이터!$C:$AS,17,0),"")</f>
        <v/>
      </c>
      <c r="N993" s="77" t="str">
        <f>IFERROR(VLOOKUP($D993,의치한약수데이터!$C:$AS,18,0),"")</f>
        <v/>
      </c>
      <c r="O993" s="81" t="str">
        <f>IFERROR(VLOOKUP($D993,의치한약수데이터!$C:$AS,20,0),"")</f>
        <v/>
      </c>
      <c r="P993" s="77" t="str">
        <f>IFERROR(VLOOKUP($D993,의치한약수데이터!$C:$AS,21,0),"")</f>
        <v/>
      </c>
      <c r="Q993" s="77" t="str">
        <f>IFERROR(VLOOKUP($D993,의치한약수데이터!$C:$AS,39,0),"")</f>
        <v/>
      </c>
      <c r="R993" s="82" t="str">
        <f>IFERROR(VLOOKUP($D993,의치한약수데이터!$C:$AS,41,0),"")</f>
        <v/>
      </c>
      <c r="S993" s="115" t="str">
        <f>IFERROR(VLOOKUP($D993,의치한약수데이터!$C:$AS,43,0),"")</f>
        <v/>
      </c>
    </row>
    <row r="994" spans="3:19" x14ac:dyDescent="0.3">
      <c r="C994" s="18">
        <v>962</v>
      </c>
      <c r="D994" s="77" t="str">
        <f>IFERROR(VLOOKUP($C994,의치한약수데이터!$B:$C,2,0),"")</f>
        <v/>
      </c>
      <c r="E994" s="79" t="str">
        <f>IFERROR(VLOOKUP($D994,의치한약수데이터!$C:$AS,3,0),"")</f>
        <v/>
      </c>
      <c r="F994" s="77" t="str">
        <f>IFERROR(VLOOKUP($D994,의치한약수데이터!$C:$AS,5,0),"")</f>
        <v/>
      </c>
      <c r="G994" s="77" t="str">
        <f>IFERROR(VLOOKUP($D994,의치한약수데이터!$C:$AS,6,0),"")</f>
        <v/>
      </c>
      <c r="H994" s="77" t="str">
        <f>IFERROR(VLOOKUP($D994,의치한약수데이터!$C:$AS,8,0),"")</f>
        <v/>
      </c>
      <c r="I994" s="77" t="str">
        <f>IFERROR(VLOOKUP($D994,의치한약수데이터!$C:$AS,12,0),"")</f>
        <v/>
      </c>
      <c r="J994" s="77" t="str">
        <f>IFERROR(VLOOKUP($D994,의치한약수데이터!$C:$AS,13,0),"")</f>
        <v/>
      </c>
      <c r="K994" s="77" t="str">
        <f>IFERROR(VLOOKUP($D994,의치한약수데이터!$C:$AS,14,0),"")</f>
        <v/>
      </c>
      <c r="L994" s="77" t="str">
        <f>IFERROR(VLOOKUP($D994,의치한약수데이터!$C:$AS,16,0),"")</f>
        <v/>
      </c>
      <c r="M994" s="80" t="str">
        <f>IFERROR(VLOOKUP($D994,의치한약수데이터!$C:$AS,17,0),"")</f>
        <v/>
      </c>
      <c r="N994" s="77" t="str">
        <f>IFERROR(VLOOKUP($D994,의치한약수데이터!$C:$AS,18,0),"")</f>
        <v/>
      </c>
      <c r="O994" s="81" t="str">
        <f>IFERROR(VLOOKUP($D994,의치한약수데이터!$C:$AS,20,0),"")</f>
        <v/>
      </c>
      <c r="P994" s="77" t="str">
        <f>IFERROR(VLOOKUP($D994,의치한약수데이터!$C:$AS,21,0),"")</f>
        <v/>
      </c>
      <c r="Q994" s="77" t="str">
        <f>IFERROR(VLOOKUP($D994,의치한약수데이터!$C:$AS,39,0),"")</f>
        <v/>
      </c>
      <c r="R994" s="82" t="str">
        <f>IFERROR(VLOOKUP($D994,의치한약수데이터!$C:$AS,41,0),"")</f>
        <v/>
      </c>
      <c r="S994" s="115" t="str">
        <f>IFERROR(VLOOKUP($D994,의치한약수데이터!$C:$AS,43,0),"")</f>
        <v/>
      </c>
    </row>
    <row r="995" spans="3:19" x14ac:dyDescent="0.3">
      <c r="C995" s="18">
        <v>963</v>
      </c>
      <c r="D995" s="77" t="str">
        <f>IFERROR(VLOOKUP($C995,의치한약수데이터!$B:$C,2,0),"")</f>
        <v/>
      </c>
      <c r="E995" s="79" t="str">
        <f>IFERROR(VLOOKUP($D995,의치한약수데이터!$C:$AS,3,0),"")</f>
        <v/>
      </c>
      <c r="F995" s="77" t="str">
        <f>IFERROR(VLOOKUP($D995,의치한약수데이터!$C:$AS,5,0),"")</f>
        <v/>
      </c>
      <c r="G995" s="77" t="str">
        <f>IFERROR(VLOOKUP($D995,의치한약수데이터!$C:$AS,6,0),"")</f>
        <v/>
      </c>
      <c r="H995" s="77" t="str">
        <f>IFERROR(VLOOKUP($D995,의치한약수데이터!$C:$AS,8,0),"")</f>
        <v/>
      </c>
      <c r="I995" s="77" t="str">
        <f>IFERROR(VLOOKUP($D995,의치한약수데이터!$C:$AS,12,0),"")</f>
        <v/>
      </c>
      <c r="J995" s="77" t="str">
        <f>IFERROR(VLOOKUP($D995,의치한약수데이터!$C:$AS,13,0),"")</f>
        <v/>
      </c>
      <c r="K995" s="77" t="str">
        <f>IFERROR(VLOOKUP($D995,의치한약수데이터!$C:$AS,14,0),"")</f>
        <v/>
      </c>
      <c r="L995" s="77" t="str">
        <f>IFERROR(VLOOKUP($D995,의치한약수데이터!$C:$AS,16,0),"")</f>
        <v/>
      </c>
      <c r="M995" s="80" t="str">
        <f>IFERROR(VLOOKUP($D995,의치한약수데이터!$C:$AS,17,0),"")</f>
        <v/>
      </c>
      <c r="N995" s="77" t="str">
        <f>IFERROR(VLOOKUP($D995,의치한약수데이터!$C:$AS,18,0),"")</f>
        <v/>
      </c>
      <c r="O995" s="81" t="str">
        <f>IFERROR(VLOOKUP($D995,의치한약수데이터!$C:$AS,20,0),"")</f>
        <v/>
      </c>
      <c r="P995" s="77" t="str">
        <f>IFERROR(VLOOKUP($D995,의치한약수데이터!$C:$AS,21,0),"")</f>
        <v/>
      </c>
      <c r="Q995" s="77" t="str">
        <f>IFERROR(VLOOKUP($D995,의치한약수데이터!$C:$AS,39,0),"")</f>
        <v/>
      </c>
      <c r="R995" s="82" t="str">
        <f>IFERROR(VLOOKUP($D995,의치한약수데이터!$C:$AS,41,0),"")</f>
        <v/>
      </c>
      <c r="S995" s="115" t="str">
        <f>IFERROR(VLOOKUP($D995,의치한약수데이터!$C:$AS,43,0),"")</f>
        <v/>
      </c>
    </row>
    <row r="996" spans="3:19" x14ac:dyDescent="0.3">
      <c r="C996" s="18">
        <v>964</v>
      </c>
      <c r="D996" s="77" t="str">
        <f>IFERROR(VLOOKUP($C996,의치한약수데이터!$B:$C,2,0),"")</f>
        <v/>
      </c>
      <c r="E996" s="79" t="str">
        <f>IFERROR(VLOOKUP($D996,의치한약수데이터!$C:$AS,3,0),"")</f>
        <v/>
      </c>
      <c r="F996" s="77" t="str">
        <f>IFERROR(VLOOKUP($D996,의치한약수데이터!$C:$AS,5,0),"")</f>
        <v/>
      </c>
      <c r="G996" s="77" t="str">
        <f>IFERROR(VLOOKUP($D996,의치한약수데이터!$C:$AS,6,0),"")</f>
        <v/>
      </c>
      <c r="H996" s="77" t="str">
        <f>IFERROR(VLOOKUP($D996,의치한약수데이터!$C:$AS,8,0),"")</f>
        <v/>
      </c>
      <c r="I996" s="77" t="str">
        <f>IFERROR(VLOOKUP($D996,의치한약수데이터!$C:$AS,12,0),"")</f>
        <v/>
      </c>
      <c r="J996" s="77" t="str">
        <f>IFERROR(VLOOKUP($D996,의치한약수데이터!$C:$AS,13,0),"")</f>
        <v/>
      </c>
      <c r="K996" s="77" t="str">
        <f>IFERROR(VLOOKUP($D996,의치한약수데이터!$C:$AS,14,0),"")</f>
        <v/>
      </c>
      <c r="L996" s="77" t="str">
        <f>IFERROR(VLOOKUP($D996,의치한약수데이터!$C:$AS,16,0),"")</f>
        <v/>
      </c>
      <c r="M996" s="80" t="str">
        <f>IFERROR(VLOOKUP($D996,의치한약수데이터!$C:$AS,17,0),"")</f>
        <v/>
      </c>
      <c r="N996" s="77" t="str">
        <f>IFERROR(VLOOKUP($D996,의치한약수데이터!$C:$AS,18,0),"")</f>
        <v/>
      </c>
      <c r="O996" s="81" t="str">
        <f>IFERROR(VLOOKUP($D996,의치한약수데이터!$C:$AS,20,0),"")</f>
        <v/>
      </c>
      <c r="P996" s="77" t="str">
        <f>IFERROR(VLOOKUP($D996,의치한약수데이터!$C:$AS,21,0),"")</f>
        <v/>
      </c>
      <c r="Q996" s="77" t="str">
        <f>IFERROR(VLOOKUP($D996,의치한약수데이터!$C:$AS,39,0),"")</f>
        <v/>
      </c>
      <c r="R996" s="82" t="str">
        <f>IFERROR(VLOOKUP($D996,의치한약수데이터!$C:$AS,41,0),"")</f>
        <v/>
      </c>
      <c r="S996" s="115" t="str">
        <f>IFERROR(VLOOKUP($D996,의치한약수데이터!$C:$AS,43,0),"")</f>
        <v/>
      </c>
    </row>
    <row r="997" spans="3:19" x14ac:dyDescent="0.3">
      <c r="C997" s="18">
        <v>965</v>
      </c>
      <c r="D997" s="77" t="str">
        <f>IFERROR(VLOOKUP($C997,의치한약수데이터!$B:$C,2,0),"")</f>
        <v/>
      </c>
      <c r="E997" s="79" t="str">
        <f>IFERROR(VLOOKUP($D997,의치한약수데이터!$C:$AS,3,0),"")</f>
        <v/>
      </c>
      <c r="F997" s="77" t="str">
        <f>IFERROR(VLOOKUP($D997,의치한약수데이터!$C:$AS,5,0),"")</f>
        <v/>
      </c>
      <c r="G997" s="77" t="str">
        <f>IFERROR(VLOOKUP($D997,의치한약수데이터!$C:$AS,6,0),"")</f>
        <v/>
      </c>
      <c r="H997" s="77" t="str">
        <f>IFERROR(VLOOKUP($D997,의치한약수데이터!$C:$AS,8,0),"")</f>
        <v/>
      </c>
      <c r="I997" s="77" t="str">
        <f>IFERROR(VLOOKUP($D997,의치한약수데이터!$C:$AS,12,0),"")</f>
        <v/>
      </c>
      <c r="J997" s="77" t="str">
        <f>IFERROR(VLOOKUP($D997,의치한약수데이터!$C:$AS,13,0),"")</f>
        <v/>
      </c>
      <c r="K997" s="77" t="str">
        <f>IFERROR(VLOOKUP($D997,의치한약수데이터!$C:$AS,14,0),"")</f>
        <v/>
      </c>
      <c r="L997" s="77" t="str">
        <f>IFERROR(VLOOKUP($D997,의치한약수데이터!$C:$AS,16,0),"")</f>
        <v/>
      </c>
      <c r="M997" s="80" t="str">
        <f>IFERROR(VLOOKUP($D997,의치한약수데이터!$C:$AS,17,0),"")</f>
        <v/>
      </c>
      <c r="N997" s="77" t="str">
        <f>IFERROR(VLOOKUP($D997,의치한약수데이터!$C:$AS,18,0),"")</f>
        <v/>
      </c>
      <c r="O997" s="81" t="str">
        <f>IFERROR(VLOOKUP($D997,의치한약수데이터!$C:$AS,20,0),"")</f>
        <v/>
      </c>
      <c r="P997" s="77" t="str">
        <f>IFERROR(VLOOKUP($D997,의치한약수데이터!$C:$AS,21,0),"")</f>
        <v/>
      </c>
      <c r="Q997" s="77" t="str">
        <f>IFERROR(VLOOKUP($D997,의치한약수데이터!$C:$AS,39,0),"")</f>
        <v/>
      </c>
      <c r="R997" s="82" t="str">
        <f>IFERROR(VLOOKUP($D997,의치한약수데이터!$C:$AS,41,0),"")</f>
        <v/>
      </c>
      <c r="S997" s="115" t="str">
        <f>IFERROR(VLOOKUP($D997,의치한약수데이터!$C:$AS,43,0),"")</f>
        <v/>
      </c>
    </row>
    <row r="998" spans="3:19" x14ac:dyDescent="0.3">
      <c r="C998" s="18">
        <v>966</v>
      </c>
      <c r="D998" s="77" t="str">
        <f>IFERROR(VLOOKUP($C998,의치한약수데이터!$B:$C,2,0),"")</f>
        <v/>
      </c>
      <c r="E998" s="79" t="str">
        <f>IFERROR(VLOOKUP($D998,의치한약수데이터!$C:$AS,3,0),"")</f>
        <v/>
      </c>
      <c r="F998" s="77" t="str">
        <f>IFERROR(VLOOKUP($D998,의치한약수데이터!$C:$AS,5,0),"")</f>
        <v/>
      </c>
      <c r="G998" s="77" t="str">
        <f>IFERROR(VLOOKUP($D998,의치한약수데이터!$C:$AS,6,0),"")</f>
        <v/>
      </c>
      <c r="H998" s="77" t="str">
        <f>IFERROR(VLOOKUP($D998,의치한약수데이터!$C:$AS,8,0),"")</f>
        <v/>
      </c>
      <c r="I998" s="77" t="str">
        <f>IFERROR(VLOOKUP($D998,의치한약수데이터!$C:$AS,12,0),"")</f>
        <v/>
      </c>
      <c r="J998" s="77" t="str">
        <f>IFERROR(VLOOKUP($D998,의치한약수데이터!$C:$AS,13,0),"")</f>
        <v/>
      </c>
      <c r="K998" s="77" t="str">
        <f>IFERROR(VLOOKUP($D998,의치한약수데이터!$C:$AS,14,0),"")</f>
        <v/>
      </c>
      <c r="L998" s="77" t="str">
        <f>IFERROR(VLOOKUP($D998,의치한약수데이터!$C:$AS,16,0),"")</f>
        <v/>
      </c>
      <c r="M998" s="80" t="str">
        <f>IFERROR(VLOOKUP($D998,의치한약수데이터!$C:$AS,17,0),"")</f>
        <v/>
      </c>
      <c r="N998" s="77" t="str">
        <f>IFERROR(VLOOKUP($D998,의치한약수데이터!$C:$AS,18,0),"")</f>
        <v/>
      </c>
      <c r="O998" s="81" t="str">
        <f>IFERROR(VLOOKUP($D998,의치한약수데이터!$C:$AS,20,0),"")</f>
        <v/>
      </c>
      <c r="P998" s="77" t="str">
        <f>IFERROR(VLOOKUP($D998,의치한약수데이터!$C:$AS,21,0),"")</f>
        <v/>
      </c>
      <c r="Q998" s="77" t="str">
        <f>IFERROR(VLOOKUP($D998,의치한약수데이터!$C:$AS,39,0),"")</f>
        <v/>
      </c>
      <c r="R998" s="82" t="str">
        <f>IFERROR(VLOOKUP($D998,의치한약수데이터!$C:$AS,41,0),"")</f>
        <v/>
      </c>
      <c r="S998" s="115" t="str">
        <f>IFERROR(VLOOKUP($D998,의치한약수데이터!$C:$AS,43,0),"")</f>
        <v/>
      </c>
    </row>
    <row r="999" spans="3:19" x14ac:dyDescent="0.3">
      <c r="C999" s="18">
        <v>967</v>
      </c>
      <c r="D999" s="77" t="str">
        <f>IFERROR(VLOOKUP($C999,의치한약수데이터!$B:$C,2,0),"")</f>
        <v/>
      </c>
      <c r="E999" s="79" t="str">
        <f>IFERROR(VLOOKUP($D999,의치한약수데이터!$C:$AS,3,0),"")</f>
        <v/>
      </c>
      <c r="F999" s="77" t="str">
        <f>IFERROR(VLOOKUP($D999,의치한약수데이터!$C:$AS,5,0),"")</f>
        <v/>
      </c>
      <c r="G999" s="77" t="str">
        <f>IFERROR(VLOOKUP($D999,의치한약수데이터!$C:$AS,6,0),"")</f>
        <v/>
      </c>
      <c r="H999" s="77" t="str">
        <f>IFERROR(VLOOKUP($D999,의치한약수데이터!$C:$AS,8,0),"")</f>
        <v/>
      </c>
      <c r="I999" s="77" t="str">
        <f>IFERROR(VLOOKUP($D999,의치한약수데이터!$C:$AS,12,0),"")</f>
        <v/>
      </c>
      <c r="J999" s="77" t="str">
        <f>IFERROR(VLOOKUP($D999,의치한약수데이터!$C:$AS,13,0),"")</f>
        <v/>
      </c>
      <c r="K999" s="77" t="str">
        <f>IFERROR(VLOOKUP($D999,의치한약수데이터!$C:$AS,14,0),"")</f>
        <v/>
      </c>
      <c r="L999" s="77" t="str">
        <f>IFERROR(VLOOKUP($D999,의치한약수데이터!$C:$AS,16,0),"")</f>
        <v/>
      </c>
      <c r="M999" s="80" t="str">
        <f>IFERROR(VLOOKUP($D999,의치한약수데이터!$C:$AS,17,0),"")</f>
        <v/>
      </c>
      <c r="N999" s="77" t="str">
        <f>IFERROR(VLOOKUP($D999,의치한약수데이터!$C:$AS,18,0),"")</f>
        <v/>
      </c>
      <c r="O999" s="81" t="str">
        <f>IFERROR(VLOOKUP($D999,의치한약수데이터!$C:$AS,20,0),"")</f>
        <v/>
      </c>
      <c r="P999" s="77" t="str">
        <f>IFERROR(VLOOKUP($D999,의치한약수데이터!$C:$AS,21,0),"")</f>
        <v/>
      </c>
      <c r="Q999" s="77" t="str">
        <f>IFERROR(VLOOKUP($D999,의치한약수데이터!$C:$AS,39,0),"")</f>
        <v/>
      </c>
      <c r="R999" s="82" t="str">
        <f>IFERROR(VLOOKUP($D999,의치한약수데이터!$C:$AS,41,0),"")</f>
        <v/>
      </c>
      <c r="S999" s="115" t="str">
        <f>IFERROR(VLOOKUP($D999,의치한약수데이터!$C:$AS,43,0),"")</f>
        <v/>
      </c>
    </row>
    <row r="1000" spans="3:19" x14ac:dyDescent="0.3">
      <c r="C1000" s="18">
        <v>968</v>
      </c>
      <c r="D1000" s="77" t="str">
        <f>IFERROR(VLOOKUP($C1000,의치한약수데이터!$B:$C,2,0),"")</f>
        <v/>
      </c>
      <c r="E1000" s="79" t="str">
        <f>IFERROR(VLOOKUP($D1000,의치한약수데이터!$C:$AS,3,0),"")</f>
        <v/>
      </c>
      <c r="F1000" s="77" t="str">
        <f>IFERROR(VLOOKUP($D1000,의치한약수데이터!$C:$AS,5,0),"")</f>
        <v/>
      </c>
      <c r="G1000" s="77" t="str">
        <f>IFERROR(VLOOKUP($D1000,의치한약수데이터!$C:$AS,6,0),"")</f>
        <v/>
      </c>
      <c r="H1000" s="77" t="str">
        <f>IFERROR(VLOOKUP($D1000,의치한약수데이터!$C:$AS,8,0),"")</f>
        <v/>
      </c>
      <c r="I1000" s="77" t="str">
        <f>IFERROR(VLOOKUP($D1000,의치한약수데이터!$C:$AS,12,0),"")</f>
        <v/>
      </c>
      <c r="J1000" s="77" t="str">
        <f>IFERROR(VLOOKUP($D1000,의치한약수데이터!$C:$AS,13,0),"")</f>
        <v/>
      </c>
      <c r="K1000" s="77" t="str">
        <f>IFERROR(VLOOKUP($D1000,의치한약수데이터!$C:$AS,14,0),"")</f>
        <v/>
      </c>
      <c r="L1000" s="77" t="str">
        <f>IFERROR(VLOOKUP($D1000,의치한약수데이터!$C:$AS,16,0),"")</f>
        <v/>
      </c>
      <c r="M1000" s="80" t="str">
        <f>IFERROR(VLOOKUP($D1000,의치한약수데이터!$C:$AS,17,0),"")</f>
        <v/>
      </c>
      <c r="N1000" s="77" t="str">
        <f>IFERROR(VLOOKUP($D1000,의치한약수데이터!$C:$AS,18,0),"")</f>
        <v/>
      </c>
      <c r="O1000" s="81" t="str">
        <f>IFERROR(VLOOKUP($D1000,의치한약수데이터!$C:$AS,20,0),"")</f>
        <v/>
      </c>
      <c r="P1000" s="77" t="str">
        <f>IFERROR(VLOOKUP($D1000,의치한약수데이터!$C:$AS,21,0),"")</f>
        <v/>
      </c>
      <c r="Q1000" s="77" t="str">
        <f>IFERROR(VLOOKUP($D1000,의치한약수데이터!$C:$AS,39,0),"")</f>
        <v/>
      </c>
      <c r="R1000" s="82" t="str">
        <f>IFERROR(VLOOKUP($D1000,의치한약수데이터!$C:$AS,41,0),"")</f>
        <v/>
      </c>
      <c r="S1000" s="115" t="str">
        <f>IFERROR(VLOOKUP($D1000,의치한약수데이터!$C:$AS,43,0),"")</f>
        <v/>
      </c>
    </row>
    <row r="1001" spans="3:19" x14ac:dyDescent="0.3">
      <c r="C1001" s="18">
        <v>969</v>
      </c>
      <c r="D1001" s="77" t="str">
        <f>IFERROR(VLOOKUP($C1001,의치한약수데이터!$B:$C,2,0),"")</f>
        <v/>
      </c>
      <c r="E1001" s="79" t="str">
        <f>IFERROR(VLOOKUP($D1001,의치한약수데이터!$C:$AS,3,0),"")</f>
        <v/>
      </c>
      <c r="F1001" s="77" t="str">
        <f>IFERROR(VLOOKUP($D1001,의치한약수데이터!$C:$AS,5,0),"")</f>
        <v/>
      </c>
      <c r="G1001" s="77" t="str">
        <f>IFERROR(VLOOKUP($D1001,의치한약수데이터!$C:$AS,6,0),"")</f>
        <v/>
      </c>
      <c r="H1001" s="77" t="str">
        <f>IFERROR(VLOOKUP($D1001,의치한약수데이터!$C:$AS,8,0),"")</f>
        <v/>
      </c>
      <c r="I1001" s="77" t="str">
        <f>IFERROR(VLOOKUP($D1001,의치한약수데이터!$C:$AS,12,0),"")</f>
        <v/>
      </c>
      <c r="J1001" s="77" t="str">
        <f>IFERROR(VLOOKUP($D1001,의치한약수데이터!$C:$AS,13,0),"")</f>
        <v/>
      </c>
      <c r="K1001" s="77" t="str">
        <f>IFERROR(VLOOKUP($D1001,의치한약수데이터!$C:$AS,14,0),"")</f>
        <v/>
      </c>
      <c r="L1001" s="77" t="str">
        <f>IFERROR(VLOOKUP($D1001,의치한약수데이터!$C:$AS,16,0),"")</f>
        <v/>
      </c>
      <c r="M1001" s="80" t="str">
        <f>IFERROR(VLOOKUP($D1001,의치한약수데이터!$C:$AS,17,0),"")</f>
        <v/>
      </c>
      <c r="N1001" s="77" t="str">
        <f>IFERROR(VLOOKUP($D1001,의치한약수데이터!$C:$AS,18,0),"")</f>
        <v/>
      </c>
      <c r="O1001" s="81" t="str">
        <f>IFERROR(VLOOKUP($D1001,의치한약수데이터!$C:$AS,20,0),"")</f>
        <v/>
      </c>
      <c r="P1001" s="77" t="str">
        <f>IFERROR(VLOOKUP($D1001,의치한약수데이터!$C:$AS,21,0),"")</f>
        <v/>
      </c>
      <c r="Q1001" s="77" t="str">
        <f>IFERROR(VLOOKUP($D1001,의치한약수데이터!$C:$AS,39,0),"")</f>
        <v/>
      </c>
      <c r="R1001" s="82" t="str">
        <f>IFERROR(VLOOKUP($D1001,의치한약수데이터!$C:$AS,41,0),"")</f>
        <v/>
      </c>
      <c r="S1001" s="115" t="str">
        <f>IFERROR(VLOOKUP($D1001,의치한약수데이터!$C:$AS,43,0),"")</f>
        <v/>
      </c>
    </row>
    <row r="1002" spans="3:19" x14ac:dyDescent="0.3">
      <c r="C1002" s="18">
        <v>970</v>
      </c>
      <c r="D1002" s="77" t="str">
        <f>IFERROR(VLOOKUP($C1002,의치한약수데이터!$B:$C,2,0),"")</f>
        <v/>
      </c>
      <c r="E1002" s="79" t="str">
        <f>IFERROR(VLOOKUP($D1002,의치한약수데이터!$C:$AS,3,0),"")</f>
        <v/>
      </c>
      <c r="F1002" s="77" t="str">
        <f>IFERROR(VLOOKUP($D1002,의치한약수데이터!$C:$AS,5,0),"")</f>
        <v/>
      </c>
      <c r="G1002" s="77" t="str">
        <f>IFERROR(VLOOKUP($D1002,의치한약수데이터!$C:$AS,6,0),"")</f>
        <v/>
      </c>
      <c r="H1002" s="77" t="str">
        <f>IFERROR(VLOOKUP($D1002,의치한약수데이터!$C:$AS,8,0),"")</f>
        <v/>
      </c>
      <c r="I1002" s="77" t="str">
        <f>IFERROR(VLOOKUP($D1002,의치한약수데이터!$C:$AS,12,0),"")</f>
        <v/>
      </c>
      <c r="J1002" s="77" t="str">
        <f>IFERROR(VLOOKUP($D1002,의치한약수데이터!$C:$AS,13,0),"")</f>
        <v/>
      </c>
      <c r="K1002" s="77" t="str">
        <f>IFERROR(VLOOKUP($D1002,의치한약수데이터!$C:$AS,14,0),"")</f>
        <v/>
      </c>
      <c r="L1002" s="77" t="str">
        <f>IFERROR(VLOOKUP($D1002,의치한약수데이터!$C:$AS,16,0),"")</f>
        <v/>
      </c>
      <c r="M1002" s="80" t="str">
        <f>IFERROR(VLOOKUP($D1002,의치한약수데이터!$C:$AS,17,0),"")</f>
        <v/>
      </c>
      <c r="N1002" s="77" t="str">
        <f>IFERROR(VLOOKUP($D1002,의치한약수데이터!$C:$AS,18,0),"")</f>
        <v/>
      </c>
      <c r="O1002" s="81" t="str">
        <f>IFERROR(VLOOKUP($D1002,의치한약수데이터!$C:$AS,20,0),"")</f>
        <v/>
      </c>
      <c r="P1002" s="77" t="str">
        <f>IFERROR(VLOOKUP($D1002,의치한약수데이터!$C:$AS,21,0),"")</f>
        <v/>
      </c>
      <c r="Q1002" s="77" t="str">
        <f>IFERROR(VLOOKUP($D1002,의치한약수데이터!$C:$AS,39,0),"")</f>
        <v/>
      </c>
      <c r="R1002" s="82" t="str">
        <f>IFERROR(VLOOKUP($D1002,의치한약수데이터!$C:$AS,41,0),"")</f>
        <v/>
      </c>
      <c r="S1002" s="115" t="str">
        <f>IFERROR(VLOOKUP($D1002,의치한약수데이터!$C:$AS,43,0),"")</f>
        <v/>
      </c>
    </row>
    <row r="1003" spans="3:19" x14ac:dyDescent="0.3">
      <c r="C1003" s="18">
        <v>971</v>
      </c>
      <c r="D1003" s="77" t="str">
        <f>IFERROR(VLOOKUP($C1003,의치한약수데이터!$B:$C,2,0),"")</f>
        <v/>
      </c>
      <c r="E1003" s="79" t="str">
        <f>IFERROR(VLOOKUP($D1003,의치한약수데이터!$C:$AS,3,0),"")</f>
        <v/>
      </c>
      <c r="F1003" s="77" t="str">
        <f>IFERROR(VLOOKUP($D1003,의치한약수데이터!$C:$AS,5,0),"")</f>
        <v/>
      </c>
      <c r="G1003" s="77" t="str">
        <f>IFERROR(VLOOKUP($D1003,의치한약수데이터!$C:$AS,6,0),"")</f>
        <v/>
      </c>
      <c r="H1003" s="77" t="str">
        <f>IFERROR(VLOOKUP($D1003,의치한약수데이터!$C:$AS,8,0),"")</f>
        <v/>
      </c>
      <c r="I1003" s="77" t="str">
        <f>IFERROR(VLOOKUP($D1003,의치한약수데이터!$C:$AS,12,0),"")</f>
        <v/>
      </c>
      <c r="J1003" s="77" t="str">
        <f>IFERROR(VLOOKUP($D1003,의치한약수데이터!$C:$AS,13,0),"")</f>
        <v/>
      </c>
      <c r="K1003" s="77" t="str">
        <f>IFERROR(VLOOKUP($D1003,의치한약수데이터!$C:$AS,14,0),"")</f>
        <v/>
      </c>
      <c r="L1003" s="77" t="str">
        <f>IFERROR(VLOOKUP($D1003,의치한약수데이터!$C:$AS,16,0),"")</f>
        <v/>
      </c>
      <c r="M1003" s="80" t="str">
        <f>IFERROR(VLOOKUP($D1003,의치한약수데이터!$C:$AS,17,0),"")</f>
        <v/>
      </c>
      <c r="N1003" s="77" t="str">
        <f>IFERROR(VLOOKUP($D1003,의치한약수데이터!$C:$AS,18,0),"")</f>
        <v/>
      </c>
      <c r="O1003" s="81" t="str">
        <f>IFERROR(VLOOKUP($D1003,의치한약수데이터!$C:$AS,20,0),"")</f>
        <v/>
      </c>
      <c r="P1003" s="77" t="str">
        <f>IFERROR(VLOOKUP($D1003,의치한약수데이터!$C:$AS,21,0),"")</f>
        <v/>
      </c>
      <c r="Q1003" s="77" t="str">
        <f>IFERROR(VLOOKUP($D1003,의치한약수데이터!$C:$AS,39,0),"")</f>
        <v/>
      </c>
      <c r="R1003" s="82" t="str">
        <f>IFERROR(VLOOKUP($D1003,의치한약수데이터!$C:$AS,41,0),"")</f>
        <v/>
      </c>
      <c r="S1003" s="115" t="str">
        <f>IFERROR(VLOOKUP($D1003,의치한약수데이터!$C:$AS,43,0),"")</f>
        <v/>
      </c>
    </row>
    <row r="1004" spans="3:19" x14ac:dyDescent="0.3">
      <c r="C1004" s="18">
        <v>972</v>
      </c>
      <c r="D1004" s="77" t="str">
        <f>IFERROR(VLOOKUP($C1004,의치한약수데이터!$B:$C,2,0),"")</f>
        <v/>
      </c>
      <c r="E1004" s="79" t="str">
        <f>IFERROR(VLOOKUP($D1004,의치한약수데이터!$C:$AS,3,0),"")</f>
        <v/>
      </c>
      <c r="F1004" s="77" t="str">
        <f>IFERROR(VLOOKUP($D1004,의치한약수데이터!$C:$AS,5,0),"")</f>
        <v/>
      </c>
      <c r="G1004" s="77" t="str">
        <f>IFERROR(VLOOKUP($D1004,의치한약수데이터!$C:$AS,6,0),"")</f>
        <v/>
      </c>
      <c r="H1004" s="77" t="str">
        <f>IFERROR(VLOOKUP($D1004,의치한약수데이터!$C:$AS,8,0),"")</f>
        <v/>
      </c>
      <c r="I1004" s="77" t="str">
        <f>IFERROR(VLOOKUP($D1004,의치한약수데이터!$C:$AS,12,0),"")</f>
        <v/>
      </c>
      <c r="J1004" s="77" t="str">
        <f>IFERROR(VLOOKUP($D1004,의치한약수데이터!$C:$AS,13,0),"")</f>
        <v/>
      </c>
      <c r="K1004" s="77" t="str">
        <f>IFERROR(VLOOKUP($D1004,의치한약수데이터!$C:$AS,14,0),"")</f>
        <v/>
      </c>
      <c r="L1004" s="77" t="str">
        <f>IFERROR(VLOOKUP($D1004,의치한약수데이터!$C:$AS,16,0),"")</f>
        <v/>
      </c>
      <c r="M1004" s="80" t="str">
        <f>IFERROR(VLOOKUP($D1004,의치한약수데이터!$C:$AS,17,0),"")</f>
        <v/>
      </c>
      <c r="N1004" s="77" t="str">
        <f>IFERROR(VLOOKUP($D1004,의치한약수데이터!$C:$AS,18,0),"")</f>
        <v/>
      </c>
      <c r="O1004" s="81" t="str">
        <f>IFERROR(VLOOKUP($D1004,의치한약수데이터!$C:$AS,20,0),"")</f>
        <v/>
      </c>
      <c r="P1004" s="77" t="str">
        <f>IFERROR(VLOOKUP($D1004,의치한약수데이터!$C:$AS,21,0),"")</f>
        <v/>
      </c>
      <c r="Q1004" s="77" t="str">
        <f>IFERROR(VLOOKUP($D1004,의치한약수데이터!$C:$AS,39,0),"")</f>
        <v/>
      </c>
      <c r="R1004" s="82" t="str">
        <f>IFERROR(VLOOKUP($D1004,의치한약수데이터!$C:$AS,41,0),"")</f>
        <v/>
      </c>
      <c r="S1004" s="115" t="str">
        <f>IFERROR(VLOOKUP($D1004,의치한약수데이터!$C:$AS,43,0),"")</f>
        <v/>
      </c>
    </row>
    <row r="1005" spans="3:19" x14ac:dyDescent="0.3">
      <c r="C1005" s="18">
        <v>973</v>
      </c>
      <c r="D1005" s="77" t="str">
        <f>IFERROR(VLOOKUP($C1005,의치한약수데이터!$B:$C,2,0),"")</f>
        <v/>
      </c>
      <c r="E1005" s="79" t="str">
        <f>IFERROR(VLOOKUP($D1005,의치한약수데이터!$C:$AS,3,0),"")</f>
        <v/>
      </c>
      <c r="F1005" s="77" t="str">
        <f>IFERROR(VLOOKUP($D1005,의치한약수데이터!$C:$AS,5,0),"")</f>
        <v/>
      </c>
      <c r="G1005" s="77" t="str">
        <f>IFERROR(VLOOKUP($D1005,의치한약수데이터!$C:$AS,6,0),"")</f>
        <v/>
      </c>
      <c r="H1005" s="77" t="str">
        <f>IFERROR(VLOOKUP($D1005,의치한약수데이터!$C:$AS,8,0),"")</f>
        <v/>
      </c>
      <c r="I1005" s="77" t="str">
        <f>IFERROR(VLOOKUP($D1005,의치한약수데이터!$C:$AS,12,0),"")</f>
        <v/>
      </c>
      <c r="J1005" s="77" t="str">
        <f>IFERROR(VLOOKUP($D1005,의치한약수데이터!$C:$AS,13,0),"")</f>
        <v/>
      </c>
      <c r="K1005" s="77" t="str">
        <f>IFERROR(VLOOKUP($D1005,의치한약수데이터!$C:$AS,14,0),"")</f>
        <v/>
      </c>
      <c r="L1005" s="77" t="str">
        <f>IFERROR(VLOOKUP($D1005,의치한약수데이터!$C:$AS,16,0),"")</f>
        <v/>
      </c>
      <c r="M1005" s="80" t="str">
        <f>IFERROR(VLOOKUP($D1005,의치한약수데이터!$C:$AS,17,0),"")</f>
        <v/>
      </c>
      <c r="N1005" s="77" t="str">
        <f>IFERROR(VLOOKUP($D1005,의치한약수데이터!$C:$AS,18,0),"")</f>
        <v/>
      </c>
      <c r="O1005" s="81" t="str">
        <f>IFERROR(VLOOKUP($D1005,의치한약수데이터!$C:$AS,20,0),"")</f>
        <v/>
      </c>
      <c r="P1005" s="77" t="str">
        <f>IFERROR(VLOOKUP($D1005,의치한약수데이터!$C:$AS,21,0),"")</f>
        <v/>
      </c>
      <c r="Q1005" s="77" t="str">
        <f>IFERROR(VLOOKUP($D1005,의치한약수데이터!$C:$AS,39,0),"")</f>
        <v/>
      </c>
      <c r="R1005" s="82" t="str">
        <f>IFERROR(VLOOKUP($D1005,의치한약수데이터!$C:$AS,41,0),"")</f>
        <v/>
      </c>
      <c r="S1005" s="115" t="str">
        <f>IFERROR(VLOOKUP($D1005,의치한약수데이터!$C:$AS,43,0),"")</f>
        <v/>
      </c>
    </row>
    <row r="1006" spans="3:19" x14ac:dyDescent="0.3">
      <c r="C1006" s="18">
        <v>974</v>
      </c>
      <c r="D1006" s="77" t="str">
        <f>IFERROR(VLOOKUP($C1006,의치한약수데이터!$B:$C,2,0),"")</f>
        <v/>
      </c>
      <c r="E1006" s="79" t="str">
        <f>IFERROR(VLOOKUP($D1006,의치한약수데이터!$C:$AS,3,0),"")</f>
        <v/>
      </c>
      <c r="F1006" s="77" t="str">
        <f>IFERROR(VLOOKUP($D1006,의치한약수데이터!$C:$AS,5,0),"")</f>
        <v/>
      </c>
      <c r="G1006" s="77" t="str">
        <f>IFERROR(VLOOKUP($D1006,의치한약수데이터!$C:$AS,6,0),"")</f>
        <v/>
      </c>
      <c r="H1006" s="77" t="str">
        <f>IFERROR(VLOOKUP($D1006,의치한약수데이터!$C:$AS,8,0),"")</f>
        <v/>
      </c>
      <c r="I1006" s="77" t="str">
        <f>IFERROR(VLOOKUP($D1006,의치한약수데이터!$C:$AS,12,0),"")</f>
        <v/>
      </c>
      <c r="J1006" s="77" t="str">
        <f>IFERROR(VLOOKUP($D1006,의치한약수데이터!$C:$AS,13,0),"")</f>
        <v/>
      </c>
      <c r="K1006" s="77" t="str">
        <f>IFERROR(VLOOKUP($D1006,의치한약수데이터!$C:$AS,14,0),"")</f>
        <v/>
      </c>
      <c r="L1006" s="77" t="str">
        <f>IFERROR(VLOOKUP($D1006,의치한약수데이터!$C:$AS,16,0),"")</f>
        <v/>
      </c>
      <c r="M1006" s="80" t="str">
        <f>IFERROR(VLOOKUP($D1006,의치한약수데이터!$C:$AS,17,0),"")</f>
        <v/>
      </c>
      <c r="N1006" s="77" t="str">
        <f>IFERROR(VLOOKUP($D1006,의치한약수데이터!$C:$AS,18,0),"")</f>
        <v/>
      </c>
      <c r="O1006" s="81" t="str">
        <f>IFERROR(VLOOKUP($D1006,의치한약수데이터!$C:$AS,20,0),"")</f>
        <v/>
      </c>
      <c r="P1006" s="77" t="str">
        <f>IFERROR(VLOOKUP($D1006,의치한약수데이터!$C:$AS,21,0),"")</f>
        <v/>
      </c>
      <c r="Q1006" s="77" t="str">
        <f>IFERROR(VLOOKUP($D1006,의치한약수데이터!$C:$AS,39,0),"")</f>
        <v/>
      </c>
      <c r="R1006" s="82" t="str">
        <f>IFERROR(VLOOKUP($D1006,의치한약수데이터!$C:$AS,41,0),"")</f>
        <v/>
      </c>
      <c r="S1006" s="115" t="str">
        <f>IFERROR(VLOOKUP($D1006,의치한약수데이터!$C:$AS,43,0),"")</f>
        <v/>
      </c>
    </row>
    <row r="1007" spans="3:19" x14ac:dyDescent="0.3">
      <c r="C1007" s="18">
        <v>975</v>
      </c>
      <c r="D1007" s="77" t="str">
        <f>IFERROR(VLOOKUP($C1007,의치한약수데이터!$B:$C,2,0),"")</f>
        <v/>
      </c>
      <c r="E1007" s="79" t="str">
        <f>IFERROR(VLOOKUP($D1007,의치한약수데이터!$C:$AS,3,0),"")</f>
        <v/>
      </c>
      <c r="F1007" s="77" t="str">
        <f>IFERROR(VLOOKUP($D1007,의치한약수데이터!$C:$AS,5,0),"")</f>
        <v/>
      </c>
      <c r="G1007" s="77" t="str">
        <f>IFERROR(VLOOKUP($D1007,의치한약수데이터!$C:$AS,6,0),"")</f>
        <v/>
      </c>
      <c r="H1007" s="77" t="str">
        <f>IFERROR(VLOOKUP($D1007,의치한약수데이터!$C:$AS,8,0),"")</f>
        <v/>
      </c>
      <c r="I1007" s="77" t="str">
        <f>IFERROR(VLOOKUP($D1007,의치한약수데이터!$C:$AS,12,0),"")</f>
        <v/>
      </c>
      <c r="J1007" s="77" t="str">
        <f>IFERROR(VLOOKUP($D1007,의치한약수데이터!$C:$AS,13,0),"")</f>
        <v/>
      </c>
      <c r="K1007" s="77" t="str">
        <f>IFERROR(VLOOKUP($D1007,의치한약수데이터!$C:$AS,14,0),"")</f>
        <v/>
      </c>
      <c r="L1007" s="77" t="str">
        <f>IFERROR(VLOOKUP($D1007,의치한약수데이터!$C:$AS,16,0),"")</f>
        <v/>
      </c>
      <c r="M1007" s="80" t="str">
        <f>IFERROR(VLOOKUP($D1007,의치한약수데이터!$C:$AS,17,0),"")</f>
        <v/>
      </c>
      <c r="N1007" s="77" t="str">
        <f>IFERROR(VLOOKUP($D1007,의치한약수데이터!$C:$AS,18,0),"")</f>
        <v/>
      </c>
      <c r="O1007" s="81" t="str">
        <f>IFERROR(VLOOKUP($D1007,의치한약수데이터!$C:$AS,20,0),"")</f>
        <v/>
      </c>
      <c r="P1007" s="77" t="str">
        <f>IFERROR(VLOOKUP($D1007,의치한약수데이터!$C:$AS,21,0),"")</f>
        <v/>
      </c>
      <c r="Q1007" s="77" t="str">
        <f>IFERROR(VLOOKUP($D1007,의치한약수데이터!$C:$AS,39,0),"")</f>
        <v/>
      </c>
      <c r="R1007" s="82" t="str">
        <f>IFERROR(VLOOKUP($D1007,의치한약수데이터!$C:$AS,41,0),"")</f>
        <v/>
      </c>
      <c r="S1007" s="115" t="str">
        <f>IFERROR(VLOOKUP($D1007,의치한약수데이터!$C:$AS,43,0),"")</f>
        <v/>
      </c>
    </row>
    <row r="1008" spans="3:19" x14ac:dyDescent="0.3">
      <c r="C1008" s="18">
        <v>976</v>
      </c>
      <c r="D1008" s="77" t="str">
        <f>IFERROR(VLOOKUP($C1008,의치한약수데이터!$B:$C,2,0),"")</f>
        <v/>
      </c>
      <c r="E1008" s="79" t="str">
        <f>IFERROR(VLOOKUP($D1008,의치한약수데이터!$C:$AS,3,0),"")</f>
        <v/>
      </c>
      <c r="F1008" s="77" t="str">
        <f>IFERROR(VLOOKUP($D1008,의치한약수데이터!$C:$AS,5,0),"")</f>
        <v/>
      </c>
      <c r="G1008" s="77" t="str">
        <f>IFERROR(VLOOKUP($D1008,의치한약수데이터!$C:$AS,6,0),"")</f>
        <v/>
      </c>
      <c r="H1008" s="77" t="str">
        <f>IFERROR(VLOOKUP($D1008,의치한약수데이터!$C:$AS,8,0),"")</f>
        <v/>
      </c>
      <c r="I1008" s="77" t="str">
        <f>IFERROR(VLOOKUP($D1008,의치한약수데이터!$C:$AS,12,0),"")</f>
        <v/>
      </c>
      <c r="J1008" s="77" t="str">
        <f>IFERROR(VLOOKUP($D1008,의치한약수데이터!$C:$AS,13,0),"")</f>
        <v/>
      </c>
      <c r="K1008" s="77" t="str">
        <f>IFERROR(VLOOKUP($D1008,의치한약수데이터!$C:$AS,14,0),"")</f>
        <v/>
      </c>
      <c r="L1008" s="77" t="str">
        <f>IFERROR(VLOOKUP($D1008,의치한약수데이터!$C:$AS,16,0),"")</f>
        <v/>
      </c>
      <c r="M1008" s="80" t="str">
        <f>IFERROR(VLOOKUP($D1008,의치한약수데이터!$C:$AS,17,0),"")</f>
        <v/>
      </c>
      <c r="N1008" s="77" t="str">
        <f>IFERROR(VLOOKUP($D1008,의치한약수데이터!$C:$AS,18,0),"")</f>
        <v/>
      </c>
      <c r="O1008" s="81" t="str">
        <f>IFERROR(VLOOKUP($D1008,의치한약수데이터!$C:$AS,20,0),"")</f>
        <v/>
      </c>
      <c r="P1008" s="77" t="str">
        <f>IFERROR(VLOOKUP($D1008,의치한약수데이터!$C:$AS,21,0),"")</f>
        <v/>
      </c>
      <c r="Q1008" s="77" t="str">
        <f>IFERROR(VLOOKUP($D1008,의치한약수데이터!$C:$AS,39,0),"")</f>
        <v/>
      </c>
      <c r="R1008" s="82" t="str">
        <f>IFERROR(VLOOKUP($D1008,의치한약수데이터!$C:$AS,41,0),"")</f>
        <v/>
      </c>
      <c r="S1008" s="115" t="str">
        <f>IFERROR(VLOOKUP($D1008,의치한약수데이터!$C:$AS,43,0),"")</f>
        <v/>
      </c>
    </row>
    <row r="1009" spans="3:19" x14ac:dyDescent="0.3">
      <c r="C1009" s="18">
        <v>977</v>
      </c>
      <c r="D1009" s="77" t="str">
        <f>IFERROR(VLOOKUP($C1009,의치한약수데이터!$B:$C,2,0),"")</f>
        <v/>
      </c>
      <c r="E1009" s="79" t="str">
        <f>IFERROR(VLOOKUP($D1009,의치한약수데이터!$C:$AS,3,0),"")</f>
        <v/>
      </c>
      <c r="F1009" s="77" t="str">
        <f>IFERROR(VLOOKUP($D1009,의치한약수데이터!$C:$AS,5,0),"")</f>
        <v/>
      </c>
      <c r="G1009" s="77" t="str">
        <f>IFERROR(VLOOKUP($D1009,의치한약수데이터!$C:$AS,6,0),"")</f>
        <v/>
      </c>
      <c r="H1009" s="77" t="str">
        <f>IFERROR(VLOOKUP($D1009,의치한약수데이터!$C:$AS,8,0),"")</f>
        <v/>
      </c>
      <c r="I1009" s="77" t="str">
        <f>IFERROR(VLOOKUP($D1009,의치한약수데이터!$C:$AS,12,0),"")</f>
        <v/>
      </c>
      <c r="J1009" s="77" t="str">
        <f>IFERROR(VLOOKUP($D1009,의치한약수데이터!$C:$AS,13,0),"")</f>
        <v/>
      </c>
      <c r="K1009" s="77" t="str">
        <f>IFERROR(VLOOKUP($D1009,의치한약수데이터!$C:$AS,14,0),"")</f>
        <v/>
      </c>
      <c r="L1009" s="77" t="str">
        <f>IFERROR(VLOOKUP($D1009,의치한약수데이터!$C:$AS,16,0),"")</f>
        <v/>
      </c>
      <c r="M1009" s="80" t="str">
        <f>IFERROR(VLOOKUP($D1009,의치한약수데이터!$C:$AS,17,0),"")</f>
        <v/>
      </c>
      <c r="N1009" s="77" t="str">
        <f>IFERROR(VLOOKUP($D1009,의치한약수데이터!$C:$AS,18,0),"")</f>
        <v/>
      </c>
      <c r="O1009" s="81" t="str">
        <f>IFERROR(VLOOKUP($D1009,의치한약수데이터!$C:$AS,20,0),"")</f>
        <v/>
      </c>
      <c r="P1009" s="77" t="str">
        <f>IFERROR(VLOOKUP($D1009,의치한약수데이터!$C:$AS,21,0),"")</f>
        <v/>
      </c>
      <c r="Q1009" s="77" t="str">
        <f>IFERROR(VLOOKUP($D1009,의치한약수데이터!$C:$AS,39,0),"")</f>
        <v/>
      </c>
      <c r="R1009" s="82" t="str">
        <f>IFERROR(VLOOKUP($D1009,의치한약수데이터!$C:$AS,41,0),"")</f>
        <v/>
      </c>
      <c r="S1009" s="115" t="str">
        <f>IFERROR(VLOOKUP($D1009,의치한약수데이터!$C:$AS,43,0),"")</f>
        <v/>
      </c>
    </row>
    <row r="1010" spans="3:19" x14ac:dyDescent="0.3">
      <c r="C1010" s="18">
        <v>978</v>
      </c>
      <c r="D1010" s="77" t="str">
        <f>IFERROR(VLOOKUP($C1010,의치한약수데이터!$B:$C,2,0),"")</f>
        <v/>
      </c>
      <c r="E1010" s="79" t="str">
        <f>IFERROR(VLOOKUP($D1010,의치한약수데이터!$C:$AS,3,0),"")</f>
        <v/>
      </c>
      <c r="F1010" s="77" t="str">
        <f>IFERROR(VLOOKUP($D1010,의치한약수데이터!$C:$AS,5,0),"")</f>
        <v/>
      </c>
      <c r="G1010" s="77" t="str">
        <f>IFERROR(VLOOKUP($D1010,의치한약수데이터!$C:$AS,6,0),"")</f>
        <v/>
      </c>
      <c r="H1010" s="77" t="str">
        <f>IFERROR(VLOOKUP($D1010,의치한약수데이터!$C:$AS,8,0),"")</f>
        <v/>
      </c>
      <c r="I1010" s="77" t="str">
        <f>IFERROR(VLOOKUP($D1010,의치한약수데이터!$C:$AS,12,0),"")</f>
        <v/>
      </c>
      <c r="J1010" s="77" t="str">
        <f>IFERROR(VLOOKUP($D1010,의치한약수데이터!$C:$AS,13,0),"")</f>
        <v/>
      </c>
      <c r="K1010" s="77" t="str">
        <f>IFERROR(VLOOKUP($D1010,의치한약수데이터!$C:$AS,14,0),"")</f>
        <v/>
      </c>
      <c r="L1010" s="77" t="str">
        <f>IFERROR(VLOOKUP($D1010,의치한약수데이터!$C:$AS,16,0),"")</f>
        <v/>
      </c>
      <c r="M1010" s="80" t="str">
        <f>IFERROR(VLOOKUP($D1010,의치한약수데이터!$C:$AS,17,0),"")</f>
        <v/>
      </c>
      <c r="N1010" s="77" t="str">
        <f>IFERROR(VLOOKUP($D1010,의치한약수데이터!$C:$AS,18,0),"")</f>
        <v/>
      </c>
      <c r="O1010" s="81" t="str">
        <f>IFERROR(VLOOKUP($D1010,의치한약수데이터!$C:$AS,20,0),"")</f>
        <v/>
      </c>
      <c r="P1010" s="77" t="str">
        <f>IFERROR(VLOOKUP($D1010,의치한약수데이터!$C:$AS,21,0),"")</f>
        <v/>
      </c>
      <c r="Q1010" s="77" t="str">
        <f>IFERROR(VLOOKUP($D1010,의치한약수데이터!$C:$AS,39,0),"")</f>
        <v/>
      </c>
      <c r="R1010" s="82" t="str">
        <f>IFERROR(VLOOKUP($D1010,의치한약수데이터!$C:$AS,41,0),"")</f>
        <v/>
      </c>
      <c r="S1010" s="115" t="str">
        <f>IFERROR(VLOOKUP($D1010,의치한약수데이터!$C:$AS,43,0),"")</f>
        <v/>
      </c>
    </row>
    <row r="1011" spans="3:19" x14ac:dyDescent="0.3">
      <c r="C1011" s="18">
        <v>979</v>
      </c>
      <c r="D1011" s="77" t="str">
        <f>IFERROR(VLOOKUP($C1011,의치한약수데이터!$B:$C,2,0),"")</f>
        <v/>
      </c>
      <c r="E1011" s="79" t="str">
        <f>IFERROR(VLOOKUP($D1011,의치한약수데이터!$C:$AS,3,0),"")</f>
        <v/>
      </c>
      <c r="F1011" s="77" t="str">
        <f>IFERROR(VLOOKUP($D1011,의치한약수데이터!$C:$AS,5,0),"")</f>
        <v/>
      </c>
      <c r="G1011" s="77" t="str">
        <f>IFERROR(VLOOKUP($D1011,의치한약수데이터!$C:$AS,6,0),"")</f>
        <v/>
      </c>
      <c r="H1011" s="77" t="str">
        <f>IFERROR(VLOOKUP($D1011,의치한약수데이터!$C:$AS,8,0),"")</f>
        <v/>
      </c>
      <c r="I1011" s="77" t="str">
        <f>IFERROR(VLOOKUP($D1011,의치한약수데이터!$C:$AS,12,0),"")</f>
        <v/>
      </c>
      <c r="J1011" s="77" t="str">
        <f>IFERROR(VLOOKUP($D1011,의치한약수데이터!$C:$AS,13,0),"")</f>
        <v/>
      </c>
      <c r="K1011" s="77" t="str">
        <f>IFERROR(VLOOKUP($D1011,의치한약수데이터!$C:$AS,14,0),"")</f>
        <v/>
      </c>
      <c r="L1011" s="77" t="str">
        <f>IFERROR(VLOOKUP($D1011,의치한약수데이터!$C:$AS,16,0),"")</f>
        <v/>
      </c>
      <c r="M1011" s="80" t="str">
        <f>IFERROR(VLOOKUP($D1011,의치한약수데이터!$C:$AS,17,0),"")</f>
        <v/>
      </c>
      <c r="N1011" s="77" t="str">
        <f>IFERROR(VLOOKUP($D1011,의치한약수데이터!$C:$AS,18,0),"")</f>
        <v/>
      </c>
      <c r="O1011" s="81" t="str">
        <f>IFERROR(VLOOKUP($D1011,의치한약수데이터!$C:$AS,20,0),"")</f>
        <v/>
      </c>
      <c r="P1011" s="77" t="str">
        <f>IFERROR(VLOOKUP($D1011,의치한약수데이터!$C:$AS,21,0),"")</f>
        <v/>
      </c>
      <c r="Q1011" s="77" t="str">
        <f>IFERROR(VLOOKUP($D1011,의치한약수데이터!$C:$AS,39,0),"")</f>
        <v/>
      </c>
      <c r="R1011" s="82" t="str">
        <f>IFERROR(VLOOKUP($D1011,의치한약수데이터!$C:$AS,41,0),"")</f>
        <v/>
      </c>
      <c r="S1011" s="115" t="str">
        <f>IFERROR(VLOOKUP($D1011,의치한약수데이터!$C:$AS,43,0),"")</f>
        <v/>
      </c>
    </row>
    <row r="1012" spans="3:19" x14ac:dyDescent="0.3">
      <c r="C1012" s="18">
        <v>980</v>
      </c>
      <c r="D1012" s="77" t="str">
        <f>IFERROR(VLOOKUP($C1012,의치한약수데이터!$B:$C,2,0),"")</f>
        <v/>
      </c>
      <c r="E1012" s="79" t="str">
        <f>IFERROR(VLOOKUP($D1012,의치한약수데이터!$C:$AS,3,0),"")</f>
        <v/>
      </c>
      <c r="F1012" s="77" t="str">
        <f>IFERROR(VLOOKUP($D1012,의치한약수데이터!$C:$AS,5,0),"")</f>
        <v/>
      </c>
      <c r="G1012" s="77" t="str">
        <f>IFERROR(VLOOKUP($D1012,의치한약수데이터!$C:$AS,6,0),"")</f>
        <v/>
      </c>
      <c r="H1012" s="77" t="str">
        <f>IFERROR(VLOOKUP($D1012,의치한약수데이터!$C:$AS,8,0),"")</f>
        <v/>
      </c>
      <c r="I1012" s="77" t="str">
        <f>IFERROR(VLOOKUP($D1012,의치한약수데이터!$C:$AS,12,0),"")</f>
        <v/>
      </c>
      <c r="J1012" s="77" t="str">
        <f>IFERROR(VLOOKUP($D1012,의치한약수데이터!$C:$AS,13,0),"")</f>
        <v/>
      </c>
      <c r="K1012" s="77" t="str">
        <f>IFERROR(VLOOKUP($D1012,의치한약수데이터!$C:$AS,14,0),"")</f>
        <v/>
      </c>
      <c r="L1012" s="77" t="str">
        <f>IFERROR(VLOOKUP($D1012,의치한약수데이터!$C:$AS,16,0),"")</f>
        <v/>
      </c>
      <c r="M1012" s="80" t="str">
        <f>IFERROR(VLOOKUP($D1012,의치한약수데이터!$C:$AS,17,0),"")</f>
        <v/>
      </c>
      <c r="N1012" s="77" t="str">
        <f>IFERROR(VLOOKUP($D1012,의치한약수데이터!$C:$AS,18,0),"")</f>
        <v/>
      </c>
      <c r="O1012" s="81" t="str">
        <f>IFERROR(VLOOKUP($D1012,의치한약수데이터!$C:$AS,20,0),"")</f>
        <v/>
      </c>
      <c r="P1012" s="77" t="str">
        <f>IFERROR(VLOOKUP($D1012,의치한약수데이터!$C:$AS,21,0),"")</f>
        <v/>
      </c>
      <c r="Q1012" s="77" t="str">
        <f>IFERROR(VLOOKUP($D1012,의치한약수데이터!$C:$AS,39,0),"")</f>
        <v/>
      </c>
      <c r="R1012" s="82" t="str">
        <f>IFERROR(VLOOKUP($D1012,의치한약수데이터!$C:$AS,41,0),"")</f>
        <v/>
      </c>
      <c r="S1012" s="115" t="str">
        <f>IFERROR(VLOOKUP($D1012,의치한약수데이터!$C:$AS,43,0),"")</f>
        <v/>
      </c>
    </row>
    <row r="1013" spans="3:19" x14ac:dyDescent="0.3">
      <c r="C1013" s="18">
        <v>981</v>
      </c>
      <c r="D1013" s="77" t="str">
        <f>IFERROR(VLOOKUP($C1013,의치한약수데이터!$B:$C,2,0),"")</f>
        <v/>
      </c>
      <c r="E1013" s="79" t="str">
        <f>IFERROR(VLOOKUP($D1013,의치한약수데이터!$C:$AS,3,0),"")</f>
        <v/>
      </c>
      <c r="F1013" s="77" t="str">
        <f>IFERROR(VLOOKUP($D1013,의치한약수데이터!$C:$AS,5,0),"")</f>
        <v/>
      </c>
      <c r="G1013" s="77" t="str">
        <f>IFERROR(VLOOKUP($D1013,의치한약수데이터!$C:$AS,6,0),"")</f>
        <v/>
      </c>
      <c r="H1013" s="77" t="str">
        <f>IFERROR(VLOOKUP($D1013,의치한약수데이터!$C:$AS,8,0),"")</f>
        <v/>
      </c>
      <c r="I1013" s="77" t="str">
        <f>IFERROR(VLOOKUP($D1013,의치한약수데이터!$C:$AS,12,0),"")</f>
        <v/>
      </c>
      <c r="J1013" s="77" t="str">
        <f>IFERROR(VLOOKUP($D1013,의치한약수데이터!$C:$AS,13,0),"")</f>
        <v/>
      </c>
      <c r="K1013" s="77" t="str">
        <f>IFERROR(VLOOKUP($D1013,의치한약수데이터!$C:$AS,14,0),"")</f>
        <v/>
      </c>
      <c r="L1013" s="77" t="str">
        <f>IFERROR(VLOOKUP($D1013,의치한약수데이터!$C:$AS,16,0),"")</f>
        <v/>
      </c>
      <c r="M1013" s="80" t="str">
        <f>IFERROR(VLOOKUP($D1013,의치한약수데이터!$C:$AS,17,0),"")</f>
        <v/>
      </c>
      <c r="N1013" s="77" t="str">
        <f>IFERROR(VLOOKUP($D1013,의치한약수데이터!$C:$AS,18,0),"")</f>
        <v/>
      </c>
      <c r="O1013" s="81" t="str">
        <f>IFERROR(VLOOKUP($D1013,의치한약수데이터!$C:$AS,20,0),"")</f>
        <v/>
      </c>
      <c r="P1013" s="77" t="str">
        <f>IFERROR(VLOOKUP($D1013,의치한약수데이터!$C:$AS,21,0),"")</f>
        <v/>
      </c>
      <c r="Q1013" s="77" t="str">
        <f>IFERROR(VLOOKUP($D1013,의치한약수데이터!$C:$AS,39,0),"")</f>
        <v/>
      </c>
      <c r="R1013" s="82" t="str">
        <f>IFERROR(VLOOKUP($D1013,의치한약수데이터!$C:$AS,41,0),"")</f>
        <v/>
      </c>
      <c r="S1013" s="115" t="str">
        <f>IFERROR(VLOOKUP($D1013,의치한약수데이터!$C:$AS,43,0),"")</f>
        <v/>
      </c>
    </row>
    <row r="1014" spans="3:19" x14ac:dyDescent="0.3">
      <c r="C1014" s="18">
        <v>982</v>
      </c>
      <c r="D1014" s="77" t="str">
        <f>IFERROR(VLOOKUP($C1014,의치한약수데이터!$B:$C,2,0),"")</f>
        <v/>
      </c>
      <c r="E1014" s="79" t="str">
        <f>IFERROR(VLOOKUP($D1014,의치한약수데이터!$C:$AS,3,0),"")</f>
        <v/>
      </c>
      <c r="F1014" s="77" t="str">
        <f>IFERROR(VLOOKUP($D1014,의치한약수데이터!$C:$AS,5,0),"")</f>
        <v/>
      </c>
      <c r="G1014" s="77" t="str">
        <f>IFERROR(VLOOKUP($D1014,의치한약수데이터!$C:$AS,6,0),"")</f>
        <v/>
      </c>
      <c r="H1014" s="77" t="str">
        <f>IFERROR(VLOOKUP($D1014,의치한약수데이터!$C:$AS,8,0),"")</f>
        <v/>
      </c>
      <c r="I1014" s="77" t="str">
        <f>IFERROR(VLOOKUP($D1014,의치한약수데이터!$C:$AS,12,0),"")</f>
        <v/>
      </c>
      <c r="J1014" s="77" t="str">
        <f>IFERROR(VLOOKUP($D1014,의치한약수데이터!$C:$AS,13,0),"")</f>
        <v/>
      </c>
      <c r="K1014" s="77" t="str">
        <f>IFERROR(VLOOKUP($D1014,의치한약수데이터!$C:$AS,14,0),"")</f>
        <v/>
      </c>
      <c r="L1014" s="77" t="str">
        <f>IFERROR(VLOOKUP($D1014,의치한약수데이터!$C:$AS,16,0),"")</f>
        <v/>
      </c>
      <c r="M1014" s="80" t="str">
        <f>IFERROR(VLOOKUP($D1014,의치한약수데이터!$C:$AS,17,0),"")</f>
        <v/>
      </c>
      <c r="N1014" s="77" t="str">
        <f>IFERROR(VLOOKUP($D1014,의치한약수데이터!$C:$AS,18,0),"")</f>
        <v/>
      </c>
      <c r="O1014" s="81" t="str">
        <f>IFERROR(VLOOKUP($D1014,의치한약수데이터!$C:$AS,20,0),"")</f>
        <v/>
      </c>
      <c r="P1014" s="77" t="str">
        <f>IFERROR(VLOOKUP($D1014,의치한약수데이터!$C:$AS,21,0),"")</f>
        <v/>
      </c>
      <c r="Q1014" s="77" t="str">
        <f>IFERROR(VLOOKUP($D1014,의치한약수데이터!$C:$AS,39,0),"")</f>
        <v/>
      </c>
      <c r="R1014" s="82" t="str">
        <f>IFERROR(VLOOKUP($D1014,의치한약수데이터!$C:$AS,41,0),"")</f>
        <v/>
      </c>
      <c r="S1014" s="115" t="str">
        <f>IFERROR(VLOOKUP($D1014,의치한약수데이터!$C:$AS,43,0),"")</f>
        <v/>
      </c>
    </row>
    <row r="1015" spans="3:19" x14ac:dyDescent="0.3">
      <c r="C1015" s="18">
        <v>983</v>
      </c>
      <c r="D1015" s="77" t="str">
        <f>IFERROR(VLOOKUP($C1015,의치한약수데이터!$B:$C,2,0),"")</f>
        <v/>
      </c>
      <c r="E1015" s="79" t="str">
        <f>IFERROR(VLOOKUP($D1015,의치한약수데이터!$C:$AS,3,0),"")</f>
        <v/>
      </c>
      <c r="F1015" s="77" t="str">
        <f>IFERROR(VLOOKUP($D1015,의치한약수데이터!$C:$AS,5,0),"")</f>
        <v/>
      </c>
      <c r="G1015" s="77" t="str">
        <f>IFERROR(VLOOKUP($D1015,의치한약수데이터!$C:$AS,6,0),"")</f>
        <v/>
      </c>
      <c r="H1015" s="77" t="str">
        <f>IFERROR(VLOOKUP($D1015,의치한약수데이터!$C:$AS,8,0),"")</f>
        <v/>
      </c>
      <c r="I1015" s="77" t="str">
        <f>IFERROR(VLOOKUP($D1015,의치한약수데이터!$C:$AS,12,0),"")</f>
        <v/>
      </c>
      <c r="J1015" s="77" t="str">
        <f>IFERROR(VLOOKUP($D1015,의치한약수데이터!$C:$AS,13,0),"")</f>
        <v/>
      </c>
      <c r="K1015" s="77" t="str">
        <f>IFERROR(VLOOKUP($D1015,의치한약수데이터!$C:$AS,14,0),"")</f>
        <v/>
      </c>
      <c r="L1015" s="77" t="str">
        <f>IFERROR(VLOOKUP($D1015,의치한약수데이터!$C:$AS,16,0),"")</f>
        <v/>
      </c>
      <c r="M1015" s="80" t="str">
        <f>IFERROR(VLOOKUP($D1015,의치한약수데이터!$C:$AS,17,0),"")</f>
        <v/>
      </c>
      <c r="N1015" s="77" t="str">
        <f>IFERROR(VLOOKUP($D1015,의치한약수데이터!$C:$AS,18,0),"")</f>
        <v/>
      </c>
      <c r="O1015" s="81" t="str">
        <f>IFERROR(VLOOKUP($D1015,의치한약수데이터!$C:$AS,20,0),"")</f>
        <v/>
      </c>
      <c r="P1015" s="77" t="str">
        <f>IFERROR(VLOOKUP($D1015,의치한약수데이터!$C:$AS,21,0),"")</f>
        <v/>
      </c>
      <c r="Q1015" s="77" t="str">
        <f>IFERROR(VLOOKUP($D1015,의치한약수데이터!$C:$AS,39,0),"")</f>
        <v/>
      </c>
      <c r="R1015" s="82" t="str">
        <f>IFERROR(VLOOKUP($D1015,의치한약수데이터!$C:$AS,41,0),"")</f>
        <v/>
      </c>
      <c r="S1015" s="115" t="str">
        <f>IFERROR(VLOOKUP($D1015,의치한약수데이터!$C:$AS,43,0),"")</f>
        <v/>
      </c>
    </row>
    <row r="1016" spans="3:19" x14ac:dyDescent="0.3">
      <c r="C1016" s="18">
        <v>984</v>
      </c>
      <c r="D1016" s="77" t="str">
        <f>IFERROR(VLOOKUP($C1016,의치한약수데이터!$B:$C,2,0),"")</f>
        <v/>
      </c>
      <c r="E1016" s="79" t="str">
        <f>IFERROR(VLOOKUP($D1016,의치한약수데이터!$C:$AS,3,0),"")</f>
        <v/>
      </c>
      <c r="F1016" s="77" t="str">
        <f>IFERROR(VLOOKUP($D1016,의치한약수데이터!$C:$AS,5,0),"")</f>
        <v/>
      </c>
      <c r="G1016" s="77" t="str">
        <f>IFERROR(VLOOKUP($D1016,의치한약수데이터!$C:$AS,6,0),"")</f>
        <v/>
      </c>
      <c r="H1016" s="77" t="str">
        <f>IFERROR(VLOOKUP($D1016,의치한약수데이터!$C:$AS,8,0),"")</f>
        <v/>
      </c>
      <c r="I1016" s="77" t="str">
        <f>IFERROR(VLOOKUP($D1016,의치한약수데이터!$C:$AS,12,0),"")</f>
        <v/>
      </c>
      <c r="J1016" s="77" t="str">
        <f>IFERROR(VLOOKUP($D1016,의치한약수데이터!$C:$AS,13,0),"")</f>
        <v/>
      </c>
      <c r="K1016" s="77" t="str">
        <f>IFERROR(VLOOKUP($D1016,의치한약수데이터!$C:$AS,14,0),"")</f>
        <v/>
      </c>
      <c r="L1016" s="77" t="str">
        <f>IFERROR(VLOOKUP($D1016,의치한약수데이터!$C:$AS,16,0),"")</f>
        <v/>
      </c>
      <c r="M1016" s="80" t="str">
        <f>IFERROR(VLOOKUP($D1016,의치한약수데이터!$C:$AS,17,0),"")</f>
        <v/>
      </c>
      <c r="N1016" s="77" t="str">
        <f>IFERROR(VLOOKUP($D1016,의치한약수데이터!$C:$AS,18,0),"")</f>
        <v/>
      </c>
      <c r="O1016" s="81" t="str">
        <f>IFERROR(VLOOKUP($D1016,의치한약수데이터!$C:$AS,20,0),"")</f>
        <v/>
      </c>
      <c r="P1016" s="77" t="str">
        <f>IFERROR(VLOOKUP($D1016,의치한약수데이터!$C:$AS,21,0),"")</f>
        <v/>
      </c>
      <c r="Q1016" s="77" t="str">
        <f>IFERROR(VLOOKUP($D1016,의치한약수데이터!$C:$AS,39,0),"")</f>
        <v/>
      </c>
      <c r="R1016" s="82" t="str">
        <f>IFERROR(VLOOKUP($D1016,의치한약수데이터!$C:$AS,41,0),"")</f>
        <v/>
      </c>
      <c r="S1016" s="115" t="str">
        <f>IFERROR(VLOOKUP($D1016,의치한약수데이터!$C:$AS,43,0),"")</f>
        <v/>
      </c>
    </row>
    <row r="1017" spans="3:19" x14ac:dyDescent="0.3">
      <c r="C1017" s="18">
        <v>985</v>
      </c>
      <c r="D1017" s="77" t="str">
        <f>IFERROR(VLOOKUP($C1017,의치한약수데이터!$B:$C,2,0),"")</f>
        <v/>
      </c>
      <c r="E1017" s="79" t="str">
        <f>IFERROR(VLOOKUP($D1017,의치한약수데이터!$C:$AS,3,0),"")</f>
        <v/>
      </c>
      <c r="F1017" s="77" t="str">
        <f>IFERROR(VLOOKUP($D1017,의치한약수데이터!$C:$AS,5,0),"")</f>
        <v/>
      </c>
      <c r="G1017" s="77" t="str">
        <f>IFERROR(VLOOKUP($D1017,의치한약수데이터!$C:$AS,6,0),"")</f>
        <v/>
      </c>
      <c r="H1017" s="77" t="str">
        <f>IFERROR(VLOOKUP($D1017,의치한약수데이터!$C:$AS,8,0),"")</f>
        <v/>
      </c>
      <c r="I1017" s="77" t="str">
        <f>IFERROR(VLOOKUP($D1017,의치한약수데이터!$C:$AS,12,0),"")</f>
        <v/>
      </c>
      <c r="J1017" s="77" t="str">
        <f>IFERROR(VLOOKUP($D1017,의치한약수데이터!$C:$AS,13,0),"")</f>
        <v/>
      </c>
      <c r="K1017" s="77" t="str">
        <f>IFERROR(VLOOKUP($D1017,의치한약수데이터!$C:$AS,14,0),"")</f>
        <v/>
      </c>
      <c r="L1017" s="77" t="str">
        <f>IFERROR(VLOOKUP($D1017,의치한약수데이터!$C:$AS,16,0),"")</f>
        <v/>
      </c>
      <c r="M1017" s="80" t="str">
        <f>IFERROR(VLOOKUP($D1017,의치한약수데이터!$C:$AS,17,0),"")</f>
        <v/>
      </c>
      <c r="N1017" s="77" t="str">
        <f>IFERROR(VLOOKUP($D1017,의치한약수데이터!$C:$AS,18,0),"")</f>
        <v/>
      </c>
      <c r="O1017" s="81" t="str">
        <f>IFERROR(VLOOKUP($D1017,의치한약수데이터!$C:$AS,20,0),"")</f>
        <v/>
      </c>
      <c r="P1017" s="77" t="str">
        <f>IFERROR(VLOOKUP($D1017,의치한약수데이터!$C:$AS,21,0),"")</f>
        <v/>
      </c>
      <c r="Q1017" s="77" t="str">
        <f>IFERROR(VLOOKUP($D1017,의치한약수데이터!$C:$AS,39,0),"")</f>
        <v/>
      </c>
      <c r="R1017" s="82" t="str">
        <f>IFERROR(VLOOKUP($D1017,의치한약수데이터!$C:$AS,41,0),"")</f>
        <v/>
      </c>
      <c r="S1017" s="115" t="str">
        <f>IFERROR(VLOOKUP($D1017,의치한약수데이터!$C:$AS,43,0),"")</f>
        <v/>
      </c>
    </row>
    <row r="1018" spans="3:19" x14ac:dyDescent="0.3">
      <c r="C1018" s="18">
        <v>986</v>
      </c>
      <c r="D1018" s="77" t="str">
        <f>IFERROR(VLOOKUP($C1018,의치한약수데이터!$B:$C,2,0),"")</f>
        <v/>
      </c>
      <c r="E1018" s="79" t="str">
        <f>IFERROR(VLOOKUP($D1018,의치한약수데이터!$C:$AS,3,0),"")</f>
        <v/>
      </c>
      <c r="F1018" s="77" t="str">
        <f>IFERROR(VLOOKUP($D1018,의치한약수데이터!$C:$AS,5,0),"")</f>
        <v/>
      </c>
      <c r="G1018" s="77" t="str">
        <f>IFERROR(VLOOKUP($D1018,의치한약수데이터!$C:$AS,6,0),"")</f>
        <v/>
      </c>
      <c r="H1018" s="77" t="str">
        <f>IFERROR(VLOOKUP($D1018,의치한약수데이터!$C:$AS,8,0),"")</f>
        <v/>
      </c>
      <c r="I1018" s="77" t="str">
        <f>IFERROR(VLOOKUP($D1018,의치한약수데이터!$C:$AS,12,0),"")</f>
        <v/>
      </c>
      <c r="J1018" s="77" t="str">
        <f>IFERROR(VLOOKUP($D1018,의치한약수데이터!$C:$AS,13,0),"")</f>
        <v/>
      </c>
      <c r="K1018" s="77" t="str">
        <f>IFERROR(VLOOKUP($D1018,의치한약수데이터!$C:$AS,14,0),"")</f>
        <v/>
      </c>
      <c r="L1018" s="77" t="str">
        <f>IFERROR(VLOOKUP($D1018,의치한약수데이터!$C:$AS,16,0),"")</f>
        <v/>
      </c>
      <c r="M1018" s="80" t="str">
        <f>IFERROR(VLOOKUP($D1018,의치한약수데이터!$C:$AS,17,0),"")</f>
        <v/>
      </c>
      <c r="N1018" s="77" t="str">
        <f>IFERROR(VLOOKUP($D1018,의치한약수데이터!$C:$AS,18,0),"")</f>
        <v/>
      </c>
      <c r="O1018" s="81" t="str">
        <f>IFERROR(VLOOKUP($D1018,의치한약수데이터!$C:$AS,20,0),"")</f>
        <v/>
      </c>
      <c r="P1018" s="77" t="str">
        <f>IFERROR(VLOOKUP($D1018,의치한약수데이터!$C:$AS,21,0),"")</f>
        <v/>
      </c>
      <c r="Q1018" s="77" t="str">
        <f>IFERROR(VLOOKUP($D1018,의치한약수데이터!$C:$AS,39,0),"")</f>
        <v/>
      </c>
      <c r="R1018" s="82" t="str">
        <f>IFERROR(VLOOKUP($D1018,의치한약수데이터!$C:$AS,41,0),"")</f>
        <v/>
      </c>
      <c r="S1018" s="115" t="str">
        <f>IFERROR(VLOOKUP($D1018,의치한약수데이터!$C:$AS,43,0),"")</f>
        <v/>
      </c>
    </row>
    <row r="1019" spans="3:19" x14ac:dyDescent="0.3">
      <c r="C1019" s="18">
        <v>987</v>
      </c>
      <c r="D1019" s="77" t="str">
        <f>IFERROR(VLOOKUP($C1019,의치한약수데이터!$B:$C,2,0),"")</f>
        <v/>
      </c>
      <c r="E1019" s="79" t="str">
        <f>IFERROR(VLOOKUP($D1019,의치한약수데이터!$C:$AS,3,0),"")</f>
        <v/>
      </c>
      <c r="F1019" s="77" t="str">
        <f>IFERROR(VLOOKUP($D1019,의치한약수데이터!$C:$AS,5,0),"")</f>
        <v/>
      </c>
      <c r="G1019" s="77" t="str">
        <f>IFERROR(VLOOKUP($D1019,의치한약수데이터!$C:$AS,6,0),"")</f>
        <v/>
      </c>
      <c r="H1019" s="77" t="str">
        <f>IFERROR(VLOOKUP($D1019,의치한약수데이터!$C:$AS,8,0),"")</f>
        <v/>
      </c>
      <c r="I1019" s="77" t="str">
        <f>IFERROR(VLOOKUP($D1019,의치한약수데이터!$C:$AS,12,0),"")</f>
        <v/>
      </c>
      <c r="J1019" s="77" t="str">
        <f>IFERROR(VLOOKUP($D1019,의치한약수데이터!$C:$AS,13,0),"")</f>
        <v/>
      </c>
      <c r="K1019" s="77" t="str">
        <f>IFERROR(VLOOKUP($D1019,의치한약수데이터!$C:$AS,14,0),"")</f>
        <v/>
      </c>
      <c r="L1019" s="77" t="str">
        <f>IFERROR(VLOOKUP($D1019,의치한약수데이터!$C:$AS,16,0),"")</f>
        <v/>
      </c>
      <c r="M1019" s="80" t="str">
        <f>IFERROR(VLOOKUP($D1019,의치한약수데이터!$C:$AS,17,0),"")</f>
        <v/>
      </c>
      <c r="N1019" s="77" t="str">
        <f>IFERROR(VLOOKUP($D1019,의치한약수데이터!$C:$AS,18,0),"")</f>
        <v/>
      </c>
      <c r="O1019" s="81" t="str">
        <f>IFERROR(VLOOKUP($D1019,의치한약수데이터!$C:$AS,20,0),"")</f>
        <v/>
      </c>
      <c r="P1019" s="77" t="str">
        <f>IFERROR(VLOOKUP($D1019,의치한약수데이터!$C:$AS,21,0),"")</f>
        <v/>
      </c>
      <c r="Q1019" s="77" t="str">
        <f>IFERROR(VLOOKUP($D1019,의치한약수데이터!$C:$AS,39,0),"")</f>
        <v/>
      </c>
      <c r="R1019" s="82" t="str">
        <f>IFERROR(VLOOKUP($D1019,의치한약수데이터!$C:$AS,41,0),"")</f>
        <v/>
      </c>
      <c r="S1019" s="115" t="str">
        <f>IFERROR(VLOOKUP($D1019,의치한약수데이터!$C:$AS,43,0),"")</f>
        <v/>
      </c>
    </row>
    <row r="1020" spans="3:19" x14ac:dyDescent="0.3">
      <c r="C1020" s="18">
        <v>988</v>
      </c>
      <c r="D1020" s="77" t="str">
        <f>IFERROR(VLOOKUP($C1020,의치한약수데이터!$B:$C,2,0),"")</f>
        <v/>
      </c>
      <c r="E1020" s="79" t="str">
        <f>IFERROR(VLOOKUP($D1020,의치한약수데이터!$C:$AS,3,0),"")</f>
        <v/>
      </c>
      <c r="F1020" s="77" t="str">
        <f>IFERROR(VLOOKUP($D1020,의치한약수데이터!$C:$AS,5,0),"")</f>
        <v/>
      </c>
      <c r="G1020" s="77" t="str">
        <f>IFERROR(VLOOKUP($D1020,의치한약수데이터!$C:$AS,6,0),"")</f>
        <v/>
      </c>
      <c r="H1020" s="77" t="str">
        <f>IFERROR(VLOOKUP($D1020,의치한약수데이터!$C:$AS,8,0),"")</f>
        <v/>
      </c>
      <c r="I1020" s="77" t="str">
        <f>IFERROR(VLOOKUP($D1020,의치한약수데이터!$C:$AS,12,0),"")</f>
        <v/>
      </c>
      <c r="J1020" s="77" t="str">
        <f>IFERROR(VLOOKUP($D1020,의치한약수데이터!$C:$AS,13,0),"")</f>
        <v/>
      </c>
      <c r="K1020" s="77" t="str">
        <f>IFERROR(VLOOKUP($D1020,의치한약수데이터!$C:$AS,14,0),"")</f>
        <v/>
      </c>
      <c r="L1020" s="77" t="str">
        <f>IFERROR(VLOOKUP($D1020,의치한약수데이터!$C:$AS,16,0),"")</f>
        <v/>
      </c>
      <c r="M1020" s="80" t="str">
        <f>IFERROR(VLOOKUP($D1020,의치한약수데이터!$C:$AS,17,0),"")</f>
        <v/>
      </c>
      <c r="N1020" s="77" t="str">
        <f>IFERROR(VLOOKUP($D1020,의치한약수데이터!$C:$AS,18,0),"")</f>
        <v/>
      </c>
      <c r="O1020" s="81" t="str">
        <f>IFERROR(VLOOKUP($D1020,의치한약수데이터!$C:$AS,20,0),"")</f>
        <v/>
      </c>
      <c r="P1020" s="77" t="str">
        <f>IFERROR(VLOOKUP($D1020,의치한약수데이터!$C:$AS,21,0),"")</f>
        <v/>
      </c>
      <c r="Q1020" s="77" t="str">
        <f>IFERROR(VLOOKUP($D1020,의치한약수데이터!$C:$AS,39,0),"")</f>
        <v/>
      </c>
      <c r="R1020" s="82" t="str">
        <f>IFERROR(VLOOKUP($D1020,의치한약수데이터!$C:$AS,41,0),"")</f>
        <v/>
      </c>
      <c r="S1020" s="115" t="str">
        <f>IFERROR(VLOOKUP($D1020,의치한약수데이터!$C:$AS,43,0),"")</f>
        <v/>
      </c>
    </row>
    <row r="1021" spans="3:19" x14ac:dyDescent="0.3">
      <c r="C1021" s="18">
        <v>989</v>
      </c>
      <c r="D1021" s="77" t="str">
        <f>IFERROR(VLOOKUP($C1021,의치한약수데이터!$B:$C,2,0),"")</f>
        <v/>
      </c>
      <c r="E1021" s="79" t="str">
        <f>IFERROR(VLOOKUP($D1021,의치한약수데이터!$C:$AS,3,0),"")</f>
        <v/>
      </c>
      <c r="F1021" s="77" t="str">
        <f>IFERROR(VLOOKUP($D1021,의치한약수데이터!$C:$AS,5,0),"")</f>
        <v/>
      </c>
      <c r="G1021" s="77" t="str">
        <f>IFERROR(VLOOKUP($D1021,의치한약수데이터!$C:$AS,6,0),"")</f>
        <v/>
      </c>
      <c r="H1021" s="77" t="str">
        <f>IFERROR(VLOOKUP($D1021,의치한약수데이터!$C:$AS,8,0),"")</f>
        <v/>
      </c>
      <c r="I1021" s="77" t="str">
        <f>IFERROR(VLOOKUP($D1021,의치한약수데이터!$C:$AS,12,0),"")</f>
        <v/>
      </c>
      <c r="J1021" s="77" t="str">
        <f>IFERROR(VLOOKUP($D1021,의치한약수데이터!$C:$AS,13,0),"")</f>
        <v/>
      </c>
      <c r="K1021" s="77" t="str">
        <f>IFERROR(VLOOKUP($D1021,의치한약수데이터!$C:$AS,14,0),"")</f>
        <v/>
      </c>
      <c r="L1021" s="77" t="str">
        <f>IFERROR(VLOOKUP($D1021,의치한약수데이터!$C:$AS,16,0),"")</f>
        <v/>
      </c>
      <c r="M1021" s="80" t="str">
        <f>IFERROR(VLOOKUP($D1021,의치한약수데이터!$C:$AS,17,0),"")</f>
        <v/>
      </c>
      <c r="N1021" s="77" t="str">
        <f>IFERROR(VLOOKUP($D1021,의치한약수데이터!$C:$AS,18,0),"")</f>
        <v/>
      </c>
      <c r="O1021" s="81" t="str">
        <f>IFERROR(VLOOKUP($D1021,의치한약수데이터!$C:$AS,20,0),"")</f>
        <v/>
      </c>
      <c r="P1021" s="77" t="str">
        <f>IFERROR(VLOOKUP($D1021,의치한약수데이터!$C:$AS,21,0),"")</f>
        <v/>
      </c>
      <c r="Q1021" s="77" t="str">
        <f>IFERROR(VLOOKUP($D1021,의치한약수데이터!$C:$AS,39,0),"")</f>
        <v/>
      </c>
      <c r="R1021" s="82" t="str">
        <f>IFERROR(VLOOKUP($D1021,의치한약수데이터!$C:$AS,41,0),"")</f>
        <v/>
      </c>
      <c r="S1021" s="115" t="str">
        <f>IFERROR(VLOOKUP($D1021,의치한약수데이터!$C:$AS,43,0),"")</f>
        <v/>
      </c>
    </row>
    <row r="1022" spans="3:19" x14ac:dyDescent="0.3">
      <c r="C1022" s="18">
        <v>990</v>
      </c>
      <c r="D1022" s="77" t="str">
        <f>IFERROR(VLOOKUP($C1022,의치한약수데이터!$B:$C,2,0),"")</f>
        <v/>
      </c>
      <c r="E1022" s="79" t="str">
        <f>IFERROR(VLOOKUP($D1022,의치한약수데이터!$C:$AS,3,0),"")</f>
        <v/>
      </c>
      <c r="F1022" s="77" t="str">
        <f>IFERROR(VLOOKUP($D1022,의치한약수데이터!$C:$AS,5,0),"")</f>
        <v/>
      </c>
      <c r="G1022" s="77" t="str">
        <f>IFERROR(VLOOKUP($D1022,의치한약수데이터!$C:$AS,6,0),"")</f>
        <v/>
      </c>
      <c r="H1022" s="77" t="str">
        <f>IFERROR(VLOOKUP($D1022,의치한약수데이터!$C:$AS,8,0),"")</f>
        <v/>
      </c>
      <c r="I1022" s="77" t="str">
        <f>IFERROR(VLOOKUP($D1022,의치한약수데이터!$C:$AS,12,0),"")</f>
        <v/>
      </c>
      <c r="J1022" s="77" t="str">
        <f>IFERROR(VLOOKUP($D1022,의치한약수데이터!$C:$AS,13,0),"")</f>
        <v/>
      </c>
      <c r="K1022" s="77" t="str">
        <f>IFERROR(VLOOKUP($D1022,의치한약수데이터!$C:$AS,14,0),"")</f>
        <v/>
      </c>
      <c r="L1022" s="77" t="str">
        <f>IFERROR(VLOOKUP($D1022,의치한약수데이터!$C:$AS,16,0),"")</f>
        <v/>
      </c>
      <c r="M1022" s="80" t="str">
        <f>IFERROR(VLOOKUP($D1022,의치한약수데이터!$C:$AS,17,0),"")</f>
        <v/>
      </c>
      <c r="N1022" s="77" t="str">
        <f>IFERROR(VLOOKUP($D1022,의치한약수데이터!$C:$AS,18,0),"")</f>
        <v/>
      </c>
      <c r="O1022" s="81" t="str">
        <f>IFERROR(VLOOKUP($D1022,의치한약수데이터!$C:$AS,20,0),"")</f>
        <v/>
      </c>
      <c r="P1022" s="77" t="str">
        <f>IFERROR(VLOOKUP($D1022,의치한약수데이터!$C:$AS,21,0),"")</f>
        <v/>
      </c>
      <c r="Q1022" s="77" t="str">
        <f>IFERROR(VLOOKUP($D1022,의치한약수데이터!$C:$AS,39,0),"")</f>
        <v/>
      </c>
      <c r="R1022" s="82" t="str">
        <f>IFERROR(VLOOKUP($D1022,의치한약수데이터!$C:$AS,41,0),"")</f>
        <v/>
      </c>
      <c r="S1022" s="115" t="str">
        <f>IFERROR(VLOOKUP($D1022,의치한약수데이터!$C:$AS,43,0),"")</f>
        <v/>
      </c>
    </row>
    <row r="1023" spans="3:19" x14ac:dyDescent="0.3">
      <c r="C1023" s="18">
        <v>991</v>
      </c>
      <c r="D1023" s="77" t="str">
        <f>IFERROR(VLOOKUP($C1023,의치한약수데이터!$B:$C,2,0),"")</f>
        <v/>
      </c>
      <c r="E1023" s="79" t="str">
        <f>IFERROR(VLOOKUP($D1023,의치한약수데이터!$C:$AS,3,0),"")</f>
        <v/>
      </c>
      <c r="F1023" s="77" t="str">
        <f>IFERROR(VLOOKUP($D1023,의치한약수데이터!$C:$AS,5,0),"")</f>
        <v/>
      </c>
      <c r="G1023" s="77" t="str">
        <f>IFERROR(VLOOKUP($D1023,의치한약수데이터!$C:$AS,6,0),"")</f>
        <v/>
      </c>
      <c r="H1023" s="77" t="str">
        <f>IFERROR(VLOOKUP($D1023,의치한약수데이터!$C:$AS,8,0),"")</f>
        <v/>
      </c>
      <c r="I1023" s="77" t="str">
        <f>IFERROR(VLOOKUP($D1023,의치한약수데이터!$C:$AS,12,0),"")</f>
        <v/>
      </c>
      <c r="J1023" s="77" t="str">
        <f>IFERROR(VLOOKUP($D1023,의치한약수데이터!$C:$AS,13,0),"")</f>
        <v/>
      </c>
      <c r="K1023" s="77" t="str">
        <f>IFERROR(VLOOKUP($D1023,의치한약수데이터!$C:$AS,14,0),"")</f>
        <v/>
      </c>
      <c r="L1023" s="77" t="str">
        <f>IFERROR(VLOOKUP($D1023,의치한약수데이터!$C:$AS,16,0),"")</f>
        <v/>
      </c>
      <c r="M1023" s="80" t="str">
        <f>IFERROR(VLOOKUP($D1023,의치한약수데이터!$C:$AS,17,0),"")</f>
        <v/>
      </c>
      <c r="N1023" s="77" t="str">
        <f>IFERROR(VLOOKUP($D1023,의치한약수데이터!$C:$AS,18,0),"")</f>
        <v/>
      </c>
      <c r="O1023" s="81" t="str">
        <f>IFERROR(VLOOKUP($D1023,의치한약수데이터!$C:$AS,20,0),"")</f>
        <v/>
      </c>
      <c r="P1023" s="77" t="str">
        <f>IFERROR(VLOOKUP($D1023,의치한약수데이터!$C:$AS,21,0),"")</f>
        <v/>
      </c>
      <c r="Q1023" s="77" t="str">
        <f>IFERROR(VLOOKUP($D1023,의치한약수데이터!$C:$AS,39,0),"")</f>
        <v/>
      </c>
      <c r="R1023" s="82" t="str">
        <f>IFERROR(VLOOKUP($D1023,의치한약수데이터!$C:$AS,41,0),"")</f>
        <v/>
      </c>
      <c r="S1023" s="115" t="str">
        <f>IFERROR(VLOOKUP($D1023,의치한약수데이터!$C:$AS,43,0),"")</f>
        <v/>
      </c>
    </row>
    <row r="1024" spans="3:19" x14ac:dyDescent="0.3">
      <c r="C1024" s="18">
        <v>992</v>
      </c>
      <c r="D1024" s="77" t="str">
        <f>IFERROR(VLOOKUP($C1024,의치한약수데이터!$B:$C,2,0),"")</f>
        <v/>
      </c>
      <c r="E1024" s="79" t="str">
        <f>IFERROR(VLOOKUP($D1024,의치한약수데이터!$C:$AS,3,0),"")</f>
        <v/>
      </c>
      <c r="F1024" s="77" t="str">
        <f>IFERROR(VLOOKUP($D1024,의치한약수데이터!$C:$AS,5,0),"")</f>
        <v/>
      </c>
      <c r="G1024" s="77" t="str">
        <f>IFERROR(VLOOKUP($D1024,의치한약수데이터!$C:$AS,6,0),"")</f>
        <v/>
      </c>
      <c r="H1024" s="77" t="str">
        <f>IFERROR(VLOOKUP($D1024,의치한약수데이터!$C:$AS,8,0),"")</f>
        <v/>
      </c>
      <c r="I1024" s="77" t="str">
        <f>IFERROR(VLOOKUP($D1024,의치한약수데이터!$C:$AS,12,0),"")</f>
        <v/>
      </c>
      <c r="J1024" s="77" t="str">
        <f>IFERROR(VLOOKUP($D1024,의치한약수데이터!$C:$AS,13,0),"")</f>
        <v/>
      </c>
      <c r="K1024" s="77" t="str">
        <f>IFERROR(VLOOKUP($D1024,의치한약수데이터!$C:$AS,14,0),"")</f>
        <v/>
      </c>
      <c r="L1024" s="77" t="str">
        <f>IFERROR(VLOOKUP($D1024,의치한약수데이터!$C:$AS,16,0),"")</f>
        <v/>
      </c>
      <c r="M1024" s="80" t="str">
        <f>IFERROR(VLOOKUP($D1024,의치한약수데이터!$C:$AS,17,0),"")</f>
        <v/>
      </c>
      <c r="N1024" s="77" t="str">
        <f>IFERROR(VLOOKUP($D1024,의치한약수데이터!$C:$AS,18,0),"")</f>
        <v/>
      </c>
      <c r="O1024" s="81" t="str">
        <f>IFERROR(VLOOKUP($D1024,의치한약수데이터!$C:$AS,20,0),"")</f>
        <v/>
      </c>
      <c r="P1024" s="77" t="str">
        <f>IFERROR(VLOOKUP($D1024,의치한약수데이터!$C:$AS,21,0),"")</f>
        <v/>
      </c>
      <c r="Q1024" s="77" t="str">
        <f>IFERROR(VLOOKUP($D1024,의치한약수데이터!$C:$AS,39,0),"")</f>
        <v/>
      </c>
      <c r="R1024" s="82" t="str">
        <f>IFERROR(VLOOKUP($D1024,의치한약수데이터!$C:$AS,41,0),"")</f>
        <v/>
      </c>
      <c r="S1024" s="115" t="str">
        <f>IFERROR(VLOOKUP($D1024,의치한약수데이터!$C:$AS,43,0),"")</f>
        <v/>
      </c>
    </row>
    <row r="1025" spans="3:19" x14ac:dyDescent="0.3">
      <c r="C1025" s="18">
        <v>993</v>
      </c>
      <c r="D1025" s="77" t="str">
        <f>IFERROR(VLOOKUP($C1025,의치한약수데이터!$B:$C,2,0),"")</f>
        <v/>
      </c>
      <c r="E1025" s="79" t="str">
        <f>IFERROR(VLOOKUP($D1025,의치한약수데이터!$C:$AS,3,0),"")</f>
        <v/>
      </c>
      <c r="F1025" s="77" t="str">
        <f>IFERROR(VLOOKUP($D1025,의치한약수데이터!$C:$AS,5,0),"")</f>
        <v/>
      </c>
      <c r="G1025" s="77" t="str">
        <f>IFERROR(VLOOKUP($D1025,의치한약수데이터!$C:$AS,6,0),"")</f>
        <v/>
      </c>
      <c r="H1025" s="77" t="str">
        <f>IFERROR(VLOOKUP($D1025,의치한약수데이터!$C:$AS,8,0),"")</f>
        <v/>
      </c>
      <c r="I1025" s="77" t="str">
        <f>IFERROR(VLOOKUP($D1025,의치한약수데이터!$C:$AS,12,0),"")</f>
        <v/>
      </c>
      <c r="J1025" s="77" t="str">
        <f>IFERROR(VLOOKUP($D1025,의치한약수데이터!$C:$AS,13,0),"")</f>
        <v/>
      </c>
      <c r="K1025" s="77" t="str">
        <f>IFERROR(VLOOKUP($D1025,의치한약수데이터!$C:$AS,14,0),"")</f>
        <v/>
      </c>
      <c r="L1025" s="77" t="str">
        <f>IFERROR(VLOOKUP($D1025,의치한약수데이터!$C:$AS,16,0),"")</f>
        <v/>
      </c>
      <c r="M1025" s="80" t="str">
        <f>IFERROR(VLOOKUP($D1025,의치한약수데이터!$C:$AS,17,0),"")</f>
        <v/>
      </c>
      <c r="N1025" s="77" t="str">
        <f>IFERROR(VLOOKUP($D1025,의치한약수데이터!$C:$AS,18,0),"")</f>
        <v/>
      </c>
      <c r="O1025" s="81" t="str">
        <f>IFERROR(VLOOKUP($D1025,의치한약수데이터!$C:$AS,20,0),"")</f>
        <v/>
      </c>
      <c r="P1025" s="77" t="str">
        <f>IFERROR(VLOOKUP($D1025,의치한약수데이터!$C:$AS,21,0),"")</f>
        <v/>
      </c>
      <c r="Q1025" s="77" t="str">
        <f>IFERROR(VLOOKUP($D1025,의치한약수데이터!$C:$AS,39,0),"")</f>
        <v/>
      </c>
      <c r="R1025" s="82" t="str">
        <f>IFERROR(VLOOKUP($D1025,의치한약수데이터!$C:$AS,41,0),"")</f>
        <v/>
      </c>
      <c r="S1025" s="115" t="str">
        <f>IFERROR(VLOOKUP($D1025,의치한약수데이터!$C:$AS,43,0),"")</f>
        <v/>
      </c>
    </row>
    <row r="1026" spans="3:19" x14ac:dyDescent="0.3">
      <c r="C1026" s="18">
        <v>994</v>
      </c>
      <c r="D1026" s="77" t="str">
        <f>IFERROR(VLOOKUP($C1026,의치한약수데이터!$B:$C,2,0),"")</f>
        <v/>
      </c>
      <c r="E1026" s="79" t="str">
        <f>IFERROR(VLOOKUP($D1026,의치한약수데이터!$C:$AS,3,0),"")</f>
        <v/>
      </c>
      <c r="F1026" s="77" t="str">
        <f>IFERROR(VLOOKUP($D1026,의치한약수데이터!$C:$AS,5,0),"")</f>
        <v/>
      </c>
      <c r="G1026" s="77" t="str">
        <f>IFERROR(VLOOKUP($D1026,의치한약수데이터!$C:$AS,6,0),"")</f>
        <v/>
      </c>
      <c r="H1026" s="77" t="str">
        <f>IFERROR(VLOOKUP($D1026,의치한약수데이터!$C:$AS,8,0),"")</f>
        <v/>
      </c>
      <c r="I1026" s="77" t="str">
        <f>IFERROR(VLOOKUP($D1026,의치한약수데이터!$C:$AS,12,0),"")</f>
        <v/>
      </c>
      <c r="J1026" s="77" t="str">
        <f>IFERROR(VLOOKUP($D1026,의치한약수데이터!$C:$AS,13,0),"")</f>
        <v/>
      </c>
      <c r="K1026" s="77" t="str">
        <f>IFERROR(VLOOKUP($D1026,의치한약수데이터!$C:$AS,14,0),"")</f>
        <v/>
      </c>
      <c r="L1026" s="77" t="str">
        <f>IFERROR(VLOOKUP($D1026,의치한약수데이터!$C:$AS,16,0),"")</f>
        <v/>
      </c>
      <c r="M1026" s="80" t="str">
        <f>IFERROR(VLOOKUP($D1026,의치한약수데이터!$C:$AS,17,0),"")</f>
        <v/>
      </c>
      <c r="N1026" s="77" t="str">
        <f>IFERROR(VLOOKUP($D1026,의치한약수데이터!$C:$AS,18,0),"")</f>
        <v/>
      </c>
      <c r="O1026" s="81" t="str">
        <f>IFERROR(VLOOKUP($D1026,의치한약수데이터!$C:$AS,20,0),"")</f>
        <v/>
      </c>
      <c r="P1026" s="77" t="str">
        <f>IFERROR(VLOOKUP($D1026,의치한약수데이터!$C:$AS,21,0),"")</f>
        <v/>
      </c>
      <c r="Q1026" s="77" t="str">
        <f>IFERROR(VLOOKUP($D1026,의치한약수데이터!$C:$AS,39,0),"")</f>
        <v/>
      </c>
      <c r="R1026" s="82" t="str">
        <f>IFERROR(VLOOKUP($D1026,의치한약수데이터!$C:$AS,41,0),"")</f>
        <v/>
      </c>
      <c r="S1026" s="115" t="str">
        <f>IFERROR(VLOOKUP($D1026,의치한약수데이터!$C:$AS,43,0),"")</f>
        <v/>
      </c>
    </row>
    <row r="1027" spans="3:19" x14ac:dyDescent="0.3">
      <c r="C1027" s="18">
        <v>995</v>
      </c>
      <c r="D1027" s="77" t="str">
        <f>IFERROR(VLOOKUP($C1027,의치한약수데이터!$B:$C,2,0),"")</f>
        <v/>
      </c>
      <c r="E1027" s="79" t="str">
        <f>IFERROR(VLOOKUP($D1027,의치한약수데이터!$C:$AS,3,0),"")</f>
        <v/>
      </c>
      <c r="F1027" s="77" t="str">
        <f>IFERROR(VLOOKUP($D1027,의치한약수데이터!$C:$AS,5,0),"")</f>
        <v/>
      </c>
      <c r="G1027" s="77" t="str">
        <f>IFERROR(VLOOKUP($D1027,의치한약수데이터!$C:$AS,6,0),"")</f>
        <v/>
      </c>
      <c r="H1027" s="77" t="str">
        <f>IFERROR(VLOOKUP($D1027,의치한약수데이터!$C:$AS,8,0),"")</f>
        <v/>
      </c>
      <c r="I1027" s="77" t="str">
        <f>IFERROR(VLOOKUP($D1027,의치한약수데이터!$C:$AS,12,0),"")</f>
        <v/>
      </c>
      <c r="J1027" s="77" t="str">
        <f>IFERROR(VLOOKUP($D1027,의치한약수데이터!$C:$AS,13,0),"")</f>
        <v/>
      </c>
      <c r="K1027" s="77" t="str">
        <f>IFERROR(VLOOKUP($D1027,의치한약수데이터!$C:$AS,14,0),"")</f>
        <v/>
      </c>
      <c r="L1027" s="77" t="str">
        <f>IFERROR(VLOOKUP($D1027,의치한약수데이터!$C:$AS,16,0),"")</f>
        <v/>
      </c>
      <c r="M1027" s="80" t="str">
        <f>IFERROR(VLOOKUP($D1027,의치한약수데이터!$C:$AS,17,0),"")</f>
        <v/>
      </c>
      <c r="N1027" s="77" t="str">
        <f>IFERROR(VLOOKUP($D1027,의치한약수데이터!$C:$AS,18,0),"")</f>
        <v/>
      </c>
      <c r="O1027" s="81" t="str">
        <f>IFERROR(VLOOKUP($D1027,의치한약수데이터!$C:$AS,20,0),"")</f>
        <v/>
      </c>
      <c r="P1027" s="77" t="str">
        <f>IFERROR(VLOOKUP($D1027,의치한약수데이터!$C:$AS,21,0),"")</f>
        <v/>
      </c>
      <c r="Q1027" s="77" t="str">
        <f>IFERROR(VLOOKUP($D1027,의치한약수데이터!$C:$AS,39,0),"")</f>
        <v/>
      </c>
      <c r="R1027" s="82" t="str">
        <f>IFERROR(VLOOKUP($D1027,의치한약수데이터!$C:$AS,41,0),"")</f>
        <v/>
      </c>
      <c r="S1027" s="115" t="str">
        <f>IFERROR(VLOOKUP($D1027,의치한약수데이터!$C:$AS,43,0),"")</f>
        <v/>
      </c>
    </row>
    <row r="1028" spans="3:19" x14ac:dyDescent="0.3">
      <c r="C1028" s="18">
        <v>996</v>
      </c>
      <c r="D1028" s="77" t="str">
        <f>IFERROR(VLOOKUP($C1028,의치한약수데이터!$B:$C,2,0),"")</f>
        <v/>
      </c>
      <c r="E1028" s="79" t="str">
        <f>IFERROR(VLOOKUP($D1028,의치한약수데이터!$C:$AS,3,0),"")</f>
        <v/>
      </c>
      <c r="F1028" s="77" t="str">
        <f>IFERROR(VLOOKUP($D1028,의치한약수데이터!$C:$AS,5,0),"")</f>
        <v/>
      </c>
      <c r="G1028" s="77" t="str">
        <f>IFERROR(VLOOKUP($D1028,의치한약수데이터!$C:$AS,6,0),"")</f>
        <v/>
      </c>
      <c r="H1028" s="77" t="str">
        <f>IFERROR(VLOOKUP($D1028,의치한약수데이터!$C:$AS,8,0),"")</f>
        <v/>
      </c>
      <c r="I1028" s="77" t="str">
        <f>IFERROR(VLOOKUP($D1028,의치한약수데이터!$C:$AS,12,0),"")</f>
        <v/>
      </c>
      <c r="J1028" s="77" t="str">
        <f>IFERROR(VLOOKUP($D1028,의치한약수데이터!$C:$AS,13,0),"")</f>
        <v/>
      </c>
      <c r="K1028" s="77" t="str">
        <f>IFERROR(VLOOKUP($D1028,의치한약수데이터!$C:$AS,14,0),"")</f>
        <v/>
      </c>
      <c r="L1028" s="77" t="str">
        <f>IFERROR(VLOOKUP($D1028,의치한약수데이터!$C:$AS,16,0),"")</f>
        <v/>
      </c>
      <c r="M1028" s="80" t="str">
        <f>IFERROR(VLOOKUP($D1028,의치한약수데이터!$C:$AS,17,0),"")</f>
        <v/>
      </c>
      <c r="N1028" s="77" t="str">
        <f>IFERROR(VLOOKUP($D1028,의치한약수데이터!$C:$AS,18,0),"")</f>
        <v/>
      </c>
      <c r="O1028" s="81" t="str">
        <f>IFERROR(VLOOKUP($D1028,의치한약수데이터!$C:$AS,20,0),"")</f>
        <v/>
      </c>
      <c r="P1028" s="77" t="str">
        <f>IFERROR(VLOOKUP($D1028,의치한약수데이터!$C:$AS,21,0),"")</f>
        <v/>
      </c>
      <c r="Q1028" s="77" t="str">
        <f>IFERROR(VLOOKUP($D1028,의치한약수데이터!$C:$AS,39,0),"")</f>
        <v/>
      </c>
      <c r="R1028" s="82" t="str">
        <f>IFERROR(VLOOKUP($D1028,의치한약수데이터!$C:$AS,41,0),"")</f>
        <v/>
      </c>
      <c r="S1028" s="115" t="str">
        <f>IFERROR(VLOOKUP($D1028,의치한약수데이터!$C:$AS,43,0),"")</f>
        <v/>
      </c>
    </row>
    <row r="1029" spans="3:19" x14ac:dyDescent="0.3">
      <c r="C1029" s="18">
        <v>997</v>
      </c>
      <c r="D1029" s="77" t="str">
        <f>IFERROR(VLOOKUP($C1029,의치한약수데이터!$B:$C,2,0),"")</f>
        <v/>
      </c>
      <c r="E1029" s="79" t="str">
        <f>IFERROR(VLOOKUP($D1029,의치한약수데이터!$C:$AS,3,0),"")</f>
        <v/>
      </c>
      <c r="F1029" s="77" t="str">
        <f>IFERROR(VLOOKUP($D1029,의치한약수데이터!$C:$AS,5,0),"")</f>
        <v/>
      </c>
      <c r="G1029" s="77" t="str">
        <f>IFERROR(VLOOKUP($D1029,의치한약수데이터!$C:$AS,6,0),"")</f>
        <v/>
      </c>
      <c r="H1029" s="77" t="str">
        <f>IFERROR(VLOOKUP($D1029,의치한약수데이터!$C:$AS,8,0),"")</f>
        <v/>
      </c>
      <c r="I1029" s="77" t="str">
        <f>IFERROR(VLOOKUP($D1029,의치한약수데이터!$C:$AS,12,0),"")</f>
        <v/>
      </c>
      <c r="J1029" s="77" t="str">
        <f>IFERROR(VLOOKUP($D1029,의치한약수데이터!$C:$AS,13,0),"")</f>
        <v/>
      </c>
      <c r="K1029" s="77" t="str">
        <f>IFERROR(VLOOKUP($D1029,의치한약수데이터!$C:$AS,14,0),"")</f>
        <v/>
      </c>
      <c r="L1029" s="77" t="str">
        <f>IFERROR(VLOOKUP($D1029,의치한약수데이터!$C:$AS,16,0),"")</f>
        <v/>
      </c>
      <c r="M1029" s="80" t="str">
        <f>IFERROR(VLOOKUP($D1029,의치한약수데이터!$C:$AS,17,0),"")</f>
        <v/>
      </c>
      <c r="N1029" s="77" t="str">
        <f>IFERROR(VLOOKUP($D1029,의치한약수데이터!$C:$AS,18,0),"")</f>
        <v/>
      </c>
      <c r="O1029" s="81" t="str">
        <f>IFERROR(VLOOKUP($D1029,의치한약수데이터!$C:$AS,20,0),"")</f>
        <v/>
      </c>
      <c r="P1029" s="77" t="str">
        <f>IFERROR(VLOOKUP($D1029,의치한약수데이터!$C:$AS,21,0),"")</f>
        <v/>
      </c>
      <c r="Q1029" s="77" t="str">
        <f>IFERROR(VLOOKUP($D1029,의치한약수데이터!$C:$AS,39,0),"")</f>
        <v/>
      </c>
      <c r="R1029" s="82" t="str">
        <f>IFERROR(VLOOKUP($D1029,의치한약수데이터!$C:$AS,41,0),"")</f>
        <v/>
      </c>
      <c r="S1029" s="115" t="str">
        <f>IFERROR(VLOOKUP($D1029,의치한약수데이터!$C:$AS,43,0),"")</f>
        <v/>
      </c>
    </row>
    <row r="1030" spans="3:19" x14ac:dyDescent="0.3">
      <c r="C1030" s="18">
        <v>998</v>
      </c>
      <c r="D1030" s="77" t="str">
        <f>IFERROR(VLOOKUP($C1030,의치한약수데이터!$B:$C,2,0),"")</f>
        <v/>
      </c>
      <c r="E1030" s="79" t="str">
        <f>IFERROR(VLOOKUP($D1030,의치한약수데이터!$C:$AS,3,0),"")</f>
        <v/>
      </c>
      <c r="F1030" s="77" t="str">
        <f>IFERROR(VLOOKUP($D1030,의치한약수데이터!$C:$AS,5,0),"")</f>
        <v/>
      </c>
      <c r="G1030" s="77" t="str">
        <f>IFERROR(VLOOKUP($D1030,의치한약수데이터!$C:$AS,6,0),"")</f>
        <v/>
      </c>
      <c r="H1030" s="77" t="str">
        <f>IFERROR(VLOOKUP($D1030,의치한약수데이터!$C:$AS,8,0),"")</f>
        <v/>
      </c>
      <c r="I1030" s="77" t="str">
        <f>IFERROR(VLOOKUP($D1030,의치한약수데이터!$C:$AS,12,0),"")</f>
        <v/>
      </c>
      <c r="J1030" s="77" t="str">
        <f>IFERROR(VLOOKUP($D1030,의치한약수데이터!$C:$AS,13,0),"")</f>
        <v/>
      </c>
      <c r="K1030" s="77" t="str">
        <f>IFERROR(VLOOKUP($D1030,의치한약수데이터!$C:$AS,14,0),"")</f>
        <v/>
      </c>
      <c r="L1030" s="77" t="str">
        <f>IFERROR(VLOOKUP($D1030,의치한약수데이터!$C:$AS,16,0),"")</f>
        <v/>
      </c>
      <c r="M1030" s="80" t="str">
        <f>IFERROR(VLOOKUP($D1030,의치한약수데이터!$C:$AS,17,0),"")</f>
        <v/>
      </c>
      <c r="N1030" s="77" t="str">
        <f>IFERROR(VLOOKUP($D1030,의치한약수데이터!$C:$AS,18,0),"")</f>
        <v/>
      </c>
      <c r="O1030" s="81" t="str">
        <f>IFERROR(VLOOKUP($D1030,의치한약수데이터!$C:$AS,20,0),"")</f>
        <v/>
      </c>
      <c r="P1030" s="77" t="str">
        <f>IFERROR(VLOOKUP($D1030,의치한약수데이터!$C:$AS,21,0),"")</f>
        <v/>
      </c>
      <c r="Q1030" s="77" t="str">
        <f>IFERROR(VLOOKUP($D1030,의치한약수데이터!$C:$AS,39,0),"")</f>
        <v/>
      </c>
      <c r="R1030" s="82" t="str">
        <f>IFERROR(VLOOKUP($D1030,의치한약수데이터!$C:$AS,41,0),"")</f>
        <v/>
      </c>
      <c r="S1030" s="115" t="str">
        <f>IFERROR(VLOOKUP($D1030,의치한약수데이터!$C:$AS,43,0),"")</f>
        <v/>
      </c>
    </row>
    <row r="1031" spans="3:19" x14ac:dyDescent="0.3">
      <c r="C1031" s="18">
        <v>999</v>
      </c>
      <c r="D1031" s="77" t="str">
        <f>IFERROR(VLOOKUP($C1031,의치한약수데이터!$B:$C,2,0),"")</f>
        <v/>
      </c>
      <c r="E1031" s="79" t="str">
        <f>IFERROR(VLOOKUP($D1031,의치한약수데이터!$C:$AS,3,0),"")</f>
        <v/>
      </c>
      <c r="F1031" s="77" t="str">
        <f>IFERROR(VLOOKUP($D1031,의치한약수데이터!$C:$AS,5,0),"")</f>
        <v/>
      </c>
      <c r="G1031" s="77" t="str">
        <f>IFERROR(VLOOKUP($D1031,의치한약수데이터!$C:$AS,6,0),"")</f>
        <v/>
      </c>
      <c r="H1031" s="77" t="str">
        <f>IFERROR(VLOOKUP($D1031,의치한약수데이터!$C:$AS,8,0),"")</f>
        <v/>
      </c>
      <c r="I1031" s="77" t="str">
        <f>IFERROR(VLOOKUP($D1031,의치한약수데이터!$C:$AS,12,0),"")</f>
        <v/>
      </c>
      <c r="J1031" s="77" t="str">
        <f>IFERROR(VLOOKUP($D1031,의치한약수데이터!$C:$AS,13,0),"")</f>
        <v/>
      </c>
      <c r="K1031" s="77" t="str">
        <f>IFERROR(VLOOKUP($D1031,의치한약수데이터!$C:$AS,14,0),"")</f>
        <v/>
      </c>
      <c r="L1031" s="77" t="str">
        <f>IFERROR(VLOOKUP($D1031,의치한약수데이터!$C:$AS,16,0),"")</f>
        <v/>
      </c>
      <c r="M1031" s="80" t="str">
        <f>IFERROR(VLOOKUP($D1031,의치한약수데이터!$C:$AS,17,0),"")</f>
        <v/>
      </c>
      <c r="N1031" s="77" t="str">
        <f>IFERROR(VLOOKUP($D1031,의치한약수데이터!$C:$AS,18,0),"")</f>
        <v/>
      </c>
      <c r="O1031" s="81" t="str">
        <f>IFERROR(VLOOKUP($D1031,의치한약수데이터!$C:$AS,20,0),"")</f>
        <v/>
      </c>
      <c r="P1031" s="77" t="str">
        <f>IFERROR(VLOOKUP($D1031,의치한약수데이터!$C:$AS,21,0),"")</f>
        <v/>
      </c>
      <c r="Q1031" s="77" t="str">
        <f>IFERROR(VLOOKUP($D1031,의치한약수데이터!$C:$AS,39,0),"")</f>
        <v/>
      </c>
      <c r="R1031" s="82" t="str">
        <f>IFERROR(VLOOKUP($D1031,의치한약수데이터!$C:$AS,41,0),"")</f>
        <v/>
      </c>
      <c r="S1031" s="115" t="str">
        <f>IFERROR(VLOOKUP($D1031,의치한약수데이터!$C:$AS,43,0),"")</f>
        <v/>
      </c>
    </row>
    <row r="1032" spans="3:19" x14ac:dyDescent="0.3">
      <c r="C1032" s="18">
        <v>1000</v>
      </c>
      <c r="D1032" s="77" t="str">
        <f>IFERROR(VLOOKUP($C1032,의치한약수데이터!$B:$C,2,0),"")</f>
        <v/>
      </c>
      <c r="E1032" s="79" t="str">
        <f>IFERROR(VLOOKUP($D1032,의치한약수데이터!$C:$AS,3,0),"")</f>
        <v/>
      </c>
      <c r="F1032" s="77" t="str">
        <f>IFERROR(VLOOKUP($D1032,의치한약수데이터!$C:$AS,5,0),"")</f>
        <v/>
      </c>
      <c r="G1032" s="77" t="str">
        <f>IFERROR(VLOOKUP($D1032,의치한약수데이터!$C:$AS,6,0),"")</f>
        <v/>
      </c>
      <c r="H1032" s="77" t="str">
        <f>IFERROR(VLOOKUP($D1032,의치한약수데이터!$C:$AS,8,0),"")</f>
        <v/>
      </c>
      <c r="I1032" s="77" t="str">
        <f>IFERROR(VLOOKUP($D1032,의치한약수데이터!$C:$AS,12,0),"")</f>
        <v/>
      </c>
      <c r="J1032" s="77" t="str">
        <f>IFERROR(VLOOKUP($D1032,의치한약수데이터!$C:$AS,13,0),"")</f>
        <v/>
      </c>
      <c r="K1032" s="77" t="str">
        <f>IFERROR(VLOOKUP($D1032,의치한약수데이터!$C:$AS,14,0),"")</f>
        <v/>
      </c>
      <c r="L1032" s="77" t="str">
        <f>IFERROR(VLOOKUP($D1032,의치한약수데이터!$C:$AS,16,0),"")</f>
        <v/>
      </c>
      <c r="M1032" s="80" t="str">
        <f>IFERROR(VLOOKUP($D1032,의치한약수데이터!$C:$AS,17,0),"")</f>
        <v/>
      </c>
      <c r="N1032" s="77" t="str">
        <f>IFERROR(VLOOKUP($D1032,의치한약수데이터!$C:$AS,18,0),"")</f>
        <v/>
      </c>
      <c r="O1032" s="81" t="str">
        <f>IFERROR(VLOOKUP($D1032,의치한약수데이터!$C:$AS,20,0),"")</f>
        <v/>
      </c>
      <c r="P1032" s="77" t="str">
        <f>IFERROR(VLOOKUP($D1032,의치한약수데이터!$C:$AS,21,0),"")</f>
        <v/>
      </c>
      <c r="Q1032" s="77" t="str">
        <f>IFERROR(VLOOKUP($D1032,의치한약수데이터!$C:$AS,39,0),"")</f>
        <v/>
      </c>
      <c r="R1032" s="82" t="str">
        <f>IFERROR(VLOOKUP($D1032,의치한약수데이터!$C:$AS,41,0),"")</f>
        <v/>
      </c>
      <c r="S1032" s="115" t="str">
        <f>IFERROR(VLOOKUP($D1032,의치한약수데이터!$C:$AS,43,0),"")</f>
        <v/>
      </c>
    </row>
    <row r="1033" spans="3:19" x14ac:dyDescent="0.3">
      <c r="C1033" s="18">
        <v>1001</v>
      </c>
      <c r="D1033" s="77" t="str">
        <f>IFERROR(VLOOKUP($C1033,의치한약수데이터!$B:$C,2,0),"")</f>
        <v/>
      </c>
      <c r="E1033" s="79" t="str">
        <f>IFERROR(VLOOKUP($D1033,의치한약수데이터!$C:$AS,3,0),"")</f>
        <v/>
      </c>
      <c r="F1033" s="77" t="str">
        <f>IFERROR(VLOOKUP($D1033,의치한약수데이터!$C:$AS,5,0),"")</f>
        <v/>
      </c>
      <c r="G1033" s="77" t="str">
        <f>IFERROR(VLOOKUP($D1033,의치한약수데이터!$C:$AS,6,0),"")</f>
        <v/>
      </c>
      <c r="H1033" s="77" t="str">
        <f>IFERROR(VLOOKUP($D1033,의치한약수데이터!$C:$AS,8,0),"")</f>
        <v/>
      </c>
      <c r="I1033" s="77" t="str">
        <f>IFERROR(VLOOKUP($D1033,의치한약수데이터!$C:$AS,12,0),"")</f>
        <v/>
      </c>
      <c r="J1033" s="77" t="str">
        <f>IFERROR(VLOOKUP($D1033,의치한약수데이터!$C:$AS,13,0),"")</f>
        <v/>
      </c>
      <c r="K1033" s="77" t="str">
        <f>IFERROR(VLOOKUP($D1033,의치한약수데이터!$C:$AS,14,0),"")</f>
        <v/>
      </c>
      <c r="L1033" s="77" t="str">
        <f>IFERROR(VLOOKUP($D1033,의치한약수데이터!$C:$AS,16,0),"")</f>
        <v/>
      </c>
      <c r="M1033" s="80" t="str">
        <f>IFERROR(VLOOKUP($D1033,의치한약수데이터!$C:$AS,17,0),"")</f>
        <v/>
      </c>
      <c r="N1033" s="77" t="str">
        <f>IFERROR(VLOOKUP($D1033,의치한약수데이터!$C:$AS,18,0),"")</f>
        <v/>
      </c>
      <c r="O1033" s="81" t="str">
        <f>IFERROR(VLOOKUP($D1033,의치한약수데이터!$C:$AS,20,0),"")</f>
        <v/>
      </c>
      <c r="P1033" s="77" t="str">
        <f>IFERROR(VLOOKUP($D1033,의치한약수데이터!$C:$AS,21,0),"")</f>
        <v/>
      </c>
      <c r="Q1033" s="77" t="str">
        <f>IFERROR(VLOOKUP($D1033,의치한약수데이터!$C:$AS,39,0),"")</f>
        <v/>
      </c>
      <c r="R1033" s="82" t="str">
        <f>IFERROR(VLOOKUP($D1033,의치한약수데이터!$C:$AS,41,0),"")</f>
        <v/>
      </c>
      <c r="S1033" s="115" t="str">
        <f>IFERROR(VLOOKUP($D1033,의치한약수데이터!$C:$AS,43,0),"")</f>
        <v/>
      </c>
    </row>
    <row r="1034" spans="3:19" x14ac:dyDescent="0.3">
      <c r="C1034" s="18">
        <v>1002</v>
      </c>
      <c r="D1034" s="77" t="str">
        <f>IFERROR(VLOOKUP($C1034,의치한약수데이터!$B:$C,2,0),"")</f>
        <v/>
      </c>
      <c r="E1034" s="79" t="str">
        <f>IFERROR(VLOOKUP($D1034,의치한약수데이터!$C:$AS,3,0),"")</f>
        <v/>
      </c>
      <c r="F1034" s="77" t="str">
        <f>IFERROR(VLOOKUP($D1034,의치한약수데이터!$C:$AS,5,0),"")</f>
        <v/>
      </c>
      <c r="G1034" s="77" t="str">
        <f>IFERROR(VLOOKUP($D1034,의치한약수데이터!$C:$AS,6,0),"")</f>
        <v/>
      </c>
      <c r="H1034" s="77" t="str">
        <f>IFERROR(VLOOKUP($D1034,의치한약수데이터!$C:$AS,8,0),"")</f>
        <v/>
      </c>
      <c r="I1034" s="77" t="str">
        <f>IFERROR(VLOOKUP($D1034,의치한약수데이터!$C:$AS,12,0),"")</f>
        <v/>
      </c>
      <c r="J1034" s="77" t="str">
        <f>IFERROR(VLOOKUP($D1034,의치한약수데이터!$C:$AS,13,0),"")</f>
        <v/>
      </c>
      <c r="K1034" s="77" t="str">
        <f>IFERROR(VLOOKUP($D1034,의치한약수데이터!$C:$AS,14,0),"")</f>
        <v/>
      </c>
      <c r="L1034" s="77" t="str">
        <f>IFERROR(VLOOKUP($D1034,의치한약수데이터!$C:$AS,16,0),"")</f>
        <v/>
      </c>
      <c r="M1034" s="80" t="str">
        <f>IFERROR(VLOOKUP($D1034,의치한약수데이터!$C:$AS,17,0),"")</f>
        <v/>
      </c>
      <c r="N1034" s="77" t="str">
        <f>IFERROR(VLOOKUP($D1034,의치한약수데이터!$C:$AS,18,0),"")</f>
        <v/>
      </c>
      <c r="O1034" s="81" t="str">
        <f>IFERROR(VLOOKUP($D1034,의치한약수데이터!$C:$AS,20,0),"")</f>
        <v/>
      </c>
      <c r="P1034" s="77" t="str">
        <f>IFERROR(VLOOKUP($D1034,의치한약수데이터!$C:$AS,21,0),"")</f>
        <v/>
      </c>
      <c r="Q1034" s="77" t="str">
        <f>IFERROR(VLOOKUP($D1034,의치한약수데이터!$C:$AS,39,0),"")</f>
        <v/>
      </c>
      <c r="R1034" s="82" t="str">
        <f>IFERROR(VLOOKUP($D1034,의치한약수데이터!$C:$AS,41,0),"")</f>
        <v/>
      </c>
      <c r="S1034" s="115" t="str">
        <f>IFERROR(VLOOKUP($D1034,의치한약수데이터!$C:$AS,43,0),"")</f>
        <v/>
      </c>
    </row>
    <row r="1035" spans="3:19" x14ac:dyDescent="0.3">
      <c r="C1035" s="18">
        <v>1003</v>
      </c>
      <c r="D1035" s="77" t="str">
        <f>IFERROR(VLOOKUP($C1035,의치한약수데이터!$B:$C,2,0),"")</f>
        <v/>
      </c>
      <c r="E1035" s="79" t="str">
        <f>IFERROR(VLOOKUP($D1035,의치한약수데이터!$C:$AS,3,0),"")</f>
        <v/>
      </c>
      <c r="F1035" s="77" t="str">
        <f>IFERROR(VLOOKUP($D1035,의치한약수데이터!$C:$AS,5,0),"")</f>
        <v/>
      </c>
      <c r="G1035" s="77" t="str">
        <f>IFERROR(VLOOKUP($D1035,의치한약수데이터!$C:$AS,6,0),"")</f>
        <v/>
      </c>
      <c r="H1035" s="77" t="str">
        <f>IFERROR(VLOOKUP($D1035,의치한약수데이터!$C:$AS,8,0),"")</f>
        <v/>
      </c>
      <c r="I1035" s="77" t="str">
        <f>IFERROR(VLOOKUP($D1035,의치한약수데이터!$C:$AS,12,0),"")</f>
        <v/>
      </c>
      <c r="J1035" s="77" t="str">
        <f>IFERROR(VLOOKUP($D1035,의치한약수데이터!$C:$AS,13,0),"")</f>
        <v/>
      </c>
      <c r="K1035" s="77" t="str">
        <f>IFERROR(VLOOKUP($D1035,의치한약수데이터!$C:$AS,14,0),"")</f>
        <v/>
      </c>
      <c r="L1035" s="77" t="str">
        <f>IFERROR(VLOOKUP($D1035,의치한약수데이터!$C:$AS,16,0),"")</f>
        <v/>
      </c>
      <c r="M1035" s="80" t="str">
        <f>IFERROR(VLOOKUP($D1035,의치한약수데이터!$C:$AS,17,0),"")</f>
        <v/>
      </c>
      <c r="N1035" s="77" t="str">
        <f>IFERROR(VLOOKUP($D1035,의치한약수데이터!$C:$AS,18,0),"")</f>
        <v/>
      </c>
      <c r="O1035" s="81" t="str">
        <f>IFERROR(VLOOKUP($D1035,의치한약수데이터!$C:$AS,20,0),"")</f>
        <v/>
      </c>
      <c r="P1035" s="77" t="str">
        <f>IFERROR(VLOOKUP($D1035,의치한약수데이터!$C:$AS,21,0),"")</f>
        <v/>
      </c>
      <c r="Q1035" s="77" t="str">
        <f>IFERROR(VLOOKUP($D1035,의치한약수데이터!$C:$AS,39,0),"")</f>
        <v/>
      </c>
      <c r="R1035" s="82" t="str">
        <f>IFERROR(VLOOKUP($D1035,의치한약수데이터!$C:$AS,41,0),"")</f>
        <v/>
      </c>
      <c r="S1035" s="115" t="str">
        <f>IFERROR(VLOOKUP($D1035,의치한약수데이터!$C:$AS,43,0),"")</f>
        <v/>
      </c>
    </row>
    <row r="1036" spans="3:19" x14ac:dyDescent="0.3">
      <c r="C1036" s="18">
        <v>1004</v>
      </c>
      <c r="D1036" s="77" t="str">
        <f>IFERROR(VLOOKUP($C1036,의치한약수데이터!$B:$C,2,0),"")</f>
        <v/>
      </c>
      <c r="E1036" s="79" t="str">
        <f>IFERROR(VLOOKUP($D1036,의치한약수데이터!$C:$AS,3,0),"")</f>
        <v/>
      </c>
      <c r="F1036" s="77" t="str">
        <f>IFERROR(VLOOKUP($D1036,의치한약수데이터!$C:$AS,5,0),"")</f>
        <v/>
      </c>
      <c r="G1036" s="77" t="str">
        <f>IFERROR(VLOOKUP($D1036,의치한약수데이터!$C:$AS,6,0),"")</f>
        <v/>
      </c>
      <c r="H1036" s="77" t="str">
        <f>IFERROR(VLOOKUP($D1036,의치한약수데이터!$C:$AS,8,0),"")</f>
        <v/>
      </c>
      <c r="I1036" s="77" t="str">
        <f>IFERROR(VLOOKUP($D1036,의치한약수데이터!$C:$AS,12,0),"")</f>
        <v/>
      </c>
      <c r="J1036" s="77" t="str">
        <f>IFERROR(VLOOKUP($D1036,의치한약수데이터!$C:$AS,13,0),"")</f>
        <v/>
      </c>
      <c r="K1036" s="77" t="str">
        <f>IFERROR(VLOOKUP($D1036,의치한약수데이터!$C:$AS,14,0),"")</f>
        <v/>
      </c>
      <c r="L1036" s="77" t="str">
        <f>IFERROR(VLOOKUP($D1036,의치한약수데이터!$C:$AS,16,0),"")</f>
        <v/>
      </c>
      <c r="M1036" s="80" t="str">
        <f>IFERROR(VLOOKUP($D1036,의치한약수데이터!$C:$AS,17,0),"")</f>
        <v/>
      </c>
      <c r="N1036" s="77" t="str">
        <f>IFERROR(VLOOKUP($D1036,의치한약수데이터!$C:$AS,18,0),"")</f>
        <v/>
      </c>
      <c r="O1036" s="81" t="str">
        <f>IFERROR(VLOOKUP($D1036,의치한약수데이터!$C:$AS,20,0),"")</f>
        <v/>
      </c>
      <c r="P1036" s="77" t="str">
        <f>IFERROR(VLOOKUP($D1036,의치한약수데이터!$C:$AS,21,0),"")</f>
        <v/>
      </c>
      <c r="Q1036" s="77" t="str">
        <f>IFERROR(VLOOKUP($D1036,의치한약수데이터!$C:$AS,39,0),"")</f>
        <v/>
      </c>
      <c r="R1036" s="82" t="str">
        <f>IFERROR(VLOOKUP($D1036,의치한약수데이터!$C:$AS,41,0),"")</f>
        <v/>
      </c>
      <c r="S1036" s="115" t="str">
        <f>IFERROR(VLOOKUP($D1036,의치한약수데이터!$C:$AS,43,0),"")</f>
        <v/>
      </c>
    </row>
    <row r="1037" spans="3:19" x14ac:dyDescent="0.3">
      <c r="C1037" s="18">
        <v>1005</v>
      </c>
      <c r="D1037" s="77" t="str">
        <f>IFERROR(VLOOKUP($C1037,의치한약수데이터!$B:$C,2,0),"")</f>
        <v/>
      </c>
      <c r="E1037" s="79" t="str">
        <f>IFERROR(VLOOKUP($D1037,의치한약수데이터!$C:$AS,3,0),"")</f>
        <v/>
      </c>
      <c r="F1037" s="77" t="str">
        <f>IFERROR(VLOOKUP($D1037,의치한약수데이터!$C:$AS,5,0),"")</f>
        <v/>
      </c>
      <c r="G1037" s="77" t="str">
        <f>IFERROR(VLOOKUP($D1037,의치한약수데이터!$C:$AS,6,0),"")</f>
        <v/>
      </c>
      <c r="H1037" s="77" t="str">
        <f>IFERROR(VLOOKUP($D1037,의치한약수데이터!$C:$AS,8,0),"")</f>
        <v/>
      </c>
      <c r="I1037" s="77" t="str">
        <f>IFERROR(VLOOKUP($D1037,의치한약수데이터!$C:$AS,12,0),"")</f>
        <v/>
      </c>
      <c r="J1037" s="77" t="str">
        <f>IFERROR(VLOOKUP($D1037,의치한약수데이터!$C:$AS,13,0),"")</f>
        <v/>
      </c>
      <c r="K1037" s="77" t="str">
        <f>IFERROR(VLOOKUP($D1037,의치한약수데이터!$C:$AS,14,0),"")</f>
        <v/>
      </c>
      <c r="L1037" s="77" t="str">
        <f>IFERROR(VLOOKUP($D1037,의치한약수데이터!$C:$AS,16,0),"")</f>
        <v/>
      </c>
      <c r="M1037" s="80" t="str">
        <f>IFERROR(VLOOKUP($D1037,의치한약수데이터!$C:$AS,17,0),"")</f>
        <v/>
      </c>
      <c r="N1037" s="77" t="str">
        <f>IFERROR(VLOOKUP($D1037,의치한약수데이터!$C:$AS,18,0),"")</f>
        <v/>
      </c>
      <c r="O1037" s="81" t="str">
        <f>IFERROR(VLOOKUP($D1037,의치한약수데이터!$C:$AS,20,0),"")</f>
        <v/>
      </c>
      <c r="P1037" s="77" t="str">
        <f>IFERROR(VLOOKUP($D1037,의치한약수데이터!$C:$AS,21,0),"")</f>
        <v/>
      </c>
      <c r="Q1037" s="77" t="str">
        <f>IFERROR(VLOOKUP($D1037,의치한약수데이터!$C:$AS,39,0),"")</f>
        <v/>
      </c>
      <c r="R1037" s="82" t="str">
        <f>IFERROR(VLOOKUP($D1037,의치한약수데이터!$C:$AS,41,0),"")</f>
        <v/>
      </c>
      <c r="S1037" s="115" t="str">
        <f>IFERROR(VLOOKUP($D1037,의치한약수데이터!$C:$AS,43,0),"")</f>
        <v/>
      </c>
    </row>
    <row r="1038" spans="3:19" x14ac:dyDescent="0.3">
      <c r="C1038" s="18">
        <v>1006</v>
      </c>
      <c r="D1038" s="77" t="str">
        <f>IFERROR(VLOOKUP($C1038,의치한약수데이터!$B:$C,2,0),"")</f>
        <v/>
      </c>
      <c r="E1038" s="79" t="str">
        <f>IFERROR(VLOOKUP($D1038,의치한약수데이터!$C:$AS,3,0),"")</f>
        <v/>
      </c>
      <c r="F1038" s="77" t="str">
        <f>IFERROR(VLOOKUP($D1038,의치한약수데이터!$C:$AS,5,0),"")</f>
        <v/>
      </c>
      <c r="G1038" s="77" t="str">
        <f>IFERROR(VLOOKUP($D1038,의치한약수데이터!$C:$AS,6,0),"")</f>
        <v/>
      </c>
      <c r="H1038" s="77" t="str">
        <f>IFERROR(VLOOKUP($D1038,의치한약수데이터!$C:$AS,8,0),"")</f>
        <v/>
      </c>
      <c r="I1038" s="77" t="str">
        <f>IFERROR(VLOOKUP($D1038,의치한약수데이터!$C:$AS,12,0),"")</f>
        <v/>
      </c>
      <c r="J1038" s="77" t="str">
        <f>IFERROR(VLOOKUP($D1038,의치한약수데이터!$C:$AS,13,0),"")</f>
        <v/>
      </c>
      <c r="K1038" s="77" t="str">
        <f>IFERROR(VLOOKUP($D1038,의치한약수데이터!$C:$AS,14,0),"")</f>
        <v/>
      </c>
      <c r="L1038" s="77" t="str">
        <f>IFERROR(VLOOKUP($D1038,의치한약수데이터!$C:$AS,16,0),"")</f>
        <v/>
      </c>
      <c r="M1038" s="80" t="str">
        <f>IFERROR(VLOOKUP($D1038,의치한약수데이터!$C:$AS,17,0),"")</f>
        <v/>
      </c>
      <c r="N1038" s="77" t="str">
        <f>IFERROR(VLOOKUP($D1038,의치한약수데이터!$C:$AS,18,0),"")</f>
        <v/>
      </c>
      <c r="O1038" s="81" t="str">
        <f>IFERROR(VLOOKUP($D1038,의치한약수데이터!$C:$AS,20,0),"")</f>
        <v/>
      </c>
      <c r="P1038" s="77" t="str">
        <f>IFERROR(VLOOKUP($D1038,의치한약수데이터!$C:$AS,21,0),"")</f>
        <v/>
      </c>
      <c r="Q1038" s="77" t="str">
        <f>IFERROR(VLOOKUP($D1038,의치한약수데이터!$C:$AS,39,0),"")</f>
        <v/>
      </c>
      <c r="R1038" s="82" t="str">
        <f>IFERROR(VLOOKUP($D1038,의치한약수데이터!$C:$AS,41,0),"")</f>
        <v/>
      </c>
      <c r="S1038" s="115" t="str">
        <f>IFERROR(VLOOKUP($D1038,의치한약수데이터!$C:$AS,43,0),"")</f>
        <v/>
      </c>
    </row>
    <row r="1039" spans="3:19" x14ac:dyDescent="0.3">
      <c r="C1039" s="18">
        <v>1007</v>
      </c>
      <c r="D1039" s="77" t="str">
        <f>IFERROR(VLOOKUP($C1039,의치한약수데이터!$B:$C,2,0),"")</f>
        <v/>
      </c>
      <c r="E1039" s="79" t="str">
        <f>IFERROR(VLOOKUP($D1039,의치한약수데이터!$C:$AS,3,0),"")</f>
        <v/>
      </c>
      <c r="F1039" s="77" t="str">
        <f>IFERROR(VLOOKUP($D1039,의치한약수데이터!$C:$AS,5,0),"")</f>
        <v/>
      </c>
      <c r="G1039" s="77" t="str">
        <f>IFERROR(VLOOKUP($D1039,의치한약수데이터!$C:$AS,6,0),"")</f>
        <v/>
      </c>
      <c r="H1039" s="77" t="str">
        <f>IFERROR(VLOOKUP($D1039,의치한약수데이터!$C:$AS,8,0),"")</f>
        <v/>
      </c>
      <c r="I1039" s="77" t="str">
        <f>IFERROR(VLOOKUP($D1039,의치한약수데이터!$C:$AS,12,0),"")</f>
        <v/>
      </c>
      <c r="J1039" s="77" t="str">
        <f>IFERROR(VLOOKUP($D1039,의치한약수데이터!$C:$AS,13,0),"")</f>
        <v/>
      </c>
      <c r="K1039" s="77" t="str">
        <f>IFERROR(VLOOKUP($D1039,의치한약수데이터!$C:$AS,14,0),"")</f>
        <v/>
      </c>
      <c r="L1039" s="77" t="str">
        <f>IFERROR(VLOOKUP($D1039,의치한약수데이터!$C:$AS,16,0),"")</f>
        <v/>
      </c>
      <c r="M1039" s="80" t="str">
        <f>IFERROR(VLOOKUP($D1039,의치한약수데이터!$C:$AS,17,0),"")</f>
        <v/>
      </c>
      <c r="N1039" s="77" t="str">
        <f>IFERROR(VLOOKUP($D1039,의치한약수데이터!$C:$AS,18,0),"")</f>
        <v/>
      </c>
      <c r="O1039" s="81" t="str">
        <f>IFERROR(VLOOKUP($D1039,의치한약수데이터!$C:$AS,20,0),"")</f>
        <v/>
      </c>
      <c r="P1039" s="77" t="str">
        <f>IFERROR(VLOOKUP($D1039,의치한약수데이터!$C:$AS,21,0),"")</f>
        <v/>
      </c>
      <c r="Q1039" s="77" t="str">
        <f>IFERROR(VLOOKUP($D1039,의치한약수데이터!$C:$AS,39,0),"")</f>
        <v/>
      </c>
      <c r="R1039" s="82" t="str">
        <f>IFERROR(VLOOKUP($D1039,의치한약수데이터!$C:$AS,41,0),"")</f>
        <v/>
      </c>
      <c r="S1039" s="115" t="str">
        <f>IFERROR(VLOOKUP($D1039,의치한약수데이터!$C:$AS,43,0),"")</f>
        <v/>
      </c>
    </row>
    <row r="1040" spans="3:19" x14ac:dyDescent="0.3">
      <c r="C1040" s="18">
        <v>1008</v>
      </c>
      <c r="D1040" s="77" t="str">
        <f>IFERROR(VLOOKUP($C1040,의치한약수데이터!$B:$C,2,0),"")</f>
        <v/>
      </c>
      <c r="E1040" s="79" t="str">
        <f>IFERROR(VLOOKUP($D1040,의치한약수데이터!$C:$AS,3,0),"")</f>
        <v/>
      </c>
      <c r="F1040" s="77" t="str">
        <f>IFERROR(VLOOKUP($D1040,의치한약수데이터!$C:$AS,5,0),"")</f>
        <v/>
      </c>
      <c r="G1040" s="77" t="str">
        <f>IFERROR(VLOOKUP($D1040,의치한약수데이터!$C:$AS,6,0),"")</f>
        <v/>
      </c>
      <c r="H1040" s="77" t="str">
        <f>IFERROR(VLOOKUP($D1040,의치한약수데이터!$C:$AS,8,0),"")</f>
        <v/>
      </c>
      <c r="I1040" s="77" t="str">
        <f>IFERROR(VLOOKUP($D1040,의치한약수데이터!$C:$AS,12,0),"")</f>
        <v/>
      </c>
      <c r="J1040" s="77" t="str">
        <f>IFERROR(VLOOKUP($D1040,의치한약수데이터!$C:$AS,13,0),"")</f>
        <v/>
      </c>
      <c r="K1040" s="77" t="str">
        <f>IFERROR(VLOOKUP($D1040,의치한약수데이터!$C:$AS,14,0),"")</f>
        <v/>
      </c>
      <c r="L1040" s="77" t="str">
        <f>IFERROR(VLOOKUP($D1040,의치한약수데이터!$C:$AS,16,0),"")</f>
        <v/>
      </c>
      <c r="M1040" s="80" t="str">
        <f>IFERROR(VLOOKUP($D1040,의치한약수데이터!$C:$AS,17,0),"")</f>
        <v/>
      </c>
      <c r="N1040" s="77" t="str">
        <f>IFERROR(VLOOKUP($D1040,의치한약수데이터!$C:$AS,18,0),"")</f>
        <v/>
      </c>
      <c r="O1040" s="81" t="str">
        <f>IFERROR(VLOOKUP($D1040,의치한약수데이터!$C:$AS,20,0),"")</f>
        <v/>
      </c>
      <c r="P1040" s="77" t="str">
        <f>IFERROR(VLOOKUP($D1040,의치한약수데이터!$C:$AS,21,0),"")</f>
        <v/>
      </c>
      <c r="Q1040" s="77" t="str">
        <f>IFERROR(VLOOKUP($D1040,의치한약수데이터!$C:$AS,39,0),"")</f>
        <v/>
      </c>
      <c r="R1040" s="82" t="str">
        <f>IFERROR(VLOOKUP($D1040,의치한약수데이터!$C:$AS,41,0),"")</f>
        <v/>
      </c>
      <c r="S1040" s="115" t="str">
        <f>IFERROR(VLOOKUP($D1040,의치한약수데이터!$C:$AS,43,0),"")</f>
        <v/>
      </c>
    </row>
    <row r="1041" spans="3:19" x14ac:dyDescent="0.3">
      <c r="C1041" s="18">
        <v>1009</v>
      </c>
      <c r="D1041" s="77" t="str">
        <f>IFERROR(VLOOKUP($C1041,의치한약수데이터!$B:$C,2,0),"")</f>
        <v/>
      </c>
      <c r="E1041" s="79" t="str">
        <f>IFERROR(VLOOKUP($D1041,의치한약수데이터!$C:$AS,3,0),"")</f>
        <v/>
      </c>
      <c r="F1041" s="77" t="str">
        <f>IFERROR(VLOOKUP($D1041,의치한약수데이터!$C:$AS,5,0),"")</f>
        <v/>
      </c>
      <c r="G1041" s="77" t="str">
        <f>IFERROR(VLOOKUP($D1041,의치한약수데이터!$C:$AS,6,0),"")</f>
        <v/>
      </c>
      <c r="H1041" s="77" t="str">
        <f>IFERROR(VLOOKUP($D1041,의치한약수데이터!$C:$AS,8,0),"")</f>
        <v/>
      </c>
      <c r="I1041" s="77" t="str">
        <f>IFERROR(VLOOKUP($D1041,의치한약수데이터!$C:$AS,12,0),"")</f>
        <v/>
      </c>
      <c r="J1041" s="77" t="str">
        <f>IFERROR(VLOOKUP($D1041,의치한약수데이터!$C:$AS,13,0),"")</f>
        <v/>
      </c>
      <c r="K1041" s="77" t="str">
        <f>IFERROR(VLOOKUP($D1041,의치한약수데이터!$C:$AS,14,0),"")</f>
        <v/>
      </c>
      <c r="L1041" s="77" t="str">
        <f>IFERROR(VLOOKUP($D1041,의치한약수데이터!$C:$AS,16,0),"")</f>
        <v/>
      </c>
      <c r="M1041" s="80" t="str">
        <f>IFERROR(VLOOKUP($D1041,의치한약수데이터!$C:$AS,17,0),"")</f>
        <v/>
      </c>
      <c r="N1041" s="77" t="str">
        <f>IFERROR(VLOOKUP($D1041,의치한약수데이터!$C:$AS,18,0),"")</f>
        <v/>
      </c>
      <c r="O1041" s="81" t="str">
        <f>IFERROR(VLOOKUP($D1041,의치한약수데이터!$C:$AS,20,0),"")</f>
        <v/>
      </c>
      <c r="P1041" s="77" t="str">
        <f>IFERROR(VLOOKUP($D1041,의치한약수데이터!$C:$AS,21,0),"")</f>
        <v/>
      </c>
      <c r="Q1041" s="77" t="str">
        <f>IFERROR(VLOOKUP($D1041,의치한약수데이터!$C:$AS,39,0),"")</f>
        <v/>
      </c>
      <c r="R1041" s="82" t="str">
        <f>IFERROR(VLOOKUP($D1041,의치한약수데이터!$C:$AS,41,0),"")</f>
        <v/>
      </c>
      <c r="S1041" s="115" t="str">
        <f>IFERROR(VLOOKUP($D1041,의치한약수데이터!$C:$AS,43,0),"")</f>
        <v/>
      </c>
    </row>
    <row r="1042" spans="3:19" x14ac:dyDescent="0.3">
      <c r="C1042" s="18">
        <v>1010</v>
      </c>
      <c r="D1042" s="77" t="str">
        <f>IFERROR(VLOOKUP($C1042,의치한약수데이터!$B:$C,2,0),"")</f>
        <v/>
      </c>
      <c r="E1042" s="79" t="str">
        <f>IFERROR(VLOOKUP($D1042,의치한약수데이터!$C:$AS,3,0),"")</f>
        <v/>
      </c>
      <c r="F1042" s="77" t="str">
        <f>IFERROR(VLOOKUP($D1042,의치한약수데이터!$C:$AS,5,0),"")</f>
        <v/>
      </c>
      <c r="G1042" s="77" t="str">
        <f>IFERROR(VLOOKUP($D1042,의치한약수데이터!$C:$AS,6,0),"")</f>
        <v/>
      </c>
      <c r="H1042" s="77" t="str">
        <f>IFERROR(VLOOKUP($D1042,의치한약수데이터!$C:$AS,8,0),"")</f>
        <v/>
      </c>
      <c r="I1042" s="77" t="str">
        <f>IFERROR(VLOOKUP($D1042,의치한약수데이터!$C:$AS,12,0),"")</f>
        <v/>
      </c>
      <c r="J1042" s="77" t="str">
        <f>IFERROR(VLOOKUP($D1042,의치한약수데이터!$C:$AS,13,0),"")</f>
        <v/>
      </c>
      <c r="K1042" s="77" t="str">
        <f>IFERROR(VLOOKUP($D1042,의치한약수데이터!$C:$AS,14,0),"")</f>
        <v/>
      </c>
      <c r="L1042" s="77" t="str">
        <f>IFERROR(VLOOKUP($D1042,의치한약수데이터!$C:$AS,16,0),"")</f>
        <v/>
      </c>
      <c r="M1042" s="80" t="str">
        <f>IFERROR(VLOOKUP($D1042,의치한약수데이터!$C:$AS,17,0),"")</f>
        <v/>
      </c>
      <c r="N1042" s="77" t="str">
        <f>IFERROR(VLOOKUP($D1042,의치한약수데이터!$C:$AS,18,0),"")</f>
        <v/>
      </c>
      <c r="O1042" s="81" t="str">
        <f>IFERROR(VLOOKUP($D1042,의치한약수데이터!$C:$AS,20,0),"")</f>
        <v/>
      </c>
      <c r="P1042" s="77" t="str">
        <f>IFERROR(VLOOKUP($D1042,의치한약수데이터!$C:$AS,21,0),"")</f>
        <v/>
      </c>
      <c r="Q1042" s="77" t="str">
        <f>IFERROR(VLOOKUP($D1042,의치한약수데이터!$C:$AS,39,0),"")</f>
        <v/>
      </c>
      <c r="R1042" s="82" t="str">
        <f>IFERROR(VLOOKUP($D1042,의치한약수데이터!$C:$AS,41,0),"")</f>
        <v/>
      </c>
      <c r="S1042" s="115" t="str">
        <f>IFERROR(VLOOKUP($D1042,의치한약수데이터!$C:$AS,43,0),"")</f>
        <v/>
      </c>
    </row>
    <row r="1043" spans="3:19" x14ac:dyDescent="0.3">
      <c r="C1043" s="18">
        <v>1011</v>
      </c>
      <c r="D1043" s="77" t="str">
        <f>IFERROR(VLOOKUP($C1043,의치한약수데이터!$B:$C,2,0),"")</f>
        <v/>
      </c>
      <c r="E1043" s="79" t="str">
        <f>IFERROR(VLOOKUP($D1043,의치한약수데이터!$C:$AS,3,0),"")</f>
        <v/>
      </c>
      <c r="F1043" s="77" t="str">
        <f>IFERROR(VLOOKUP($D1043,의치한약수데이터!$C:$AS,5,0),"")</f>
        <v/>
      </c>
      <c r="G1043" s="77" t="str">
        <f>IFERROR(VLOOKUP($D1043,의치한약수데이터!$C:$AS,6,0),"")</f>
        <v/>
      </c>
      <c r="H1043" s="77" t="str">
        <f>IFERROR(VLOOKUP($D1043,의치한약수데이터!$C:$AS,8,0),"")</f>
        <v/>
      </c>
      <c r="I1043" s="77" t="str">
        <f>IFERROR(VLOOKUP($D1043,의치한약수데이터!$C:$AS,12,0),"")</f>
        <v/>
      </c>
      <c r="J1043" s="77" t="str">
        <f>IFERROR(VLOOKUP($D1043,의치한약수데이터!$C:$AS,13,0),"")</f>
        <v/>
      </c>
      <c r="K1043" s="77" t="str">
        <f>IFERROR(VLOOKUP($D1043,의치한약수데이터!$C:$AS,14,0),"")</f>
        <v/>
      </c>
      <c r="L1043" s="77" t="str">
        <f>IFERROR(VLOOKUP($D1043,의치한약수데이터!$C:$AS,16,0),"")</f>
        <v/>
      </c>
      <c r="M1043" s="80" t="str">
        <f>IFERROR(VLOOKUP($D1043,의치한약수데이터!$C:$AS,17,0),"")</f>
        <v/>
      </c>
      <c r="N1043" s="77" t="str">
        <f>IFERROR(VLOOKUP($D1043,의치한약수데이터!$C:$AS,18,0),"")</f>
        <v/>
      </c>
      <c r="O1043" s="81" t="str">
        <f>IFERROR(VLOOKUP($D1043,의치한약수데이터!$C:$AS,20,0),"")</f>
        <v/>
      </c>
      <c r="P1043" s="77" t="str">
        <f>IFERROR(VLOOKUP($D1043,의치한약수데이터!$C:$AS,21,0),"")</f>
        <v/>
      </c>
      <c r="Q1043" s="77" t="str">
        <f>IFERROR(VLOOKUP($D1043,의치한약수데이터!$C:$AS,39,0),"")</f>
        <v/>
      </c>
      <c r="R1043" s="82" t="str">
        <f>IFERROR(VLOOKUP($D1043,의치한약수데이터!$C:$AS,41,0),"")</f>
        <v/>
      </c>
      <c r="S1043" s="115" t="str">
        <f>IFERROR(VLOOKUP($D1043,의치한약수데이터!$C:$AS,43,0),"")</f>
        <v/>
      </c>
    </row>
    <row r="1044" spans="3:19" x14ac:dyDescent="0.3">
      <c r="C1044" s="18">
        <v>1012</v>
      </c>
      <c r="D1044" s="77" t="str">
        <f>IFERROR(VLOOKUP($C1044,의치한약수데이터!$B:$C,2,0),"")</f>
        <v/>
      </c>
      <c r="E1044" s="79" t="str">
        <f>IFERROR(VLOOKUP($D1044,의치한약수데이터!$C:$AS,3,0),"")</f>
        <v/>
      </c>
      <c r="F1044" s="77" t="str">
        <f>IFERROR(VLOOKUP($D1044,의치한약수데이터!$C:$AS,5,0),"")</f>
        <v/>
      </c>
      <c r="G1044" s="77" t="str">
        <f>IFERROR(VLOOKUP($D1044,의치한약수데이터!$C:$AS,6,0),"")</f>
        <v/>
      </c>
      <c r="H1044" s="77" t="str">
        <f>IFERROR(VLOOKUP($D1044,의치한약수데이터!$C:$AS,8,0),"")</f>
        <v/>
      </c>
      <c r="I1044" s="77" t="str">
        <f>IFERROR(VLOOKUP($D1044,의치한약수데이터!$C:$AS,12,0),"")</f>
        <v/>
      </c>
      <c r="J1044" s="77" t="str">
        <f>IFERROR(VLOOKUP($D1044,의치한약수데이터!$C:$AS,13,0),"")</f>
        <v/>
      </c>
      <c r="K1044" s="77" t="str">
        <f>IFERROR(VLOOKUP($D1044,의치한약수데이터!$C:$AS,14,0),"")</f>
        <v/>
      </c>
      <c r="L1044" s="77" t="str">
        <f>IFERROR(VLOOKUP($D1044,의치한약수데이터!$C:$AS,16,0),"")</f>
        <v/>
      </c>
      <c r="M1044" s="80" t="str">
        <f>IFERROR(VLOOKUP($D1044,의치한약수데이터!$C:$AS,17,0),"")</f>
        <v/>
      </c>
      <c r="N1044" s="77" t="str">
        <f>IFERROR(VLOOKUP($D1044,의치한약수데이터!$C:$AS,18,0),"")</f>
        <v/>
      </c>
      <c r="O1044" s="81" t="str">
        <f>IFERROR(VLOOKUP($D1044,의치한약수데이터!$C:$AS,20,0),"")</f>
        <v/>
      </c>
      <c r="P1044" s="77" t="str">
        <f>IFERROR(VLOOKUP($D1044,의치한약수데이터!$C:$AS,21,0),"")</f>
        <v/>
      </c>
      <c r="Q1044" s="77" t="str">
        <f>IFERROR(VLOOKUP($D1044,의치한약수데이터!$C:$AS,39,0),"")</f>
        <v/>
      </c>
      <c r="R1044" s="82" t="str">
        <f>IFERROR(VLOOKUP($D1044,의치한약수데이터!$C:$AS,41,0),"")</f>
        <v/>
      </c>
      <c r="S1044" s="115" t="str">
        <f>IFERROR(VLOOKUP($D1044,의치한약수데이터!$C:$AS,43,0),"")</f>
        <v/>
      </c>
    </row>
    <row r="1045" spans="3:19" x14ac:dyDescent="0.3">
      <c r="C1045" s="18">
        <v>1013</v>
      </c>
      <c r="D1045" s="77" t="str">
        <f>IFERROR(VLOOKUP($C1045,의치한약수데이터!$B:$C,2,0),"")</f>
        <v/>
      </c>
      <c r="E1045" s="79" t="str">
        <f>IFERROR(VLOOKUP($D1045,의치한약수데이터!$C:$AS,3,0),"")</f>
        <v/>
      </c>
      <c r="F1045" s="77" t="str">
        <f>IFERROR(VLOOKUP($D1045,의치한약수데이터!$C:$AS,5,0),"")</f>
        <v/>
      </c>
      <c r="G1045" s="77" t="str">
        <f>IFERROR(VLOOKUP($D1045,의치한약수데이터!$C:$AS,6,0),"")</f>
        <v/>
      </c>
      <c r="H1045" s="77" t="str">
        <f>IFERROR(VLOOKUP($D1045,의치한약수데이터!$C:$AS,8,0),"")</f>
        <v/>
      </c>
      <c r="I1045" s="77" t="str">
        <f>IFERROR(VLOOKUP($D1045,의치한약수데이터!$C:$AS,12,0),"")</f>
        <v/>
      </c>
      <c r="J1045" s="77" t="str">
        <f>IFERROR(VLOOKUP($D1045,의치한약수데이터!$C:$AS,13,0),"")</f>
        <v/>
      </c>
      <c r="K1045" s="77" t="str">
        <f>IFERROR(VLOOKUP($D1045,의치한약수데이터!$C:$AS,14,0),"")</f>
        <v/>
      </c>
      <c r="L1045" s="77" t="str">
        <f>IFERROR(VLOOKUP($D1045,의치한약수데이터!$C:$AS,16,0),"")</f>
        <v/>
      </c>
      <c r="M1045" s="80" t="str">
        <f>IFERROR(VLOOKUP($D1045,의치한약수데이터!$C:$AS,17,0),"")</f>
        <v/>
      </c>
      <c r="N1045" s="77" t="str">
        <f>IFERROR(VLOOKUP($D1045,의치한약수데이터!$C:$AS,18,0),"")</f>
        <v/>
      </c>
      <c r="O1045" s="81" t="str">
        <f>IFERROR(VLOOKUP($D1045,의치한약수데이터!$C:$AS,20,0),"")</f>
        <v/>
      </c>
      <c r="P1045" s="77" t="str">
        <f>IFERROR(VLOOKUP($D1045,의치한약수데이터!$C:$AS,21,0),"")</f>
        <v/>
      </c>
      <c r="Q1045" s="77" t="str">
        <f>IFERROR(VLOOKUP($D1045,의치한약수데이터!$C:$AS,39,0),"")</f>
        <v/>
      </c>
      <c r="R1045" s="82" t="str">
        <f>IFERROR(VLOOKUP($D1045,의치한약수데이터!$C:$AS,41,0),"")</f>
        <v/>
      </c>
      <c r="S1045" s="115" t="str">
        <f>IFERROR(VLOOKUP($D1045,의치한약수데이터!$C:$AS,43,0),"")</f>
        <v/>
      </c>
    </row>
    <row r="1046" spans="3:19" x14ac:dyDescent="0.3">
      <c r="C1046" s="18">
        <v>1014</v>
      </c>
      <c r="D1046" s="77" t="str">
        <f>IFERROR(VLOOKUP($C1046,의치한약수데이터!$B:$C,2,0),"")</f>
        <v/>
      </c>
      <c r="E1046" s="79" t="str">
        <f>IFERROR(VLOOKUP($D1046,의치한약수데이터!$C:$AS,3,0),"")</f>
        <v/>
      </c>
      <c r="F1046" s="77" t="str">
        <f>IFERROR(VLOOKUP($D1046,의치한약수데이터!$C:$AS,5,0),"")</f>
        <v/>
      </c>
      <c r="G1046" s="77" t="str">
        <f>IFERROR(VLOOKUP($D1046,의치한약수데이터!$C:$AS,6,0),"")</f>
        <v/>
      </c>
      <c r="H1046" s="77" t="str">
        <f>IFERROR(VLOOKUP($D1046,의치한약수데이터!$C:$AS,8,0),"")</f>
        <v/>
      </c>
      <c r="I1046" s="77" t="str">
        <f>IFERROR(VLOOKUP($D1046,의치한약수데이터!$C:$AS,12,0),"")</f>
        <v/>
      </c>
      <c r="J1046" s="77" t="str">
        <f>IFERROR(VLOOKUP($D1046,의치한약수데이터!$C:$AS,13,0),"")</f>
        <v/>
      </c>
      <c r="K1046" s="77" t="str">
        <f>IFERROR(VLOOKUP($D1046,의치한약수데이터!$C:$AS,14,0),"")</f>
        <v/>
      </c>
      <c r="L1046" s="77" t="str">
        <f>IFERROR(VLOOKUP($D1046,의치한약수데이터!$C:$AS,16,0),"")</f>
        <v/>
      </c>
      <c r="M1046" s="80" t="str">
        <f>IFERROR(VLOOKUP($D1046,의치한약수데이터!$C:$AS,17,0),"")</f>
        <v/>
      </c>
      <c r="N1046" s="77" t="str">
        <f>IFERROR(VLOOKUP($D1046,의치한약수데이터!$C:$AS,18,0),"")</f>
        <v/>
      </c>
      <c r="O1046" s="81" t="str">
        <f>IFERROR(VLOOKUP($D1046,의치한약수데이터!$C:$AS,20,0),"")</f>
        <v/>
      </c>
      <c r="P1046" s="77" t="str">
        <f>IFERROR(VLOOKUP($D1046,의치한약수데이터!$C:$AS,21,0),"")</f>
        <v/>
      </c>
      <c r="Q1046" s="77" t="str">
        <f>IFERROR(VLOOKUP($D1046,의치한약수데이터!$C:$AS,39,0),"")</f>
        <v/>
      </c>
      <c r="R1046" s="82" t="str">
        <f>IFERROR(VLOOKUP($D1046,의치한약수데이터!$C:$AS,41,0),"")</f>
        <v/>
      </c>
      <c r="S1046" s="115" t="str">
        <f>IFERROR(VLOOKUP($D1046,의치한약수데이터!$C:$AS,43,0),"")</f>
        <v/>
      </c>
    </row>
    <row r="1047" spans="3:19" x14ac:dyDescent="0.3">
      <c r="C1047" s="18">
        <v>1015</v>
      </c>
      <c r="D1047" s="77" t="str">
        <f>IFERROR(VLOOKUP($C1047,의치한약수데이터!$B:$C,2,0),"")</f>
        <v/>
      </c>
      <c r="E1047" s="79" t="str">
        <f>IFERROR(VLOOKUP($D1047,의치한약수데이터!$C:$AS,3,0),"")</f>
        <v/>
      </c>
      <c r="F1047" s="77" t="str">
        <f>IFERROR(VLOOKUP($D1047,의치한약수데이터!$C:$AS,5,0),"")</f>
        <v/>
      </c>
      <c r="G1047" s="77" t="str">
        <f>IFERROR(VLOOKUP($D1047,의치한약수데이터!$C:$AS,6,0),"")</f>
        <v/>
      </c>
      <c r="H1047" s="77" t="str">
        <f>IFERROR(VLOOKUP($D1047,의치한약수데이터!$C:$AS,8,0),"")</f>
        <v/>
      </c>
      <c r="I1047" s="77" t="str">
        <f>IFERROR(VLOOKUP($D1047,의치한약수데이터!$C:$AS,12,0),"")</f>
        <v/>
      </c>
      <c r="J1047" s="77" t="str">
        <f>IFERROR(VLOOKUP($D1047,의치한약수데이터!$C:$AS,13,0),"")</f>
        <v/>
      </c>
      <c r="K1047" s="77" t="str">
        <f>IFERROR(VLOOKUP($D1047,의치한약수데이터!$C:$AS,14,0),"")</f>
        <v/>
      </c>
      <c r="L1047" s="77" t="str">
        <f>IFERROR(VLOOKUP($D1047,의치한약수데이터!$C:$AS,16,0),"")</f>
        <v/>
      </c>
      <c r="M1047" s="80" t="str">
        <f>IFERROR(VLOOKUP($D1047,의치한약수데이터!$C:$AS,17,0),"")</f>
        <v/>
      </c>
      <c r="N1047" s="77" t="str">
        <f>IFERROR(VLOOKUP($D1047,의치한약수데이터!$C:$AS,18,0),"")</f>
        <v/>
      </c>
      <c r="O1047" s="81" t="str">
        <f>IFERROR(VLOOKUP($D1047,의치한약수데이터!$C:$AS,20,0),"")</f>
        <v/>
      </c>
      <c r="P1047" s="77" t="str">
        <f>IFERROR(VLOOKUP($D1047,의치한약수데이터!$C:$AS,21,0),"")</f>
        <v/>
      </c>
      <c r="Q1047" s="77" t="str">
        <f>IFERROR(VLOOKUP($D1047,의치한약수데이터!$C:$AS,39,0),"")</f>
        <v/>
      </c>
      <c r="R1047" s="82" t="str">
        <f>IFERROR(VLOOKUP($D1047,의치한약수데이터!$C:$AS,41,0),"")</f>
        <v/>
      </c>
      <c r="S1047" s="115" t="str">
        <f>IFERROR(VLOOKUP($D1047,의치한약수데이터!$C:$AS,43,0),"")</f>
        <v/>
      </c>
    </row>
    <row r="1048" spans="3:19" x14ac:dyDescent="0.3">
      <c r="C1048" s="18">
        <v>1016</v>
      </c>
      <c r="D1048" s="77" t="str">
        <f>IFERROR(VLOOKUP($C1048,의치한약수데이터!$B:$C,2,0),"")</f>
        <v/>
      </c>
      <c r="E1048" s="79" t="str">
        <f>IFERROR(VLOOKUP($D1048,의치한약수데이터!$C:$AS,3,0),"")</f>
        <v/>
      </c>
      <c r="F1048" s="77" t="str">
        <f>IFERROR(VLOOKUP($D1048,의치한약수데이터!$C:$AS,5,0),"")</f>
        <v/>
      </c>
      <c r="G1048" s="77" t="str">
        <f>IFERROR(VLOOKUP($D1048,의치한약수데이터!$C:$AS,6,0),"")</f>
        <v/>
      </c>
      <c r="H1048" s="77" t="str">
        <f>IFERROR(VLOOKUP($D1048,의치한약수데이터!$C:$AS,8,0),"")</f>
        <v/>
      </c>
      <c r="I1048" s="77" t="str">
        <f>IFERROR(VLOOKUP($D1048,의치한약수데이터!$C:$AS,12,0),"")</f>
        <v/>
      </c>
      <c r="J1048" s="77" t="str">
        <f>IFERROR(VLOOKUP($D1048,의치한약수데이터!$C:$AS,13,0),"")</f>
        <v/>
      </c>
      <c r="K1048" s="77" t="str">
        <f>IFERROR(VLOOKUP($D1048,의치한약수데이터!$C:$AS,14,0),"")</f>
        <v/>
      </c>
      <c r="L1048" s="77" t="str">
        <f>IFERROR(VLOOKUP($D1048,의치한약수데이터!$C:$AS,16,0),"")</f>
        <v/>
      </c>
      <c r="M1048" s="80" t="str">
        <f>IFERROR(VLOOKUP($D1048,의치한약수데이터!$C:$AS,17,0),"")</f>
        <v/>
      </c>
      <c r="N1048" s="77" t="str">
        <f>IFERROR(VLOOKUP($D1048,의치한약수데이터!$C:$AS,18,0),"")</f>
        <v/>
      </c>
      <c r="O1048" s="81" t="str">
        <f>IFERROR(VLOOKUP($D1048,의치한약수데이터!$C:$AS,20,0),"")</f>
        <v/>
      </c>
      <c r="P1048" s="77" t="str">
        <f>IFERROR(VLOOKUP($D1048,의치한약수데이터!$C:$AS,21,0),"")</f>
        <v/>
      </c>
      <c r="Q1048" s="77" t="str">
        <f>IFERROR(VLOOKUP($D1048,의치한약수데이터!$C:$AS,39,0),"")</f>
        <v/>
      </c>
      <c r="R1048" s="82" t="str">
        <f>IFERROR(VLOOKUP($D1048,의치한약수데이터!$C:$AS,41,0),"")</f>
        <v/>
      </c>
      <c r="S1048" s="115" t="str">
        <f>IFERROR(VLOOKUP($D1048,의치한약수데이터!$C:$AS,43,0),"")</f>
        <v/>
      </c>
    </row>
    <row r="1049" spans="3:19" x14ac:dyDescent="0.3">
      <c r="C1049" s="18">
        <v>1017</v>
      </c>
      <c r="D1049" s="77" t="str">
        <f>IFERROR(VLOOKUP($C1049,의치한약수데이터!$B:$C,2,0),"")</f>
        <v/>
      </c>
      <c r="E1049" s="79" t="str">
        <f>IFERROR(VLOOKUP($D1049,의치한약수데이터!$C:$AS,3,0),"")</f>
        <v/>
      </c>
      <c r="F1049" s="77" t="str">
        <f>IFERROR(VLOOKUP($D1049,의치한약수데이터!$C:$AS,5,0),"")</f>
        <v/>
      </c>
      <c r="G1049" s="77" t="str">
        <f>IFERROR(VLOOKUP($D1049,의치한약수데이터!$C:$AS,6,0),"")</f>
        <v/>
      </c>
      <c r="H1049" s="77" t="str">
        <f>IFERROR(VLOOKUP($D1049,의치한약수데이터!$C:$AS,8,0),"")</f>
        <v/>
      </c>
      <c r="I1049" s="77" t="str">
        <f>IFERROR(VLOOKUP($D1049,의치한약수데이터!$C:$AS,12,0),"")</f>
        <v/>
      </c>
      <c r="J1049" s="77" t="str">
        <f>IFERROR(VLOOKUP($D1049,의치한약수데이터!$C:$AS,13,0),"")</f>
        <v/>
      </c>
      <c r="K1049" s="77" t="str">
        <f>IFERROR(VLOOKUP($D1049,의치한약수데이터!$C:$AS,14,0),"")</f>
        <v/>
      </c>
      <c r="L1049" s="77" t="str">
        <f>IFERROR(VLOOKUP($D1049,의치한약수데이터!$C:$AS,16,0),"")</f>
        <v/>
      </c>
      <c r="M1049" s="80" t="str">
        <f>IFERROR(VLOOKUP($D1049,의치한약수데이터!$C:$AS,17,0),"")</f>
        <v/>
      </c>
      <c r="N1049" s="77" t="str">
        <f>IFERROR(VLOOKUP($D1049,의치한약수데이터!$C:$AS,18,0),"")</f>
        <v/>
      </c>
      <c r="O1049" s="81" t="str">
        <f>IFERROR(VLOOKUP($D1049,의치한약수데이터!$C:$AS,20,0),"")</f>
        <v/>
      </c>
      <c r="P1049" s="77" t="str">
        <f>IFERROR(VLOOKUP($D1049,의치한약수데이터!$C:$AS,21,0),"")</f>
        <v/>
      </c>
      <c r="Q1049" s="77" t="str">
        <f>IFERROR(VLOOKUP($D1049,의치한약수데이터!$C:$AS,39,0),"")</f>
        <v/>
      </c>
      <c r="R1049" s="82" t="str">
        <f>IFERROR(VLOOKUP($D1049,의치한약수데이터!$C:$AS,41,0),"")</f>
        <v/>
      </c>
      <c r="S1049" s="115" t="str">
        <f>IFERROR(VLOOKUP($D1049,의치한약수데이터!$C:$AS,43,0),"")</f>
        <v/>
      </c>
    </row>
    <row r="1050" spans="3:19" x14ac:dyDescent="0.3">
      <c r="C1050" s="18">
        <v>1018</v>
      </c>
      <c r="D1050" s="77" t="str">
        <f>IFERROR(VLOOKUP($C1050,의치한약수데이터!$B:$C,2,0),"")</f>
        <v/>
      </c>
      <c r="E1050" s="79" t="str">
        <f>IFERROR(VLOOKUP($D1050,의치한약수데이터!$C:$AS,3,0),"")</f>
        <v/>
      </c>
      <c r="F1050" s="77" t="str">
        <f>IFERROR(VLOOKUP($D1050,의치한약수데이터!$C:$AS,5,0),"")</f>
        <v/>
      </c>
      <c r="G1050" s="77" t="str">
        <f>IFERROR(VLOOKUP($D1050,의치한약수데이터!$C:$AS,6,0),"")</f>
        <v/>
      </c>
      <c r="H1050" s="77" t="str">
        <f>IFERROR(VLOOKUP($D1050,의치한약수데이터!$C:$AS,8,0),"")</f>
        <v/>
      </c>
      <c r="I1050" s="77" t="str">
        <f>IFERROR(VLOOKUP($D1050,의치한약수데이터!$C:$AS,12,0),"")</f>
        <v/>
      </c>
      <c r="J1050" s="77" t="str">
        <f>IFERROR(VLOOKUP($D1050,의치한약수데이터!$C:$AS,13,0),"")</f>
        <v/>
      </c>
      <c r="K1050" s="77" t="str">
        <f>IFERROR(VLOOKUP($D1050,의치한약수데이터!$C:$AS,14,0),"")</f>
        <v/>
      </c>
      <c r="L1050" s="77" t="str">
        <f>IFERROR(VLOOKUP($D1050,의치한약수데이터!$C:$AS,16,0),"")</f>
        <v/>
      </c>
      <c r="M1050" s="80" t="str">
        <f>IFERROR(VLOOKUP($D1050,의치한약수데이터!$C:$AS,17,0),"")</f>
        <v/>
      </c>
      <c r="N1050" s="77" t="str">
        <f>IFERROR(VLOOKUP($D1050,의치한약수데이터!$C:$AS,18,0),"")</f>
        <v/>
      </c>
      <c r="O1050" s="81" t="str">
        <f>IFERROR(VLOOKUP($D1050,의치한약수데이터!$C:$AS,20,0),"")</f>
        <v/>
      </c>
      <c r="P1050" s="77" t="str">
        <f>IFERROR(VLOOKUP($D1050,의치한약수데이터!$C:$AS,21,0),"")</f>
        <v/>
      </c>
      <c r="Q1050" s="77" t="str">
        <f>IFERROR(VLOOKUP($D1050,의치한약수데이터!$C:$AS,39,0),"")</f>
        <v/>
      </c>
      <c r="R1050" s="82" t="str">
        <f>IFERROR(VLOOKUP($D1050,의치한약수데이터!$C:$AS,41,0),"")</f>
        <v/>
      </c>
      <c r="S1050" s="115" t="str">
        <f>IFERROR(VLOOKUP($D1050,의치한약수데이터!$C:$AS,43,0),"")</f>
        <v/>
      </c>
    </row>
    <row r="1051" spans="3:19" x14ac:dyDescent="0.3">
      <c r="C1051" s="18">
        <v>1019</v>
      </c>
      <c r="D1051" s="77" t="str">
        <f>IFERROR(VLOOKUP($C1051,의치한약수데이터!$B:$C,2,0),"")</f>
        <v/>
      </c>
      <c r="E1051" s="79" t="str">
        <f>IFERROR(VLOOKUP($D1051,의치한약수데이터!$C:$AS,3,0),"")</f>
        <v/>
      </c>
      <c r="F1051" s="77" t="str">
        <f>IFERROR(VLOOKUP($D1051,의치한약수데이터!$C:$AS,5,0),"")</f>
        <v/>
      </c>
      <c r="G1051" s="77" t="str">
        <f>IFERROR(VLOOKUP($D1051,의치한약수데이터!$C:$AS,6,0),"")</f>
        <v/>
      </c>
      <c r="H1051" s="77" t="str">
        <f>IFERROR(VLOOKUP($D1051,의치한약수데이터!$C:$AS,8,0),"")</f>
        <v/>
      </c>
      <c r="I1051" s="77" t="str">
        <f>IFERROR(VLOOKUP($D1051,의치한약수데이터!$C:$AS,12,0),"")</f>
        <v/>
      </c>
      <c r="J1051" s="77" t="str">
        <f>IFERROR(VLOOKUP($D1051,의치한약수데이터!$C:$AS,13,0),"")</f>
        <v/>
      </c>
      <c r="K1051" s="77" t="str">
        <f>IFERROR(VLOOKUP($D1051,의치한약수데이터!$C:$AS,14,0),"")</f>
        <v/>
      </c>
      <c r="L1051" s="77" t="str">
        <f>IFERROR(VLOOKUP($D1051,의치한약수데이터!$C:$AS,16,0),"")</f>
        <v/>
      </c>
      <c r="M1051" s="80" t="str">
        <f>IFERROR(VLOOKUP($D1051,의치한약수데이터!$C:$AS,17,0),"")</f>
        <v/>
      </c>
      <c r="N1051" s="77" t="str">
        <f>IFERROR(VLOOKUP($D1051,의치한약수데이터!$C:$AS,18,0),"")</f>
        <v/>
      </c>
      <c r="O1051" s="81" t="str">
        <f>IFERROR(VLOOKUP($D1051,의치한약수데이터!$C:$AS,20,0),"")</f>
        <v/>
      </c>
      <c r="P1051" s="77" t="str">
        <f>IFERROR(VLOOKUP($D1051,의치한약수데이터!$C:$AS,21,0),"")</f>
        <v/>
      </c>
      <c r="Q1051" s="77" t="str">
        <f>IFERROR(VLOOKUP($D1051,의치한약수데이터!$C:$AS,39,0),"")</f>
        <v/>
      </c>
      <c r="R1051" s="82" t="str">
        <f>IFERROR(VLOOKUP($D1051,의치한약수데이터!$C:$AS,41,0),"")</f>
        <v/>
      </c>
      <c r="S1051" s="115" t="str">
        <f>IFERROR(VLOOKUP($D1051,의치한약수데이터!$C:$AS,43,0),"")</f>
        <v/>
      </c>
    </row>
    <row r="1052" spans="3:19" x14ac:dyDescent="0.3">
      <c r="C1052" s="18">
        <v>1020</v>
      </c>
      <c r="D1052" s="77" t="str">
        <f>IFERROR(VLOOKUP($C1052,의치한약수데이터!$B:$C,2,0),"")</f>
        <v/>
      </c>
      <c r="E1052" s="79" t="str">
        <f>IFERROR(VLOOKUP($D1052,의치한약수데이터!$C:$AS,3,0),"")</f>
        <v/>
      </c>
      <c r="F1052" s="77" t="str">
        <f>IFERROR(VLOOKUP($D1052,의치한약수데이터!$C:$AS,5,0),"")</f>
        <v/>
      </c>
      <c r="G1052" s="77" t="str">
        <f>IFERROR(VLOOKUP($D1052,의치한약수데이터!$C:$AS,6,0),"")</f>
        <v/>
      </c>
      <c r="H1052" s="77" t="str">
        <f>IFERROR(VLOOKUP($D1052,의치한약수데이터!$C:$AS,8,0),"")</f>
        <v/>
      </c>
      <c r="I1052" s="77" t="str">
        <f>IFERROR(VLOOKUP($D1052,의치한약수데이터!$C:$AS,12,0),"")</f>
        <v/>
      </c>
      <c r="J1052" s="77" t="str">
        <f>IFERROR(VLOOKUP($D1052,의치한약수데이터!$C:$AS,13,0),"")</f>
        <v/>
      </c>
      <c r="K1052" s="77" t="str">
        <f>IFERROR(VLOOKUP($D1052,의치한약수데이터!$C:$AS,14,0),"")</f>
        <v/>
      </c>
      <c r="L1052" s="77" t="str">
        <f>IFERROR(VLOOKUP($D1052,의치한약수데이터!$C:$AS,16,0),"")</f>
        <v/>
      </c>
      <c r="M1052" s="80" t="str">
        <f>IFERROR(VLOOKUP($D1052,의치한약수데이터!$C:$AS,17,0),"")</f>
        <v/>
      </c>
      <c r="N1052" s="77" t="str">
        <f>IFERROR(VLOOKUP($D1052,의치한약수데이터!$C:$AS,18,0),"")</f>
        <v/>
      </c>
      <c r="O1052" s="81" t="str">
        <f>IFERROR(VLOOKUP($D1052,의치한약수데이터!$C:$AS,20,0),"")</f>
        <v/>
      </c>
      <c r="P1052" s="77" t="str">
        <f>IFERROR(VLOOKUP($D1052,의치한약수데이터!$C:$AS,21,0),"")</f>
        <v/>
      </c>
      <c r="Q1052" s="77" t="str">
        <f>IFERROR(VLOOKUP($D1052,의치한약수데이터!$C:$AS,39,0),"")</f>
        <v/>
      </c>
      <c r="R1052" s="82" t="str">
        <f>IFERROR(VLOOKUP($D1052,의치한약수데이터!$C:$AS,41,0),"")</f>
        <v/>
      </c>
      <c r="S1052" s="115" t="str">
        <f>IFERROR(VLOOKUP($D1052,의치한약수데이터!$C:$AS,43,0),"")</f>
        <v/>
      </c>
    </row>
    <row r="1053" spans="3:19" x14ac:dyDescent="0.3">
      <c r="C1053" s="18">
        <v>1021</v>
      </c>
      <c r="D1053" s="77" t="str">
        <f>IFERROR(VLOOKUP($C1053,의치한약수데이터!$B:$C,2,0),"")</f>
        <v/>
      </c>
      <c r="E1053" s="79" t="str">
        <f>IFERROR(VLOOKUP($D1053,의치한약수데이터!$C:$AS,3,0),"")</f>
        <v/>
      </c>
      <c r="F1053" s="77" t="str">
        <f>IFERROR(VLOOKUP($D1053,의치한약수데이터!$C:$AS,5,0),"")</f>
        <v/>
      </c>
      <c r="G1053" s="77" t="str">
        <f>IFERROR(VLOOKUP($D1053,의치한약수데이터!$C:$AS,6,0),"")</f>
        <v/>
      </c>
      <c r="H1053" s="77" t="str">
        <f>IFERROR(VLOOKUP($D1053,의치한약수데이터!$C:$AS,8,0),"")</f>
        <v/>
      </c>
      <c r="I1053" s="77" t="str">
        <f>IFERROR(VLOOKUP($D1053,의치한약수데이터!$C:$AS,12,0),"")</f>
        <v/>
      </c>
      <c r="J1053" s="77" t="str">
        <f>IFERROR(VLOOKUP($D1053,의치한약수데이터!$C:$AS,13,0),"")</f>
        <v/>
      </c>
      <c r="K1053" s="77" t="str">
        <f>IFERROR(VLOOKUP($D1053,의치한약수데이터!$C:$AS,14,0),"")</f>
        <v/>
      </c>
      <c r="L1053" s="77" t="str">
        <f>IFERROR(VLOOKUP($D1053,의치한약수데이터!$C:$AS,16,0),"")</f>
        <v/>
      </c>
      <c r="M1053" s="80" t="str">
        <f>IFERROR(VLOOKUP($D1053,의치한약수데이터!$C:$AS,17,0),"")</f>
        <v/>
      </c>
      <c r="N1053" s="77" t="str">
        <f>IFERROR(VLOOKUP($D1053,의치한약수데이터!$C:$AS,18,0),"")</f>
        <v/>
      </c>
      <c r="O1053" s="81" t="str">
        <f>IFERROR(VLOOKUP($D1053,의치한약수데이터!$C:$AS,20,0),"")</f>
        <v/>
      </c>
      <c r="P1053" s="77" t="str">
        <f>IFERROR(VLOOKUP($D1053,의치한약수데이터!$C:$AS,21,0),"")</f>
        <v/>
      </c>
      <c r="Q1053" s="77" t="str">
        <f>IFERROR(VLOOKUP($D1053,의치한약수데이터!$C:$AS,39,0),"")</f>
        <v/>
      </c>
      <c r="R1053" s="82" t="str">
        <f>IFERROR(VLOOKUP($D1053,의치한약수데이터!$C:$AS,41,0),"")</f>
        <v/>
      </c>
      <c r="S1053" s="115" t="str">
        <f>IFERROR(VLOOKUP($D1053,의치한약수데이터!$C:$AS,43,0),"")</f>
        <v/>
      </c>
    </row>
    <row r="1054" spans="3:19" x14ac:dyDescent="0.3">
      <c r="C1054" s="18">
        <v>1022</v>
      </c>
      <c r="D1054" s="77" t="str">
        <f>IFERROR(VLOOKUP($C1054,의치한약수데이터!$B:$C,2,0),"")</f>
        <v/>
      </c>
      <c r="E1054" s="79" t="str">
        <f>IFERROR(VLOOKUP($D1054,의치한약수데이터!$C:$AS,3,0),"")</f>
        <v/>
      </c>
      <c r="F1054" s="77" t="str">
        <f>IFERROR(VLOOKUP($D1054,의치한약수데이터!$C:$AS,5,0),"")</f>
        <v/>
      </c>
      <c r="G1054" s="77" t="str">
        <f>IFERROR(VLOOKUP($D1054,의치한약수데이터!$C:$AS,6,0),"")</f>
        <v/>
      </c>
      <c r="H1054" s="77" t="str">
        <f>IFERROR(VLOOKUP($D1054,의치한약수데이터!$C:$AS,8,0),"")</f>
        <v/>
      </c>
      <c r="I1054" s="77" t="str">
        <f>IFERROR(VLOOKUP($D1054,의치한약수데이터!$C:$AS,12,0),"")</f>
        <v/>
      </c>
      <c r="J1054" s="77" t="str">
        <f>IFERROR(VLOOKUP($D1054,의치한약수데이터!$C:$AS,13,0),"")</f>
        <v/>
      </c>
      <c r="K1054" s="77" t="str">
        <f>IFERROR(VLOOKUP($D1054,의치한약수데이터!$C:$AS,14,0),"")</f>
        <v/>
      </c>
      <c r="L1054" s="77" t="str">
        <f>IFERROR(VLOOKUP($D1054,의치한약수데이터!$C:$AS,16,0),"")</f>
        <v/>
      </c>
      <c r="M1054" s="80" t="str">
        <f>IFERROR(VLOOKUP($D1054,의치한약수데이터!$C:$AS,17,0),"")</f>
        <v/>
      </c>
      <c r="N1054" s="77" t="str">
        <f>IFERROR(VLOOKUP($D1054,의치한약수데이터!$C:$AS,18,0),"")</f>
        <v/>
      </c>
      <c r="O1054" s="81" t="str">
        <f>IFERROR(VLOOKUP($D1054,의치한약수데이터!$C:$AS,20,0),"")</f>
        <v/>
      </c>
      <c r="P1054" s="77" t="str">
        <f>IFERROR(VLOOKUP($D1054,의치한약수데이터!$C:$AS,21,0),"")</f>
        <v/>
      </c>
      <c r="Q1054" s="77" t="str">
        <f>IFERROR(VLOOKUP($D1054,의치한약수데이터!$C:$AS,39,0),"")</f>
        <v/>
      </c>
      <c r="R1054" s="82" t="str">
        <f>IFERROR(VLOOKUP($D1054,의치한약수데이터!$C:$AS,41,0),"")</f>
        <v/>
      </c>
      <c r="S1054" s="115" t="str">
        <f>IFERROR(VLOOKUP($D1054,의치한약수데이터!$C:$AS,43,0),"")</f>
        <v/>
      </c>
    </row>
    <row r="1055" spans="3:19" x14ac:dyDescent="0.3">
      <c r="C1055" s="18">
        <v>1023</v>
      </c>
      <c r="D1055" s="77" t="str">
        <f>IFERROR(VLOOKUP($C1055,의치한약수데이터!$B:$C,2,0),"")</f>
        <v/>
      </c>
      <c r="E1055" s="79" t="str">
        <f>IFERROR(VLOOKUP($D1055,의치한약수데이터!$C:$AS,3,0),"")</f>
        <v/>
      </c>
      <c r="F1055" s="77" t="str">
        <f>IFERROR(VLOOKUP($D1055,의치한약수데이터!$C:$AS,5,0),"")</f>
        <v/>
      </c>
      <c r="G1055" s="77" t="str">
        <f>IFERROR(VLOOKUP($D1055,의치한약수데이터!$C:$AS,6,0),"")</f>
        <v/>
      </c>
      <c r="H1055" s="77" t="str">
        <f>IFERROR(VLOOKUP($D1055,의치한약수데이터!$C:$AS,8,0),"")</f>
        <v/>
      </c>
      <c r="I1055" s="77" t="str">
        <f>IFERROR(VLOOKUP($D1055,의치한약수데이터!$C:$AS,12,0),"")</f>
        <v/>
      </c>
      <c r="J1055" s="77" t="str">
        <f>IFERROR(VLOOKUP($D1055,의치한약수데이터!$C:$AS,13,0),"")</f>
        <v/>
      </c>
      <c r="K1055" s="77" t="str">
        <f>IFERROR(VLOOKUP($D1055,의치한약수데이터!$C:$AS,14,0),"")</f>
        <v/>
      </c>
      <c r="L1055" s="77" t="str">
        <f>IFERROR(VLOOKUP($D1055,의치한약수데이터!$C:$AS,16,0),"")</f>
        <v/>
      </c>
      <c r="M1055" s="80" t="str">
        <f>IFERROR(VLOOKUP($D1055,의치한약수데이터!$C:$AS,17,0),"")</f>
        <v/>
      </c>
      <c r="N1055" s="77" t="str">
        <f>IFERROR(VLOOKUP($D1055,의치한약수데이터!$C:$AS,18,0),"")</f>
        <v/>
      </c>
      <c r="O1055" s="81" t="str">
        <f>IFERROR(VLOOKUP($D1055,의치한약수데이터!$C:$AS,20,0),"")</f>
        <v/>
      </c>
      <c r="P1055" s="77" t="str">
        <f>IFERROR(VLOOKUP($D1055,의치한약수데이터!$C:$AS,21,0),"")</f>
        <v/>
      </c>
      <c r="Q1055" s="77" t="str">
        <f>IFERROR(VLOOKUP($D1055,의치한약수데이터!$C:$AS,39,0),"")</f>
        <v/>
      </c>
      <c r="R1055" s="82" t="str">
        <f>IFERROR(VLOOKUP($D1055,의치한약수데이터!$C:$AS,41,0),"")</f>
        <v/>
      </c>
      <c r="S1055" s="115" t="str">
        <f>IFERROR(VLOOKUP($D1055,의치한약수데이터!$C:$AS,43,0),"")</f>
        <v/>
      </c>
    </row>
    <row r="1056" spans="3:19" x14ac:dyDescent="0.3">
      <c r="C1056" s="18">
        <v>1024</v>
      </c>
      <c r="D1056" s="77" t="str">
        <f>IFERROR(VLOOKUP($C1056,의치한약수데이터!$B:$C,2,0),"")</f>
        <v/>
      </c>
      <c r="E1056" s="79" t="str">
        <f>IFERROR(VLOOKUP($D1056,의치한약수데이터!$C:$AS,3,0),"")</f>
        <v/>
      </c>
      <c r="F1056" s="77" t="str">
        <f>IFERROR(VLOOKUP($D1056,의치한약수데이터!$C:$AS,5,0),"")</f>
        <v/>
      </c>
      <c r="G1056" s="77" t="str">
        <f>IFERROR(VLOOKUP($D1056,의치한약수데이터!$C:$AS,6,0),"")</f>
        <v/>
      </c>
      <c r="H1056" s="77" t="str">
        <f>IFERROR(VLOOKUP($D1056,의치한약수데이터!$C:$AS,8,0),"")</f>
        <v/>
      </c>
      <c r="I1056" s="77" t="str">
        <f>IFERROR(VLOOKUP($D1056,의치한약수데이터!$C:$AS,12,0),"")</f>
        <v/>
      </c>
      <c r="J1056" s="77" t="str">
        <f>IFERROR(VLOOKUP($D1056,의치한약수데이터!$C:$AS,13,0),"")</f>
        <v/>
      </c>
      <c r="K1056" s="77" t="str">
        <f>IFERROR(VLOOKUP($D1056,의치한약수데이터!$C:$AS,14,0),"")</f>
        <v/>
      </c>
      <c r="L1056" s="77" t="str">
        <f>IFERROR(VLOOKUP($D1056,의치한약수데이터!$C:$AS,16,0),"")</f>
        <v/>
      </c>
      <c r="M1056" s="80" t="str">
        <f>IFERROR(VLOOKUP($D1056,의치한약수데이터!$C:$AS,17,0),"")</f>
        <v/>
      </c>
      <c r="N1056" s="77" t="str">
        <f>IFERROR(VLOOKUP($D1056,의치한약수데이터!$C:$AS,18,0),"")</f>
        <v/>
      </c>
      <c r="O1056" s="81" t="str">
        <f>IFERROR(VLOOKUP($D1056,의치한약수데이터!$C:$AS,20,0),"")</f>
        <v/>
      </c>
      <c r="P1056" s="77" t="str">
        <f>IFERROR(VLOOKUP($D1056,의치한약수데이터!$C:$AS,21,0),"")</f>
        <v/>
      </c>
      <c r="Q1056" s="77" t="str">
        <f>IFERROR(VLOOKUP($D1056,의치한약수데이터!$C:$AS,39,0),"")</f>
        <v/>
      </c>
      <c r="R1056" s="82" t="str">
        <f>IFERROR(VLOOKUP($D1056,의치한약수데이터!$C:$AS,41,0),"")</f>
        <v/>
      </c>
      <c r="S1056" s="115" t="str">
        <f>IFERROR(VLOOKUP($D1056,의치한약수데이터!$C:$AS,43,0),"")</f>
        <v/>
      </c>
    </row>
    <row r="1057" spans="3:19" x14ac:dyDescent="0.3">
      <c r="C1057" s="18">
        <v>1025</v>
      </c>
      <c r="D1057" s="77" t="str">
        <f>IFERROR(VLOOKUP($C1057,의치한약수데이터!$B:$C,2,0),"")</f>
        <v/>
      </c>
      <c r="E1057" s="79" t="str">
        <f>IFERROR(VLOOKUP($D1057,의치한약수데이터!$C:$AS,3,0),"")</f>
        <v/>
      </c>
      <c r="F1057" s="77" t="str">
        <f>IFERROR(VLOOKUP($D1057,의치한약수데이터!$C:$AS,5,0),"")</f>
        <v/>
      </c>
      <c r="G1057" s="77" t="str">
        <f>IFERROR(VLOOKUP($D1057,의치한약수데이터!$C:$AS,6,0),"")</f>
        <v/>
      </c>
      <c r="H1057" s="77" t="str">
        <f>IFERROR(VLOOKUP($D1057,의치한약수데이터!$C:$AS,8,0),"")</f>
        <v/>
      </c>
      <c r="I1057" s="77" t="str">
        <f>IFERROR(VLOOKUP($D1057,의치한약수데이터!$C:$AS,12,0),"")</f>
        <v/>
      </c>
      <c r="J1057" s="77" t="str">
        <f>IFERROR(VLOOKUP($D1057,의치한약수데이터!$C:$AS,13,0),"")</f>
        <v/>
      </c>
      <c r="K1057" s="77" t="str">
        <f>IFERROR(VLOOKUP($D1057,의치한약수데이터!$C:$AS,14,0),"")</f>
        <v/>
      </c>
      <c r="L1057" s="77" t="str">
        <f>IFERROR(VLOOKUP($D1057,의치한약수데이터!$C:$AS,16,0),"")</f>
        <v/>
      </c>
      <c r="M1057" s="80" t="str">
        <f>IFERROR(VLOOKUP($D1057,의치한약수데이터!$C:$AS,17,0),"")</f>
        <v/>
      </c>
      <c r="N1057" s="77" t="str">
        <f>IFERROR(VLOOKUP($D1057,의치한약수데이터!$C:$AS,18,0),"")</f>
        <v/>
      </c>
      <c r="O1057" s="81" t="str">
        <f>IFERROR(VLOOKUP($D1057,의치한약수데이터!$C:$AS,20,0),"")</f>
        <v/>
      </c>
      <c r="P1057" s="77" t="str">
        <f>IFERROR(VLOOKUP($D1057,의치한약수데이터!$C:$AS,21,0),"")</f>
        <v/>
      </c>
      <c r="Q1057" s="77" t="str">
        <f>IFERROR(VLOOKUP($D1057,의치한약수데이터!$C:$AS,39,0),"")</f>
        <v/>
      </c>
      <c r="R1057" s="82" t="str">
        <f>IFERROR(VLOOKUP($D1057,의치한약수데이터!$C:$AS,41,0),"")</f>
        <v/>
      </c>
      <c r="S1057" s="115" t="str">
        <f>IFERROR(VLOOKUP($D1057,의치한약수데이터!$C:$AS,43,0),"")</f>
        <v/>
      </c>
    </row>
    <row r="1058" spans="3:19" x14ac:dyDescent="0.3">
      <c r="C1058" s="18">
        <v>1026</v>
      </c>
      <c r="D1058" s="77" t="str">
        <f>IFERROR(VLOOKUP($C1058,의치한약수데이터!$B:$C,2,0),"")</f>
        <v/>
      </c>
      <c r="E1058" s="79" t="str">
        <f>IFERROR(VLOOKUP($D1058,의치한약수데이터!$C:$AS,3,0),"")</f>
        <v/>
      </c>
      <c r="F1058" s="77" t="str">
        <f>IFERROR(VLOOKUP($D1058,의치한약수데이터!$C:$AS,5,0),"")</f>
        <v/>
      </c>
      <c r="G1058" s="77" t="str">
        <f>IFERROR(VLOOKUP($D1058,의치한약수데이터!$C:$AS,6,0),"")</f>
        <v/>
      </c>
      <c r="H1058" s="77" t="str">
        <f>IFERROR(VLOOKUP($D1058,의치한약수데이터!$C:$AS,8,0),"")</f>
        <v/>
      </c>
      <c r="I1058" s="77" t="str">
        <f>IFERROR(VLOOKUP($D1058,의치한약수데이터!$C:$AS,12,0),"")</f>
        <v/>
      </c>
      <c r="J1058" s="77" t="str">
        <f>IFERROR(VLOOKUP($D1058,의치한약수데이터!$C:$AS,13,0),"")</f>
        <v/>
      </c>
      <c r="K1058" s="77" t="str">
        <f>IFERROR(VLOOKUP($D1058,의치한약수데이터!$C:$AS,14,0),"")</f>
        <v/>
      </c>
      <c r="L1058" s="77" t="str">
        <f>IFERROR(VLOOKUP($D1058,의치한약수데이터!$C:$AS,16,0),"")</f>
        <v/>
      </c>
      <c r="M1058" s="80" t="str">
        <f>IFERROR(VLOOKUP($D1058,의치한약수데이터!$C:$AS,17,0),"")</f>
        <v/>
      </c>
      <c r="N1058" s="77" t="str">
        <f>IFERROR(VLOOKUP($D1058,의치한약수데이터!$C:$AS,18,0),"")</f>
        <v/>
      </c>
      <c r="O1058" s="81" t="str">
        <f>IFERROR(VLOOKUP($D1058,의치한약수데이터!$C:$AS,20,0),"")</f>
        <v/>
      </c>
      <c r="P1058" s="77" t="str">
        <f>IFERROR(VLOOKUP($D1058,의치한약수데이터!$C:$AS,21,0),"")</f>
        <v/>
      </c>
      <c r="Q1058" s="77" t="str">
        <f>IFERROR(VLOOKUP($D1058,의치한약수데이터!$C:$AS,39,0),"")</f>
        <v/>
      </c>
      <c r="R1058" s="82" t="str">
        <f>IFERROR(VLOOKUP($D1058,의치한약수데이터!$C:$AS,41,0),"")</f>
        <v/>
      </c>
      <c r="S1058" s="115" t="str">
        <f>IFERROR(VLOOKUP($D1058,의치한약수데이터!$C:$AS,43,0),"")</f>
        <v/>
      </c>
    </row>
    <row r="1059" spans="3:19" x14ac:dyDescent="0.3">
      <c r="C1059" s="18">
        <v>1027</v>
      </c>
      <c r="D1059" s="77" t="str">
        <f>IFERROR(VLOOKUP($C1059,의치한약수데이터!$B:$C,2,0),"")</f>
        <v/>
      </c>
      <c r="E1059" s="79" t="str">
        <f>IFERROR(VLOOKUP($D1059,의치한약수데이터!$C:$AS,3,0),"")</f>
        <v/>
      </c>
      <c r="F1059" s="77" t="str">
        <f>IFERROR(VLOOKUP($D1059,의치한약수데이터!$C:$AS,5,0),"")</f>
        <v/>
      </c>
      <c r="G1059" s="77" t="str">
        <f>IFERROR(VLOOKUP($D1059,의치한약수데이터!$C:$AS,6,0),"")</f>
        <v/>
      </c>
      <c r="H1059" s="77" t="str">
        <f>IFERROR(VLOOKUP($D1059,의치한약수데이터!$C:$AS,8,0),"")</f>
        <v/>
      </c>
      <c r="I1059" s="77" t="str">
        <f>IFERROR(VLOOKUP($D1059,의치한약수데이터!$C:$AS,12,0),"")</f>
        <v/>
      </c>
      <c r="J1059" s="77" t="str">
        <f>IFERROR(VLOOKUP($D1059,의치한약수데이터!$C:$AS,13,0),"")</f>
        <v/>
      </c>
      <c r="K1059" s="77" t="str">
        <f>IFERROR(VLOOKUP($D1059,의치한약수데이터!$C:$AS,14,0),"")</f>
        <v/>
      </c>
      <c r="L1059" s="77" t="str">
        <f>IFERROR(VLOOKUP($D1059,의치한약수데이터!$C:$AS,16,0),"")</f>
        <v/>
      </c>
      <c r="M1059" s="80" t="str">
        <f>IFERROR(VLOOKUP($D1059,의치한약수데이터!$C:$AS,17,0),"")</f>
        <v/>
      </c>
      <c r="N1059" s="77" t="str">
        <f>IFERROR(VLOOKUP($D1059,의치한약수데이터!$C:$AS,18,0),"")</f>
        <v/>
      </c>
      <c r="O1059" s="81" t="str">
        <f>IFERROR(VLOOKUP($D1059,의치한약수데이터!$C:$AS,20,0),"")</f>
        <v/>
      </c>
      <c r="P1059" s="77" t="str">
        <f>IFERROR(VLOOKUP($D1059,의치한약수데이터!$C:$AS,21,0),"")</f>
        <v/>
      </c>
      <c r="Q1059" s="77" t="str">
        <f>IFERROR(VLOOKUP($D1059,의치한약수데이터!$C:$AS,39,0),"")</f>
        <v/>
      </c>
      <c r="R1059" s="82" t="str">
        <f>IFERROR(VLOOKUP($D1059,의치한약수데이터!$C:$AS,41,0),"")</f>
        <v/>
      </c>
      <c r="S1059" s="115" t="str">
        <f>IFERROR(VLOOKUP($D1059,의치한약수데이터!$C:$AS,43,0),"")</f>
        <v/>
      </c>
    </row>
    <row r="1060" spans="3:19" x14ac:dyDescent="0.3">
      <c r="C1060" s="18">
        <v>1028</v>
      </c>
      <c r="D1060" s="77" t="str">
        <f>IFERROR(VLOOKUP($C1060,의치한약수데이터!$B:$C,2,0),"")</f>
        <v/>
      </c>
      <c r="E1060" s="79" t="str">
        <f>IFERROR(VLOOKUP($D1060,의치한약수데이터!$C:$AS,3,0),"")</f>
        <v/>
      </c>
      <c r="F1060" s="77" t="str">
        <f>IFERROR(VLOOKUP($D1060,의치한약수데이터!$C:$AS,5,0),"")</f>
        <v/>
      </c>
      <c r="G1060" s="77" t="str">
        <f>IFERROR(VLOOKUP($D1060,의치한약수데이터!$C:$AS,6,0),"")</f>
        <v/>
      </c>
      <c r="H1060" s="77" t="str">
        <f>IFERROR(VLOOKUP($D1060,의치한약수데이터!$C:$AS,8,0),"")</f>
        <v/>
      </c>
      <c r="I1060" s="77" t="str">
        <f>IFERROR(VLOOKUP($D1060,의치한약수데이터!$C:$AS,12,0),"")</f>
        <v/>
      </c>
      <c r="J1060" s="77" t="str">
        <f>IFERROR(VLOOKUP($D1060,의치한약수데이터!$C:$AS,13,0),"")</f>
        <v/>
      </c>
      <c r="K1060" s="77" t="str">
        <f>IFERROR(VLOOKUP($D1060,의치한약수데이터!$C:$AS,14,0),"")</f>
        <v/>
      </c>
      <c r="L1060" s="77" t="str">
        <f>IFERROR(VLOOKUP($D1060,의치한약수데이터!$C:$AS,16,0),"")</f>
        <v/>
      </c>
      <c r="M1060" s="80" t="str">
        <f>IFERROR(VLOOKUP($D1060,의치한약수데이터!$C:$AS,17,0),"")</f>
        <v/>
      </c>
      <c r="N1060" s="77" t="str">
        <f>IFERROR(VLOOKUP($D1060,의치한약수데이터!$C:$AS,18,0),"")</f>
        <v/>
      </c>
      <c r="O1060" s="81" t="str">
        <f>IFERROR(VLOOKUP($D1060,의치한약수데이터!$C:$AS,20,0),"")</f>
        <v/>
      </c>
      <c r="P1060" s="77" t="str">
        <f>IFERROR(VLOOKUP($D1060,의치한약수데이터!$C:$AS,21,0),"")</f>
        <v/>
      </c>
      <c r="Q1060" s="77" t="str">
        <f>IFERROR(VLOOKUP($D1060,의치한약수데이터!$C:$AS,39,0),"")</f>
        <v/>
      </c>
      <c r="R1060" s="82" t="str">
        <f>IFERROR(VLOOKUP($D1060,의치한약수데이터!$C:$AS,41,0),"")</f>
        <v/>
      </c>
      <c r="S1060" s="115" t="str">
        <f>IFERROR(VLOOKUP($D1060,의치한약수데이터!$C:$AS,43,0),"")</f>
        <v/>
      </c>
    </row>
    <row r="1061" spans="3:19" x14ac:dyDescent="0.3">
      <c r="C1061" s="18">
        <v>1029</v>
      </c>
      <c r="D1061" s="77" t="str">
        <f>IFERROR(VLOOKUP($C1061,의치한약수데이터!$B:$C,2,0),"")</f>
        <v/>
      </c>
      <c r="E1061" s="79" t="str">
        <f>IFERROR(VLOOKUP($D1061,의치한약수데이터!$C:$AS,3,0),"")</f>
        <v/>
      </c>
      <c r="F1061" s="77" t="str">
        <f>IFERROR(VLOOKUP($D1061,의치한약수데이터!$C:$AS,5,0),"")</f>
        <v/>
      </c>
      <c r="G1061" s="77" t="str">
        <f>IFERROR(VLOOKUP($D1061,의치한약수데이터!$C:$AS,6,0),"")</f>
        <v/>
      </c>
      <c r="H1061" s="77" t="str">
        <f>IFERROR(VLOOKUP($D1061,의치한약수데이터!$C:$AS,8,0),"")</f>
        <v/>
      </c>
      <c r="I1061" s="77" t="str">
        <f>IFERROR(VLOOKUP($D1061,의치한약수데이터!$C:$AS,12,0),"")</f>
        <v/>
      </c>
      <c r="J1061" s="77" t="str">
        <f>IFERROR(VLOOKUP($D1061,의치한약수데이터!$C:$AS,13,0),"")</f>
        <v/>
      </c>
      <c r="K1061" s="77" t="str">
        <f>IFERROR(VLOOKUP($D1061,의치한약수데이터!$C:$AS,14,0),"")</f>
        <v/>
      </c>
      <c r="L1061" s="77" t="str">
        <f>IFERROR(VLOOKUP($D1061,의치한약수데이터!$C:$AS,16,0),"")</f>
        <v/>
      </c>
      <c r="M1061" s="80" t="str">
        <f>IFERROR(VLOOKUP($D1061,의치한약수데이터!$C:$AS,17,0),"")</f>
        <v/>
      </c>
      <c r="N1061" s="77" t="str">
        <f>IFERROR(VLOOKUP($D1061,의치한약수데이터!$C:$AS,18,0),"")</f>
        <v/>
      </c>
      <c r="O1061" s="81" t="str">
        <f>IFERROR(VLOOKUP($D1061,의치한약수데이터!$C:$AS,20,0),"")</f>
        <v/>
      </c>
      <c r="P1061" s="77" t="str">
        <f>IFERROR(VLOOKUP($D1061,의치한약수데이터!$C:$AS,21,0),"")</f>
        <v/>
      </c>
      <c r="Q1061" s="77" t="str">
        <f>IFERROR(VLOOKUP($D1061,의치한약수데이터!$C:$AS,39,0),"")</f>
        <v/>
      </c>
      <c r="R1061" s="82" t="str">
        <f>IFERROR(VLOOKUP($D1061,의치한약수데이터!$C:$AS,41,0),"")</f>
        <v/>
      </c>
      <c r="S1061" s="115" t="str">
        <f>IFERROR(VLOOKUP($D1061,의치한약수데이터!$C:$AS,43,0),"")</f>
        <v/>
      </c>
    </row>
    <row r="1062" spans="3:19" x14ac:dyDescent="0.3">
      <c r="C1062" s="18">
        <v>1030</v>
      </c>
      <c r="D1062" s="77" t="str">
        <f>IFERROR(VLOOKUP($C1062,의치한약수데이터!$B:$C,2,0),"")</f>
        <v/>
      </c>
      <c r="E1062" s="79" t="str">
        <f>IFERROR(VLOOKUP($D1062,의치한약수데이터!$C:$AS,3,0),"")</f>
        <v/>
      </c>
      <c r="F1062" s="77" t="str">
        <f>IFERROR(VLOOKUP($D1062,의치한약수데이터!$C:$AS,5,0),"")</f>
        <v/>
      </c>
      <c r="G1062" s="77" t="str">
        <f>IFERROR(VLOOKUP($D1062,의치한약수데이터!$C:$AS,6,0),"")</f>
        <v/>
      </c>
      <c r="H1062" s="77" t="str">
        <f>IFERROR(VLOOKUP($D1062,의치한약수데이터!$C:$AS,8,0),"")</f>
        <v/>
      </c>
      <c r="I1062" s="77" t="str">
        <f>IFERROR(VLOOKUP($D1062,의치한약수데이터!$C:$AS,12,0),"")</f>
        <v/>
      </c>
      <c r="J1062" s="77" t="str">
        <f>IFERROR(VLOOKUP($D1062,의치한약수데이터!$C:$AS,13,0),"")</f>
        <v/>
      </c>
      <c r="K1062" s="77" t="str">
        <f>IFERROR(VLOOKUP($D1062,의치한약수데이터!$C:$AS,14,0),"")</f>
        <v/>
      </c>
      <c r="L1062" s="77" t="str">
        <f>IFERROR(VLOOKUP($D1062,의치한약수데이터!$C:$AS,16,0),"")</f>
        <v/>
      </c>
      <c r="M1062" s="80" t="str">
        <f>IFERROR(VLOOKUP($D1062,의치한약수데이터!$C:$AS,17,0),"")</f>
        <v/>
      </c>
      <c r="N1062" s="77" t="str">
        <f>IFERROR(VLOOKUP($D1062,의치한약수데이터!$C:$AS,18,0),"")</f>
        <v/>
      </c>
      <c r="O1062" s="81" t="str">
        <f>IFERROR(VLOOKUP($D1062,의치한약수데이터!$C:$AS,20,0),"")</f>
        <v/>
      </c>
      <c r="P1062" s="77" t="str">
        <f>IFERROR(VLOOKUP($D1062,의치한약수데이터!$C:$AS,21,0),"")</f>
        <v/>
      </c>
      <c r="Q1062" s="77" t="str">
        <f>IFERROR(VLOOKUP($D1062,의치한약수데이터!$C:$AS,39,0),"")</f>
        <v/>
      </c>
      <c r="R1062" s="82" t="str">
        <f>IFERROR(VLOOKUP($D1062,의치한약수데이터!$C:$AS,41,0),"")</f>
        <v/>
      </c>
      <c r="S1062" s="115" t="str">
        <f>IFERROR(VLOOKUP($D1062,의치한약수데이터!$C:$AS,43,0),"")</f>
        <v/>
      </c>
    </row>
    <row r="1063" spans="3:19" x14ac:dyDescent="0.3">
      <c r="C1063" s="18">
        <v>1031</v>
      </c>
      <c r="D1063" s="77" t="str">
        <f>IFERROR(VLOOKUP($C1063,의치한약수데이터!$B:$C,2,0),"")</f>
        <v/>
      </c>
      <c r="E1063" s="79" t="str">
        <f>IFERROR(VLOOKUP($D1063,의치한약수데이터!$C:$AS,3,0),"")</f>
        <v/>
      </c>
      <c r="F1063" s="77" t="str">
        <f>IFERROR(VLOOKUP($D1063,의치한약수데이터!$C:$AS,5,0),"")</f>
        <v/>
      </c>
      <c r="G1063" s="77" t="str">
        <f>IFERROR(VLOOKUP($D1063,의치한약수데이터!$C:$AS,6,0),"")</f>
        <v/>
      </c>
      <c r="H1063" s="77" t="str">
        <f>IFERROR(VLOOKUP($D1063,의치한약수데이터!$C:$AS,8,0),"")</f>
        <v/>
      </c>
      <c r="I1063" s="77" t="str">
        <f>IFERROR(VLOOKUP($D1063,의치한약수데이터!$C:$AS,12,0),"")</f>
        <v/>
      </c>
      <c r="J1063" s="77" t="str">
        <f>IFERROR(VLOOKUP($D1063,의치한약수데이터!$C:$AS,13,0),"")</f>
        <v/>
      </c>
      <c r="K1063" s="77" t="str">
        <f>IFERROR(VLOOKUP($D1063,의치한약수데이터!$C:$AS,14,0),"")</f>
        <v/>
      </c>
      <c r="L1063" s="77" t="str">
        <f>IFERROR(VLOOKUP($D1063,의치한약수데이터!$C:$AS,16,0),"")</f>
        <v/>
      </c>
      <c r="M1063" s="80" t="str">
        <f>IFERROR(VLOOKUP($D1063,의치한약수데이터!$C:$AS,17,0),"")</f>
        <v/>
      </c>
      <c r="N1063" s="77" t="str">
        <f>IFERROR(VLOOKUP($D1063,의치한약수데이터!$C:$AS,18,0),"")</f>
        <v/>
      </c>
      <c r="O1063" s="81" t="str">
        <f>IFERROR(VLOOKUP($D1063,의치한약수데이터!$C:$AS,20,0),"")</f>
        <v/>
      </c>
      <c r="P1063" s="77" t="str">
        <f>IFERROR(VLOOKUP($D1063,의치한약수데이터!$C:$AS,21,0),"")</f>
        <v/>
      </c>
      <c r="Q1063" s="77" t="str">
        <f>IFERROR(VLOOKUP($D1063,의치한약수데이터!$C:$AS,39,0),"")</f>
        <v/>
      </c>
      <c r="R1063" s="82" t="str">
        <f>IFERROR(VLOOKUP($D1063,의치한약수데이터!$C:$AS,41,0),"")</f>
        <v/>
      </c>
      <c r="S1063" s="115" t="str">
        <f>IFERROR(VLOOKUP($D1063,의치한약수데이터!$C:$AS,43,0),"")</f>
        <v/>
      </c>
    </row>
    <row r="1064" spans="3:19" x14ac:dyDescent="0.3">
      <c r="C1064" s="18">
        <v>1032</v>
      </c>
      <c r="D1064" s="77" t="str">
        <f>IFERROR(VLOOKUP($C1064,의치한약수데이터!$B:$C,2,0),"")</f>
        <v/>
      </c>
      <c r="E1064" s="79" t="str">
        <f>IFERROR(VLOOKUP($D1064,의치한약수데이터!$C:$AS,3,0),"")</f>
        <v/>
      </c>
      <c r="F1064" s="77" t="str">
        <f>IFERROR(VLOOKUP($D1064,의치한약수데이터!$C:$AS,5,0),"")</f>
        <v/>
      </c>
      <c r="G1064" s="77" t="str">
        <f>IFERROR(VLOOKUP($D1064,의치한약수데이터!$C:$AS,6,0),"")</f>
        <v/>
      </c>
      <c r="H1064" s="77" t="str">
        <f>IFERROR(VLOOKUP($D1064,의치한약수데이터!$C:$AS,8,0),"")</f>
        <v/>
      </c>
      <c r="I1064" s="77" t="str">
        <f>IFERROR(VLOOKUP($D1064,의치한약수데이터!$C:$AS,12,0),"")</f>
        <v/>
      </c>
      <c r="J1064" s="77" t="str">
        <f>IFERROR(VLOOKUP($D1064,의치한약수데이터!$C:$AS,13,0),"")</f>
        <v/>
      </c>
      <c r="K1064" s="77" t="str">
        <f>IFERROR(VLOOKUP($D1064,의치한약수데이터!$C:$AS,14,0),"")</f>
        <v/>
      </c>
      <c r="L1064" s="77" t="str">
        <f>IFERROR(VLOOKUP($D1064,의치한약수데이터!$C:$AS,16,0),"")</f>
        <v/>
      </c>
      <c r="M1064" s="80" t="str">
        <f>IFERROR(VLOOKUP($D1064,의치한약수데이터!$C:$AS,17,0),"")</f>
        <v/>
      </c>
      <c r="N1064" s="77" t="str">
        <f>IFERROR(VLOOKUP($D1064,의치한약수데이터!$C:$AS,18,0),"")</f>
        <v/>
      </c>
      <c r="O1064" s="81" t="str">
        <f>IFERROR(VLOOKUP($D1064,의치한약수데이터!$C:$AS,20,0),"")</f>
        <v/>
      </c>
      <c r="P1064" s="77" t="str">
        <f>IFERROR(VLOOKUP($D1064,의치한약수데이터!$C:$AS,21,0),"")</f>
        <v/>
      </c>
      <c r="Q1064" s="77" t="str">
        <f>IFERROR(VLOOKUP($D1064,의치한약수데이터!$C:$AS,39,0),"")</f>
        <v/>
      </c>
      <c r="R1064" s="82" t="str">
        <f>IFERROR(VLOOKUP($D1064,의치한약수데이터!$C:$AS,41,0),"")</f>
        <v/>
      </c>
      <c r="S1064" s="115" t="str">
        <f>IFERROR(VLOOKUP($D1064,의치한약수데이터!$C:$AS,43,0),"")</f>
        <v/>
      </c>
    </row>
    <row r="1065" spans="3:19" x14ac:dyDescent="0.3">
      <c r="C1065" s="18">
        <v>1033</v>
      </c>
      <c r="D1065" s="77" t="str">
        <f>IFERROR(VLOOKUP($C1065,의치한약수데이터!$B:$C,2,0),"")</f>
        <v/>
      </c>
      <c r="E1065" s="79" t="str">
        <f>IFERROR(VLOOKUP($D1065,의치한약수데이터!$C:$AS,3,0),"")</f>
        <v/>
      </c>
      <c r="F1065" s="77" t="str">
        <f>IFERROR(VLOOKUP($D1065,의치한약수데이터!$C:$AS,5,0),"")</f>
        <v/>
      </c>
      <c r="G1065" s="77" t="str">
        <f>IFERROR(VLOOKUP($D1065,의치한약수데이터!$C:$AS,6,0),"")</f>
        <v/>
      </c>
      <c r="H1065" s="77" t="str">
        <f>IFERROR(VLOOKUP($D1065,의치한약수데이터!$C:$AS,8,0),"")</f>
        <v/>
      </c>
      <c r="I1065" s="77" t="str">
        <f>IFERROR(VLOOKUP($D1065,의치한약수데이터!$C:$AS,12,0),"")</f>
        <v/>
      </c>
      <c r="J1065" s="77" t="str">
        <f>IFERROR(VLOOKUP($D1065,의치한약수데이터!$C:$AS,13,0),"")</f>
        <v/>
      </c>
      <c r="K1065" s="77" t="str">
        <f>IFERROR(VLOOKUP($D1065,의치한약수데이터!$C:$AS,14,0),"")</f>
        <v/>
      </c>
      <c r="L1065" s="77" t="str">
        <f>IFERROR(VLOOKUP($D1065,의치한약수데이터!$C:$AS,16,0),"")</f>
        <v/>
      </c>
      <c r="M1065" s="80" t="str">
        <f>IFERROR(VLOOKUP($D1065,의치한약수데이터!$C:$AS,17,0),"")</f>
        <v/>
      </c>
      <c r="N1065" s="77" t="str">
        <f>IFERROR(VLOOKUP($D1065,의치한약수데이터!$C:$AS,18,0),"")</f>
        <v/>
      </c>
      <c r="O1065" s="81" t="str">
        <f>IFERROR(VLOOKUP($D1065,의치한약수데이터!$C:$AS,20,0),"")</f>
        <v/>
      </c>
      <c r="P1065" s="77" t="str">
        <f>IFERROR(VLOOKUP($D1065,의치한약수데이터!$C:$AS,21,0),"")</f>
        <v/>
      </c>
      <c r="Q1065" s="77" t="str">
        <f>IFERROR(VLOOKUP($D1065,의치한약수데이터!$C:$AS,39,0),"")</f>
        <v/>
      </c>
      <c r="R1065" s="82" t="str">
        <f>IFERROR(VLOOKUP($D1065,의치한약수데이터!$C:$AS,41,0),"")</f>
        <v/>
      </c>
      <c r="S1065" s="115" t="str">
        <f>IFERROR(VLOOKUP($D1065,의치한약수데이터!$C:$AS,43,0),"")</f>
        <v/>
      </c>
    </row>
    <row r="1066" spans="3:19" x14ac:dyDescent="0.3">
      <c r="C1066" s="18">
        <v>1034</v>
      </c>
      <c r="D1066" s="77" t="str">
        <f>IFERROR(VLOOKUP($C1066,의치한약수데이터!$B:$C,2,0),"")</f>
        <v/>
      </c>
      <c r="E1066" s="79" t="str">
        <f>IFERROR(VLOOKUP($D1066,의치한약수데이터!$C:$AS,3,0),"")</f>
        <v/>
      </c>
      <c r="F1066" s="77" t="str">
        <f>IFERROR(VLOOKUP($D1066,의치한약수데이터!$C:$AS,5,0),"")</f>
        <v/>
      </c>
      <c r="G1066" s="77" t="str">
        <f>IFERROR(VLOOKUP($D1066,의치한약수데이터!$C:$AS,6,0),"")</f>
        <v/>
      </c>
      <c r="H1066" s="77" t="str">
        <f>IFERROR(VLOOKUP($D1066,의치한약수데이터!$C:$AS,8,0),"")</f>
        <v/>
      </c>
      <c r="I1066" s="77" t="str">
        <f>IFERROR(VLOOKUP($D1066,의치한약수데이터!$C:$AS,12,0),"")</f>
        <v/>
      </c>
      <c r="J1066" s="77" t="str">
        <f>IFERROR(VLOOKUP($D1066,의치한약수데이터!$C:$AS,13,0),"")</f>
        <v/>
      </c>
      <c r="K1066" s="77" t="str">
        <f>IFERROR(VLOOKUP($D1066,의치한약수데이터!$C:$AS,14,0),"")</f>
        <v/>
      </c>
      <c r="L1066" s="77" t="str">
        <f>IFERROR(VLOOKUP($D1066,의치한약수데이터!$C:$AS,16,0),"")</f>
        <v/>
      </c>
      <c r="M1066" s="80" t="str">
        <f>IFERROR(VLOOKUP($D1066,의치한약수데이터!$C:$AS,17,0),"")</f>
        <v/>
      </c>
      <c r="N1066" s="77" t="str">
        <f>IFERROR(VLOOKUP($D1066,의치한약수데이터!$C:$AS,18,0),"")</f>
        <v/>
      </c>
      <c r="O1066" s="81" t="str">
        <f>IFERROR(VLOOKUP($D1066,의치한약수데이터!$C:$AS,20,0),"")</f>
        <v/>
      </c>
      <c r="P1066" s="77" t="str">
        <f>IFERROR(VLOOKUP($D1066,의치한약수데이터!$C:$AS,21,0),"")</f>
        <v/>
      </c>
      <c r="Q1066" s="77" t="str">
        <f>IFERROR(VLOOKUP($D1066,의치한약수데이터!$C:$AS,39,0),"")</f>
        <v/>
      </c>
      <c r="R1066" s="82" t="str">
        <f>IFERROR(VLOOKUP($D1066,의치한약수데이터!$C:$AS,41,0),"")</f>
        <v/>
      </c>
      <c r="S1066" s="115" t="str">
        <f>IFERROR(VLOOKUP($D1066,의치한약수데이터!$C:$AS,43,0),"")</f>
        <v/>
      </c>
    </row>
    <row r="1067" spans="3:19" x14ac:dyDescent="0.3">
      <c r="C1067" s="18">
        <v>1035</v>
      </c>
      <c r="D1067" s="77" t="str">
        <f>IFERROR(VLOOKUP($C1067,의치한약수데이터!$B:$C,2,0),"")</f>
        <v/>
      </c>
      <c r="E1067" s="79" t="str">
        <f>IFERROR(VLOOKUP($D1067,의치한약수데이터!$C:$AS,3,0),"")</f>
        <v/>
      </c>
      <c r="F1067" s="77" t="str">
        <f>IFERROR(VLOOKUP($D1067,의치한약수데이터!$C:$AS,5,0),"")</f>
        <v/>
      </c>
      <c r="G1067" s="77" t="str">
        <f>IFERROR(VLOOKUP($D1067,의치한약수데이터!$C:$AS,6,0),"")</f>
        <v/>
      </c>
      <c r="H1067" s="77" t="str">
        <f>IFERROR(VLOOKUP($D1067,의치한약수데이터!$C:$AS,8,0),"")</f>
        <v/>
      </c>
      <c r="I1067" s="77" t="str">
        <f>IFERROR(VLOOKUP($D1067,의치한약수데이터!$C:$AS,12,0),"")</f>
        <v/>
      </c>
      <c r="J1067" s="77" t="str">
        <f>IFERROR(VLOOKUP($D1067,의치한약수데이터!$C:$AS,13,0),"")</f>
        <v/>
      </c>
      <c r="K1067" s="77" t="str">
        <f>IFERROR(VLOOKUP($D1067,의치한약수데이터!$C:$AS,14,0),"")</f>
        <v/>
      </c>
      <c r="L1067" s="77" t="str">
        <f>IFERROR(VLOOKUP($D1067,의치한약수데이터!$C:$AS,16,0),"")</f>
        <v/>
      </c>
      <c r="M1067" s="80" t="str">
        <f>IFERROR(VLOOKUP($D1067,의치한약수데이터!$C:$AS,17,0),"")</f>
        <v/>
      </c>
      <c r="N1067" s="77" t="str">
        <f>IFERROR(VLOOKUP($D1067,의치한약수데이터!$C:$AS,18,0),"")</f>
        <v/>
      </c>
      <c r="O1067" s="81" t="str">
        <f>IFERROR(VLOOKUP($D1067,의치한약수데이터!$C:$AS,20,0),"")</f>
        <v/>
      </c>
      <c r="P1067" s="77" t="str">
        <f>IFERROR(VLOOKUP($D1067,의치한약수데이터!$C:$AS,21,0),"")</f>
        <v/>
      </c>
      <c r="Q1067" s="77" t="str">
        <f>IFERROR(VLOOKUP($D1067,의치한약수데이터!$C:$AS,39,0),"")</f>
        <v/>
      </c>
      <c r="R1067" s="82" t="str">
        <f>IFERROR(VLOOKUP($D1067,의치한약수데이터!$C:$AS,41,0),"")</f>
        <v/>
      </c>
      <c r="S1067" s="115" t="str">
        <f>IFERROR(VLOOKUP($D1067,의치한약수데이터!$C:$AS,43,0),"")</f>
        <v/>
      </c>
    </row>
    <row r="1068" spans="3:19" x14ac:dyDescent="0.3">
      <c r="C1068" s="18">
        <v>1036</v>
      </c>
      <c r="D1068" s="77" t="str">
        <f>IFERROR(VLOOKUP($C1068,의치한약수데이터!$B:$C,2,0),"")</f>
        <v/>
      </c>
      <c r="E1068" s="79" t="str">
        <f>IFERROR(VLOOKUP($D1068,의치한약수데이터!$C:$AS,3,0),"")</f>
        <v/>
      </c>
      <c r="F1068" s="77" t="str">
        <f>IFERROR(VLOOKUP($D1068,의치한약수데이터!$C:$AS,5,0),"")</f>
        <v/>
      </c>
      <c r="G1068" s="77" t="str">
        <f>IFERROR(VLOOKUP($D1068,의치한약수데이터!$C:$AS,6,0),"")</f>
        <v/>
      </c>
      <c r="H1068" s="77" t="str">
        <f>IFERROR(VLOOKUP($D1068,의치한약수데이터!$C:$AS,8,0),"")</f>
        <v/>
      </c>
      <c r="I1068" s="77" t="str">
        <f>IFERROR(VLOOKUP($D1068,의치한약수데이터!$C:$AS,12,0),"")</f>
        <v/>
      </c>
      <c r="J1068" s="77" t="str">
        <f>IFERROR(VLOOKUP($D1068,의치한약수데이터!$C:$AS,13,0),"")</f>
        <v/>
      </c>
      <c r="K1068" s="77" t="str">
        <f>IFERROR(VLOOKUP($D1068,의치한약수데이터!$C:$AS,14,0),"")</f>
        <v/>
      </c>
      <c r="L1068" s="77" t="str">
        <f>IFERROR(VLOOKUP($D1068,의치한약수데이터!$C:$AS,16,0),"")</f>
        <v/>
      </c>
      <c r="M1068" s="80" t="str">
        <f>IFERROR(VLOOKUP($D1068,의치한약수데이터!$C:$AS,17,0),"")</f>
        <v/>
      </c>
      <c r="N1068" s="77" t="str">
        <f>IFERROR(VLOOKUP($D1068,의치한약수데이터!$C:$AS,18,0),"")</f>
        <v/>
      </c>
      <c r="O1068" s="81" t="str">
        <f>IFERROR(VLOOKUP($D1068,의치한약수데이터!$C:$AS,20,0),"")</f>
        <v/>
      </c>
      <c r="P1068" s="77" t="str">
        <f>IFERROR(VLOOKUP($D1068,의치한약수데이터!$C:$AS,21,0),"")</f>
        <v/>
      </c>
      <c r="Q1068" s="77" t="str">
        <f>IFERROR(VLOOKUP($D1068,의치한약수데이터!$C:$AS,39,0),"")</f>
        <v/>
      </c>
      <c r="R1068" s="82" t="str">
        <f>IFERROR(VLOOKUP($D1068,의치한약수데이터!$C:$AS,41,0),"")</f>
        <v/>
      </c>
      <c r="S1068" s="115" t="str">
        <f>IFERROR(VLOOKUP($D1068,의치한약수데이터!$C:$AS,43,0),"")</f>
        <v/>
      </c>
    </row>
    <row r="1069" spans="3:19" x14ac:dyDescent="0.3">
      <c r="C1069" s="18">
        <v>1037</v>
      </c>
      <c r="D1069" s="77" t="str">
        <f>IFERROR(VLOOKUP($C1069,의치한약수데이터!$B:$C,2,0),"")</f>
        <v/>
      </c>
      <c r="E1069" s="79" t="str">
        <f>IFERROR(VLOOKUP($D1069,의치한약수데이터!$C:$AS,3,0),"")</f>
        <v/>
      </c>
      <c r="F1069" s="77" t="str">
        <f>IFERROR(VLOOKUP($D1069,의치한약수데이터!$C:$AS,5,0),"")</f>
        <v/>
      </c>
      <c r="G1069" s="77" t="str">
        <f>IFERROR(VLOOKUP($D1069,의치한약수데이터!$C:$AS,6,0),"")</f>
        <v/>
      </c>
      <c r="H1069" s="77" t="str">
        <f>IFERROR(VLOOKUP($D1069,의치한약수데이터!$C:$AS,8,0),"")</f>
        <v/>
      </c>
      <c r="I1069" s="77" t="str">
        <f>IFERROR(VLOOKUP($D1069,의치한약수데이터!$C:$AS,12,0),"")</f>
        <v/>
      </c>
      <c r="J1069" s="77" t="str">
        <f>IFERROR(VLOOKUP($D1069,의치한약수데이터!$C:$AS,13,0),"")</f>
        <v/>
      </c>
      <c r="K1069" s="77" t="str">
        <f>IFERROR(VLOOKUP($D1069,의치한약수데이터!$C:$AS,14,0),"")</f>
        <v/>
      </c>
      <c r="L1069" s="77" t="str">
        <f>IFERROR(VLOOKUP($D1069,의치한약수데이터!$C:$AS,16,0),"")</f>
        <v/>
      </c>
      <c r="M1069" s="80" t="str">
        <f>IFERROR(VLOOKUP($D1069,의치한약수데이터!$C:$AS,17,0),"")</f>
        <v/>
      </c>
      <c r="N1069" s="77" t="str">
        <f>IFERROR(VLOOKUP($D1069,의치한약수데이터!$C:$AS,18,0),"")</f>
        <v/>
      </c>
      <c r="O1069" s="81" t="str">
        <f>IFERROR(VLOOKUP($D1069,의치한약수데이터!$C:$AS,20,0),"")</f>
        <v/>
      </c>
      <c r="P1069" s="77" t="str">
        <f>IFERROR(VLOOKUP($D1069,의치한약수데이터!$C:$AS,21,0),"")</f>
        <v/>
      </c>
      <c r="Q1069" s="77" t="str">
        <f>IFERROR(VLOOKUP($D1069,의치한약수데이터!$C:$AS,39,0),"")</f>
        <v/>
      </c>
      <c r="R1069" s="82" t="str">
        <f>IFERROR(VLOOKUP($D1069,의치한약수데이터!$C:$AS,41,0),"")</f>
        <v/>
      </c>
      <c r="S1069" s="115" t="str">
        <f>IFERROR(VLOOKUP($D1069,의치한약수데이터!$C:$AS,43,0),"")</f>
        <v/>
      </c>
    </row>
    <row r="1070" spans="3:19" x14ac:dyDescent="0.3">
      <c r="C1070" s="18">
        <v>1038</v>
      </c>
      <c r="D1070" s="77" t="str">
        <f>IFERROR(VLOOKUP($C1070,의치한약수데이터!$B:$C,2,0),"")</f>
        <v/>
      </c>
      <c r="E1070" s="79" t="str">
        <f>IFERROR(VLOOKUP($D1070,의치한약수데이터!$C:$AS,3,0),"")</f>
        <v/>
      </c>
      <c r="F1070" s="77" t="str">
        <f>IFERROR(VLOOKUP($D1070,의치한약수데이터!$C:$AS,5,0),"")</f>
        <v/>
      </c>
      <c r="G1070" s="77" t="str">
        <f>IFERROR(VLOOKUP($D1070,의치한약수데이터!$C:$AS,6,0),"")</f>
        <v/>
      </c>
      <c r="H1070" s="77" t="str">
        <f>IFERROR(VLOOKUP($D1070,의치한약수데이터!$C:$AS,8,0),"")</f>
        <v/>
      </c>
      <c r="I1070" s="77" t="str">
        <f>IFERROR(VLOOKUP($D1070,의치한약수데이터!$C:$AS,12,0),"")</f>
        <v/>
      </c>
      <c r="J1070" s="77" t="str">
        <f>IFERROR(VLOOKUP($D1070,의치한약수데이터!$C:$AS,13,0),"")</f>
        <v/>
      </c>
      <c r="K1070" s="77" t="str">
        <f>IFERROR(VLOOKUP($D1070,의치한약수데이터!$C:$AS,14,0),"")</f>
        <v/>
      </c>
      <c r="L1070" s="77" t="str">
        <f>IFERROR(VLOOKUP($D1070,의치한약수데이터!$C:$AS,16,0),"")</f>
        <v/>
      </c>
      <c r="M1070" s="80" t="str">
        <f>IFERROR(VLOOKUP($D1070,의치한약수데이터!$C:$AS,17,0),"")</f>
        <v/>
      </c>
      <c r="N1070" s="77" t="str">
        <f>IFERROR(VLOOKUP($D1070,의치한약수데이터!$C:$AS,18,0),"")</f>
        <v/>
      </c>
      <c r="O1070" s="81" t="str">
        <f>IFERROR(VLOOKUP($D1070,의치한약수데이터!$C:$AS,20,0),"")</f>
        <v/>
      </c>
      <c r="P1070" s="77" t="str">
        <f>IFERROR(VLOOKUP($D1070,의치한약수데이터!$C:$AS,21,0),"")</f>
        <v/>
      </c>
      <c r="Q1070" s="77" t="str">
        <f>IFERROR(VLOOKUP($D1070,의치한약수데이터!$C:$AS,39,0),"")</f>
        <v/>
      </c>
      <c r="R1070" s="82" t="str">
        <f>IFERROR(VLOOKUP($D1070,의치한약수데이터!$C:$AS,41,0),"")</f>
        <v/>
      </c>
      <c r="S1070" s="115" t="str">
        <f>IFERROR(VLOOKUP($D1070,의치한약수데이터!$C:$AS,43,0),"")</f>
        <v/>
      </c>
    </row>
    <row r="1071" spans="3:19" x14ac:dyDescent="0.3">
      <c r="C1071" s="18">
        <v>1039</v>
      </c>
      <c r="D1071" s="77" t="str">
        <f>IFERROR(VLOOKUP($C1071,의치한약수데이터!$B:$C,2,0),"")</f>
        <v/>
      </c>
      <c r="E1071" s="79" t="str">
        <f>IFERROR(VLOOKUP($D1071,의치한약수데이터!$C:$AS,3,0),"")</f>
        <v/>
      </c>
      <c r="F1071" s="77" t="str">
        <f>IFERROR(VLOOKUP($D1071,의치한약수데이터!$C:$AS,5,0),"")</f>
        <v/>
      </c>
      <c r="G1071" s="77" t="str">
        <f>IFERROR(VLOOKUP($D1071,의치한약수데이터!$C:$AS,6,0),"")</f>
        <v/>
      </c>
      <c r="H1071" s="77" t="str">
        <f>IFERROR(VLOOKUP($D1071,의치한약수데이터!$C:$AS,8,0),"")</f>
        <v/>
      </c>
      <c r="I1071" s="77" t="str">
        <f>IFERROR(VLOOKUP($D1071,의치한약수데이터!$C:$AS,12,0),"")</f>
        <v/>
      </c>
      <c r="J1071" s="77" t="str">
        <f>IFERROR(VLOOKUP($D1071,의치한약수데이터!$C:$AS,13,0),"")</f>
        <v/>
      </c>
      <c r="K1071" s="77" t="str">
        <f>IFERROR(VLOOKUP($D1071,의치한약수데이터!$C:$AS,14,0),"")</f>
        <v/>
      </c>
      <c r="L1071" s="77" t="str">
        <f>IFERROR(VLOOKUP($D1071,의치한약수데이터!$C:$AS,16,0),"")</f>
        <v/>
      </c>
      <c r="M1071" s="80" t="str">
        <f>IFERROR(VLOOKUP($D1071,의치한약수데이터!$C:$AS,17,0),"")</f>
        <v/>
      </c>
      <c r="N1071" s="77" t="str">
        <f>IFERROR(VLOOKUP($D1071,의치한약수데이터!$C:$AS,18,0),"")</f>
        <v/>
      </c>
      <c r="O1071" s="81" t="str">
        <f>IFERROR(VLOOKUP($D1071,의치한약수데이터!$C:$AS,20,0),"")</f>
        <v/>
      </c>
      <c r="P1071" s="77" t="str">
        <f>IFERROR(VLOOKUP($D1071,의치한약수데이터!$C:$AS,21,0),"")</f>
        <v/>
      </c>
      <c r="Q1071" s="77" t="str">
        <f>IFERROR(VLOOKUP($D1071,의치한약수데이터!$C:$AS,39,0),"")</f>
        <v/>
      </c>
      <c r="R1071" s="82" t="str">
        <f>IFERROR(VLOOKUP($D1071,의치한약수데이터!$C:$AS,41,0),"")</f>
        <v/>
      </c>
      <c r="S1071" s="115" t="str">
        <f>IFERROR(VLOOKUP($D1071,의치한약수데이터!$C:$AS,43,0),"")</f>
        <v/>
      </c>
    </row>
    <row r="1072" spans="3:19" x14ac:dyDescent="0.3">
      <c r="C1072" s="18">
        <v>1040</v>
      </c>
      <c r="D1072" s="77" t="str">
        <f>IFERROR(VLOOKUP($C1072,의치한약수데이터!$B:$C,2,0),"")</f>
        <v/>
      </c>
      <c r="E1072" s="79" t="str">
        <f>IFERROR(VLOOKUP($D1072,의치한약수데이터!$C:$AS,3,0),"")</f>
        <v/>
      </c>
      <c r="F1072" s="77" t="str">
        <f>IFERROR(VLOOKUP($D1072,의치한약수데이터!$C:$AS,5,0),"")</f>
        <v/>
      </c>
      <c r="G1072" s="77" t="str">
        <f>IFERROR(VLOOKUP($D1072,의치한약수데이터!$C:$AS,6,0),"")</f>
        <v/>
      </c>
      <c r="H1072" s="77" t="str">
        <f>IFERROR(VLOOKUP($D1072,의치한약수데이터!$C:$AS,8,0),"")</f>
        <v/>
      </c>
      <c r="I1072" s="77" t="str">
        <f>IFERROR(VLOOKUP($D1072,의치한약수데이터!$C:$AS,12,0),"")</f>
        <v/>
      </c>
      <c r="J1072" s="77" t="str">
        <f>IFERROR(VLOOKUP($D1072,의치한약수데이터!$C:$AS,13,0),"")</f>
        <v/>
      </c>
      <c r="K1072" s="77" t="str">
        <f>IFERROR(VLOOKUP($D1072,의치한약수데이터!$C:$AS,14,0),"")</f>
        <v/>
      </c>
      <c r="L1072" s="77" t="str">
        <f>IFERROR(VLOOKUP($D1072,의치한약수데이터!$C:$AS,16,0),"")</f>
        <v/>
      </c>
      <c r="M1072" s="80" t="str">
        <f>IFERROR(VLOOKUP($D1072,의치한약수데이터!$C:$AS,17,0),"")</f>
        <v/>
      </c>
      <c r="N1072" s="77" t="str">
        <f>IFERROR(VLOOKUP($D1072,의치한약수데이터!$C:$AS,18,0),"")</f>
        <v/>
      </c>
      <c r="O1072" s="81" t="str">
        <f>IFERROR(VLOOKUP($D1072,의치한약수데이터!$C:$AS,20,0),"")</f>
        <v/>
      </c>
      <c r="P1072" s="77" t="str">
        <f>IFERROR(VLOOKUP($D1072,의치한약수데이터!$C:$AS,21,0),"")</f>
        <v/>
      </c>
      <c r="Q1072" s="77" t="str">
        <f>IFERROR(VLOOKUP($D1072,의치한약수데이터!$C:$AS,39,0),"")</f>
        <v/>
      </c>
      <c r="R1072" s="82" t="str">
        <f>IFERROR(VLOOKUP($D1072,의치한약수데이터!$C:$AS,41,0),"")</f>
        <v/>
      </c>
      <c r="S1072" s="115" t="str">
        <f>IFERROR(VLOOKUP($D1072,의치한약수데이터!$C:$AS,43,0),"")</f>
        <v/>
      </c>
    </row>
    <row r="1073" spans="3:19" x14ac:dyDescent="0.3">
      <c r="C1073" s="18">
        <v>1041</v>
      </c>
      <c r="D1073" s="77" t="str">
        <f>IFERROR(VLOOKUP($C1073,의치한약수데이터!$B:$C,2,0),"")</f>
        <v/>
      </c>
      <c r="E1073" s="79" t="str">
        <f>IFERROR(VLOOKUP($D1073,의치한약수데이터!$C:$AS,3,0),"")</f>
        <v/>
      </c>
      <c r="F1073" s="77" t="str">
        <f>IFERROR(VLOOKUP($D1073,의치한약수데이터!$C:$AS,5,0),"")</f>
        <v/>
      </c>
      <c r="G1073" s="77" t="str">
        <f>IFERROR(VLOOKUP($D1073,의치한약수데이터!$C:$AS,6,0),"")</f>
        <v/>
      </c>
      <c r="H1073" s="77" t="str">
        <f>IFERROR(VLOOKUP($D1073,의치한약수데이터!$C:$AS,8,0),"")</f>
        <v/>
      </c>
      <c r="I1073" s="77" t="str">
        <f>IFERROR(VLOOKUP($D1073,의치한약수데이터!$C:$AS,12,0),"")</f>
        <v/>
      </c>
      <c r="J1073" s="77" t="str">
        <f>IFERROR(VLOOKUP($D1073,의치한약수데이터!$C:$AS,13,0),"")</f>
        <v/>
      </c>
      <c r="K1073" s="77" t="str">
        <f>IFERROR(VLOOKUP($D1073,의치한약수데이터!$C:$AS,14,0),"")</f>
        <v/>
      </c>
      <c r="L1073" s="77" t="str">
        <f>IFERROR(VLOOKUP($D1073,의치한약수데이터!$C:$AS,16,0),"")</f>
        <v/>
      </c>
      <c r="M1073" s="80" t="str">
        <f>IFERROR(VLOOKUP($D1073,의치한약수데이터!$C:$AS,17,0),"")</f>
        <v/>
      </c>
      <c r="N1073" s="77" t="str">
        <f>IFERROR(VLOOKUP($D1073,의치한약수데이터!$C:$AS,18,0),"")</f>
        <v/>
      </c>
      <c r="O1073" s="81" t="str">
        <f>IFERROR(VLOOKUP($D1073,의치한약수데이터!$C:$AS,20,0),"")</f>
        <v/>
      </c>
      <c r="P1073" s="77" t="str">
        <f>IFERROR(VLOOKUP($D1073,의치한약수데이터!$C:$AS,21,0),"")</f>
        <v/>
      </c>
      <c r="Q1073" s="77" t="str">
        <f>IFERROR(VLOOKUP($D1073,의치한약수데이터!$C:$AS,39,0),"")</f>
        <v/>
      </c>
      <c r="R1073" s="82" t="str">
        <f>IFERROR(VLOOKUP($D1073,의치한약수데이터!$C:$AS,41,0),"")</f>
        <v/>
      </c>
      <c r="S1073" s="115" t="str">
        <f>IFERROR(VLOOKUP($D1073,의치한약수데이터!$C:$AS,43,0),"")</f>
        <v/>
      </c>
    </row>
    <row r="1074" spans="3:19" x14ac:dyDescent="0.3">
      <c r="C1074" s="18">
        <v>1042</v>
      </c>
      <c r="D1074" s="77" t="str">
        <f>IFERROR(VLOOKUP($C1074,의치한약수데이터!$B:$C,2,0),"")</f>
        <v/>
      </c>
      <c r="E1074" s="79" t="str">
        <f>IFERROR(VLOOKUP($D1074,의치한약수데이터!$C:$AS,3,0),"")</f>
        <v/>
      </c>
      <c r="F1074" s="77" t="str">
        <f>IFERROR(VLOOKUP($D1074,의치한약수데이터!$C:$AS,5,0),"")</f>
        <v/>
      </c>
      <c r="G1074" s="77" t="str">
        <f>IFERROR(VLOOKUP($D1074,의치한약수데이터!$C:$AS,6,0),"")</f>
        <v/>
      </c>
      <c r="H1074" s="77" t="str">
        <f>IFERROR(VLOOKUP($D1074,의치한약수데이터!$C:$AS,8,0),"")</f>
        <v/>
      </c>
      <c r="I1074" s="77" t="str">
        <f>IFERROR(VLOOKUP($D1074,의치한약수데이터!$C:$AS,12,0),"")</f>
        <v/>
      </c>
      <c r="J1074" s="77" t="str">
        <f>IFERROR(VLOOKUP($D1074,의치한약수데이터!$C:$AS,13,0),"")</f>
        <v/>
      </c>
      <c r="K1074" s="77" t="str">
        <f>IFERROR(VLOOKUP($D1074,의치한약수데이터!$C:$AS,14,0),"")</f>
        <v/>
      </c>
      <c r="L1074" s="77" t="str">
        <f>IFERROR(VLOOKUP($D1074,의치한약수데이터!$C:$AS,16,0),"")</f>
        <v/>
      </c>
      <c r="M1074" s="80" t="str">
        <f>IFERROR(VLOOKUP($D1074,의치한약수데이터!$C:$AS,17,0),"")</f>
        <v/>
      </c>
      <c r="N1074" s="77" t="str">
        <f>IFERROR(VLOOKUP($D1074,의치한약수데이터!$C:$AS,18,0),"")</f>
        <v/>
      </c>
      <c r="O1074" s="81" t="str">
        <f>IFERROR(VLOOKUP($D1074,의치한약수데이터!$C:$AS,20,0),"")</f>
        <v/>
      </c>
      <c r="P1074" s="77" t="str">
        <f>IFERROR(VLOOKUP($D1074,의치한약수데이터!$C:$AS,21,0),"")</f>
        <v/>
      </c>
      <c r="Q1074" s="77" t="str">
        <f>IFERROR(VLOOKUP($D1074,의치한약수데이터!$C:$AS,39,0),"")</f>
        <v/>
      </c>
      <c r="R1074" s="82" t="str">
        <f>IFERROR(VLOOKUP($D1074,의치한약수데이터!$C:$AS,41,0),"")</f>
        <v/>
      </c>
      <c r="S1074" s="115" t="str">
        <f>IFERROR(VLOOKUP($D1074,의치한약수데이터!$C:$AS,43,0),"")</f>
        <v/>
      </c>
    </row>
    <row r="1075" spans="3:19" x14ac:dyDescent="0.3">
      <c r="C1075" s="18">
        <v>1043</v>
      </c>
      <c r="D1075" s="77" t="str">
        <f>IFERROR(VLOOKUP($C1075,의치한약수데이터!$B:$C,2,0),"")</f>
        <v/>
      </c>
      <c r="E1075" s="79" t="str">
        <f>IFERROR(VLOOKUP($D1075,의치한약수데이터!$C:$AS,3,0),"")</f>
        <v/>
      </c>
      <c r="F1075" s="77" t="str">
        <f>IFERROR(VLOOKUP($D1075,의치한약수데이터!$C:$AS,5,0),"")</f>
        <v/>
      </c>
      <c r="G1075" s="77" t="str">
        <f>IFERROR(VLOOKUP($D1075,의치한약수데이터!$C:$AS,6,0),"")</f>
        <v/>
      </c>
      <c r="H1075" s="77" t="str">
        <f>IFERROR(VLOOKUP($D1075,의치한약수데이터!$C:$AS,8,0),"")</f>
        <v/>
      </c>
      <c r="I1075" s="77" t="str">
        <f>IFERROR(VLOOKUP($D1075,의치한약수데이터!$C:$AS,12,0),"")</f>
        <v/>
      </c>
      <c r="J1075" s="77" t="str">
        <f>IFERROR(VLOOKUP($D1075,의치한약수데이터!$C:$AS,13,0),"")</f>
        <v/>
      </c>
      <c r="K1075" s="77" t="str">
        <f>IFERROR(VLOOKUP($D1075,의치한약수데이터!$C:$AS,14,0),"")</f>
        <v/>
      </c>
      <c r="L1075" s="77" t="str">
        <f>IFERROR(VLOOKUP($D1075,의치한약수데이터!$C:$AS,16,0),"")</f>
        <v/>
      </c>
      <c r="M1075" s="80" t="str">
        <f>IFERROR(VLOOKUP($D1075,의치한약수데이터!$C:$AS,17,0),"")</f>
        <v/>
      </c>
      <c r="N1075" s="77" t="str">
        <f>IFERROR(VLOOKUP($D1075,의치한약수데이터!$C:$AS,18,0),"")</f>
        <v/>
      </c>
      <c r="O1075" s="81" t="str">
        <f>IFERROR(VLOOKUP($D1075,의치한약수데이터!$C:$AS,20,0),"")</f>
        <v/>
      </c>
      <c r="P1075" s="77" t="str">
        <f>IFERROR(VLOOKUP($D1075,의치한약수데이터!$C:$AS,21,0),"")</f>
        <v/>
      </c>
      <c r="Q1075" s="77" t="str">
        <f>IFERROR(VLOOKUP($D1075,의치한약수데이터!$C:$AS,39,0),"")</f>
        <v/>
      </c>
      <c r="R1075" s="82" t="str">
        <f>IFERROR(VLOOKUP($D1075,의치한약수데이터!$C:$AS,41,0),"")</f>
        <v/>
      </c>
      <c r="S1075" s="115" t="str">
        <f>IFERROR(VLOOKUP($D1075,의치한약수데이터!$C:$AS,43,0),"")</f>
        <v/>
      </c>
    </row>
    <row r="1076" spans="3:19" x14ac:dyDescent="0.3">
      <c r="C1076" s="18">
        <v>1044</v>
      </c>
      <c r="D1076" s="77" t="str">
        <f>IFERROR(VLOOKUP($C1076,의치한약수데이터!$B:$C,2,0),"")</f>
        <v/>
      </c>
      <c r="E1076" s="79" t="str">
        <f>IFERROR(VLOOKUP($D1076,의치한약수데이터!$C:$AS,3,0),"")</f>
        <v/>
      </c>
      <c r="F1076" s="77" t="str">
        <f>IFERROR(VLOOKUP($D1076,의치한약수데이터!$C:$AS,5,0),"")</f>
        <v/>
      </c>
      <c r="G1076" s="77" t="str">
        <f>IFERROR(VLOOKUP($D1076,의치한약수데이터!$C:$AS,6,0),"")</f>
        <v/>
      </c>
      <c r="H1076" s="77" t="str">
        <f>IFERROR(VLOOKUP($D1076,의치한약수데이터!$C:$AS,8,0),"")</f>
        <v/>
      </c>
      <c r="I1076" s="77" t="str">
        <f>IFERROR(VLOOKUP($D1076,의치한약수데이터!$C:$AS,12,0),"")</f>
        <v/>
      </c>
      <c r="J1076" s="77" t="str">
        <f>IFERROR(VLOOKUP($D1076,의치한약수데이터!$C:$AS,13,0),"")</f>
        <v/>
      </c>
      <c r="K1076" s="77" t="str">
        <f>IFERROR(VLOOKUP($D1076,의치한약수데이터!$C:$AS,14,0),"")</f>
        <v/>
      </c>
      <c r="L1076" s="77" t="str">
        <f>IFERROR(VLOOKUP($D1076,의치한약수데이터!$C:$AS,16,0),"")</f>
        <v/>
      </c>
      <c r="M1076" s="80" t="str">
        <f>IFERROR(VLOOKUP($D1076,의치한약수데이터!$C:$AS,17,0),"")</f>
        <v/>
      </c>
      <c r="N1076" s="77" t="str">
        <f>IFERROR(VLOOKUP($D1076,의치한약수데이터!$C:$AS,18,0),"")</f>
        <v/>
      </c>
      <c r="O1076" s="81" t="str">
        <f>IFERROR(VLOOKUP($D1076,의치한약수데이터!$C:$AS,20,0),"")</f>
        <v/>
      </c>
      <c r="P1076" s="77" t="str">
        <f>IFERROR(VLOOKUP($D1076,의치한약수데이터!$C:$AS,21,0),"")</f>
        <v/>
      </c>
      <c r="Q1076" s="77" t="str">
        <f>IFERROR(VLOOKUP($D1076,의치한약수데이터!$C:$AS,39,0),"")</f>
        <v/>
      </c>
      <c r="R1076" s="82" t="str">
        <f>IFERROR(VLOOKUP($D1076,의치한약수데이터!$C:$AS,41,0),"")</f>
        <v/>
      </c>
      <c r="S1076" s="115" t="str">
        <f>IFERROR(VLOOKUP($D1076,의치한약수데이터!$C:$AS,43,0),"")</f>
        <v/>
      </c>
    </row>
    <row r="1077" spans="3:19" x14ac:dyDescent="0.3">
      <c r="C1077" s="18">
        <v>1045</v>
      </c>
      <c r="D1077" s="77" t="str">
        <f>IFERROR(VLOOKUP($C1077,의치한약수데이터!$B:$C,2,0),"")</f>
        <v/>
      </c>
      <c r="E1077" s="79" t="str">
        <f>IFERROR(VLOOKUP($D1077,의치한약수데이터!$C:$AS,3,0),"")</f>
        <v/>
      </c>
      <c r="F1077" s="77" t="str">
        <f>IFERROR(VLOOKUP($D1077,의치한약수데이터!$C:$AS,5,0),"")</f>
        <v/>
      </c>
      <c r="G1077" s="77" t="str">
        <f>IFERROR(VLOOKUP($D1077,의치한약수데이터!$C:$AS,6,0),"")</f>
        <v/>
      </c>
      <c r="H1077" s="77" t="str">
        <f>IFERROR(VLOOKUP($D1077,의치한약수데이터!$C:$AS,8,0),"")</f>
        <v/>
      </c>
      <c r="I1077" s="77" t="str">
        <f>IFERROR(VLOOKUP($D1077,의치한약수데이터!$C:$AS,12,0),"")</f>
        <v/>
      </c>
      <c r="J1077" s="77" t="str">
        <f>IFERROR(VLOOKUP($D1077,의치한약수데이터!$C:$AS,13,0),"")</f>
        <v/>
      </c>
      <c r="K1077" s="77" t="str">
        <f>IFERROR(VLOOKUP($D1077,의치한약수데이터!$C:$AS,14,0),"")</f>
        <v/>
      </c>
      <c r="L1077" s="77" t="str">
        <f>IFERROR(VLOOKUP($D1077,의치한약수데이터!$C:$AS,16,0),"")</f>
        <v/>
      </c>
      <c r="M1077" s="80" t="str">
        <f>IFERROR(VLOOKUP($D1077,의치한약수데이터!$C:$AS,17,0),"")</f>
        <v/>
      </c>
      <c r="N1077" s="77" t="str">
        <f>IFERROR(VLOOKUP($D1077,의치한약수데이터!$C:$AS,18,0),"")</f>
        <v/>
      </c>
      <c r="O1077" s="81" t="str">
        <f>IFERROR(VLOOKUP($D1077,의치한약수데이터!$C:$AS,20,0),"")</f>
        <v/>
      </c>
      <c r="P1077" s="77" t="str">
        <f>IFERROR(VLOOKUP($D1077,의치한약수데이터!$C:$AS,21,0),"")</f>
        <v/>
      </c>
      <c r="Q1077" s="77" t="str">
        <f>IFERROR(VLOOKUP($D1077,의치한약수데이터!$C:$AS,39,0),"")</f>
        <v/>
      </c>
      <c r="R1077" s="82" t="str">
        <f>IFERROR(VLOOKUP($D1077,의치한약수데이터!$C:$AS,41,0),"")</f>
        <v/>
      </c>
      <c r="S1077" s="115" t="str">
        <f>IFERROR(VLOOKUP($D1077,의치한약수데이터!$C:$AS,43,0),"")</f>
        <v/>
      </c>
    </row>
    <row r="1078" spans="3:19" x14ac:dyDescent="0.3">
      <c r="C1078" s="18">
        <v>1046</v>
      </c>
      <c r="D1078" s="77" t="str">
        <f>IFERROR(VLOOKUP($C1078,의치한약수데이터!$B:$C,2,0),"")</f>
        <v/>
      </c>
      <c r="E1078" s="79" t="str">
        <f>IFERROR(VLOOKUP($D1078,의치한약수데이터!$C:$AS,3,0),"")</f>
        <v/>
      </c>
      <c r="F1078" s="77" t="str">
        <f>IFERROR(VLOOKUP($D1078,의치한약수데이터!$C:$AS,5,0),"")</f>
        <v/>
      </c>
      <c r="G1078" s="77" t="str">
        <f>IFERROR(VLOOKUP($D1078,의치한약수데이터!$C:$AS,6,0),"")</f>
        <v/>
      </c>
      <c r="H1078" s="77" t="str">
        <f>IFERROR(VLOOKUP($D1078,의치한약수데이터!$C:$AS,8,0),"")</f>
        <v/>
      </c>
      <c r="I1078" s="77" t="str">
        <f>IFERROR(VLOOKUP($D1078,의치한약수데이터!$C:$AS,12,0),"")</f>
        <v/>
      </c>
      <c r="J1078" s="77" t="str">
        <f>IFERROR(VLOOKUP($D1078,의치한약수데이터!$C:$AS,13,0),"")</f>
        <v/>
      </c>
      <c r="K1078" s="77" t="str">
        <f>IFERROR(VLOOKUP($D1078,의치한약수데이터!$C:$AS,14,0),"")</f>
        <v/>
      </c>
      <c r="L1078" s="77" t="str">
        <f>IFERROR(VLOOKUP($D1078,의치한약수데이터!$C:$AS,16,0),"")</f>
        <v/>
      </c>
      <c r="M1078" s="80" t="str">
        <f>IFERROR(VLOOKUP($D1078,의치한약수데이터!$C:$AS,17,0),"")</f>
        <v/>
      </c>
      <c r="N1078" s="77" t="str">
        <f>IFERROR(VLOOKUP($D1078,의치한약수데이터!$C:$AS,18,0),"")</f>
        <v/>
      </c>
      <c r="O1078" s="81" t="str">
        <f>IFERROR(VLOOKUP($D1078,의치한약수데이터!$C:$AS,20,0),"")</f>
        <v/>
      </c>
      <c r="P1078" s="77" t="str">
        <f>IFERROR(VLOOKUP($D1078,의치한약수데이터!$C:$AS,21,0),"")</f>
        <v/>
      </c>
      <c r="Q1078" s="77" t="str">
        <f>IFERROR(VLOOKUP($D1078,의치한약수데이터!$C:$AS,39,0),"")</f>
        <v/>
      </c>
      <c r="R1078" s="82" t="str">
        <f>IFERROR(VLOOKUP($D1078,의치한약수데이터!$C:$AS,41,0),"")</f>
        <v/>
      </c>
      <c r="S1078" s="115" t="str">
        <f>IFERROR(VLOOKUP($D1078,의치한약수데이터!$C:$AS,43,0),"")</f>
        <v/>
      </c>
    </row>
    <row r="1079" spans="3:19" x14ac:dyDescent="0.3">
      <c r="C1079" s="18">
        <v>1047</v>
      </c>
      <c r="D1079" s="77" t="str">
        <f>IFERROR(VLOOKUP($C1079,의치한약수데이터!$B:$C,2,0),"")</f>
        <v/>
      </c>
      <c r="E1079" s="79" t="str">
        <f>IFERROR(VLOOKUP($D1079,의치한약수데이터!$C:$AS,3,0),"")</f>
        <v/>
      </c>
      <c r="F1079" s="77" t="str">
        <f>IFERROR(VLOOKUP($D1079,의치한약수데이터!$C:$AS,5,0),"")</f>
        <v/>
      </c>
      <c r="G1079" s="77" t="str">
        <f>IFERROR(VLOOKUP($D1079,의치한약수데이터!$C:$AS,6,0),"")</f>
        <v/>
      </c>
      <c r="H1079" s="77" t="str">
        <f>IFERROR(VLOOKUP($D1079,의치한약수데이터!$C:$AS,8,0),"")</f>
        <v/>
      </c>
      <c r="I1079" s="77" t="str">
        <f>IFERROR(VLOOKUP($D1079,의치한약수데이터!$C:$AS,12,0),"")</f>
        <v/>
      </c>
      <c r="J1079" s="77" t="str">
        <f>IFERROR(VLOOKUP($D1079,의치한약수데이터!$C:$AS,13,0),"")</f>
        <v/>
      </c>
      <c r="K1079" s="77" t="str">
        <f>IFERROR(VLOOKUP($D1079,의치한약수데이터!$C:$AS,14,0),"")</f>
        <v/>
      </c>
      <c r="L1079" s="77" t="str">
        <f>IFERROR(VLOOKUP($D1079,의치한약수데이터!$C:$AS,16,0),"")</f>
        <v/>
      </c>
      <c r="M1079" s="80" t="str">
        <f>IFERROR(VLOOKUP($D1079,의치한약수데이터!$C:$AS,17,0),"")</f>
        <v/>
      </c>
      <c r="N1079" s="77" t="str">
        <f>IFERROR(VLOOKUP($D1079,의치한약수데이터!$C:$AS,18,0),"")</f>
        <v/>
      </c>
      <c r="O1079" s="81" t="str">
        <f>IFERROR(VLOOKUP($D1079,의치한약수데이터!$C:$AS,20,0),"")</f>
        <v/>
      </c>
      <c r="P1079" s="77" t="str">
        <f>IFERROR(VLOOKUP($D1079,의치한약수데이터!$C:$AS,21,0),"")</f>
        <v/>
      </c>
      <c r="Q1079" s="77" t="str">
        <f>IFERROR(VLOOKUP($D1079,의치한약수데이터!$C:$AS,39,0),"")</f>
        <v/>
      </c>
      <c r="R1079" s="82" t="str">
        <f>IFERROR(VLOOKUP($D1079,의치한약수데이터!$C:$AS,41,0),"")</f>
        <v/>
      </c>
      <c r="S1079" s="115" t="str">
        <f>IFERROR(VLOOKUP($D1079,의치한약수데이터!$C:$AS,43,0),"")</f>
        <v/>
      </c>
    </row>
    <row r="1080" spans="3:19" x14ac:dyDescent="0.3">
      <c r="C1080" s="18">
        <v>1048</v>
      </c>
      <c r="D1080" s="77" t="str">
        <f>IFERROR(VLOOKUP($C1080,의치한약수데이터!$B:$C,2,0),"")</f>
        <v/>
      </c>
      <c r="E1080" s="79" t="str">
        <f>IFERROR(VLOOKUP($D1080,의치한약수데이터!$C:$AS,3,0),"")</f>
        <v/>
      </c>
      <c r="F1080" s="77" t="str">
        <f>IFERROR(VLOOKUP($D1080,의치한약수데이터!$C:$AS,5,0),"")</f>
        <v/>
      </c>
      <c r="G1080" s="77" t="str">
        <f>IFERROR(VLOOKUP($D1080,의치한약수데이터!$C:$AS,6,0),"")</f>
        <v/>
      </c>
      <c r="H1080" s="77" t="str">
        <f>IFERROR(VLOOKUP($D1080,의치한약수데이터!$C:$AS,8,0),"")</f>
        <v/>
      </c>
      <c r="I1080" s="77" t="str">
        <f>IFERROR(VLOOKUP($D1080,의치한약수데이터!$C:$AS,12,0),"")</f>
        <v/>
      </c>
      <c r="J1080" s="77" t="str">
        <f>IFERROR(VLOOKUP($D1080,의치한약수데이터!$C:$AS,13,0),"")</f>
        <v/>
      </c>
      <c r="K1080" s="77" t="str">
        <f>IFERROR(VLOOKUP($D1080,의치한약수데이터!$C:$AS,14,0),"")</f>
        <v/>
      </c>
      <c r="L1080" s="77" t="str">
        <f>IFERROR(VLOOKUP($D1080,의치한약수데이터!$C:$AS,16,0),"")</f>
        <v/>
      </c>
      <c r="M1080" s="80" t="str">
        <f>IFERROR(VLOOKUP($D1080,의치한약수데이터!$C:$AS,17,0),"")</f>
        <v/>
      </c>
      <c r="N1080" s="77" t="str">
        <f>IFERROR(VLOOKUP($D1080,의치한약수데이터!$C:$AS,18,0),"")</f>
        <v/>
      </c>
      <c r="O1080" s="81" t="str">
        <f>IFERROR(VLOOKUP($D1080,의치한약수데이터!$C:$AS,20,0),"")</f>
        <v/>
      </c>
      <c r="P1080" s="77" t="str">
        <f>IFERROR(VLOOKUP($D1080,의치한약수데이터!$C:$AS,21,0),"")</f>
        <v/>
      </c>
      <c r="Q1080" s="77" t="str">
        <f>IFERROR(VLOOKUP($D1080,의치한약수데이터!$C:$AS,39,0),"")</f>
        <v/>
      </c>
      <c r="R1080" s="82" t="str">
        <f>IFERROR(VLOOKUP($D1080,의치한약수데이터!$C:$AS,41,0),"")</f>
        <v/>
      </c>
      <c r="S1080" s="115" t="str">
        <f>IFERROR(VLOOKUP($D1080,의치한약수데이터!$C:$AS,43,0),"")</f>
        <v/>
      </c>
    </row>
    <row r="1081" spans="3:19" x14ac:dyDescent="0.3">
      <c r="C1081" s="18">
        <v>1049</v>
      </c>
      <c r="D1081" s="77" t="str">
        <f>IFERROR(VLOOKUP($C1081,의치한약수데이터!$B:$C,2,0),"")</f>
        <v/>
      </c>
      <c r="E1081" s="79" t="str">
        <f>IFERROR(VLOOKUP($D1081,의치한약수데이터!$C:$AS,3,0),"")</f>
        <v/>
      </c>
      <c r="F1081" s="77" t="str">
        <f>IFERROR(VLOOKUP($D1081,의치한약수데이터!$C:$AS,5,0),"")</f>
        <v/>
      </c>
      <c r="G1081" s="77" t="str">
        <f>IFERROR(VLOOKUP($D1081,의치한약수데이터!$C:$AS,6,0),"")</f>
        <v/>
      </c>
      <c r="H1081" s="77" t="str">
        <f>IFERROR(VLOOKUP($D1081,의치한약수데이터!$C:$AS,8,0),"")</f>
        <v/>
      </c>
      <c r="I1081" s="77" t="str">
        <f>IFERROR(VLOOKUP($D1081,의치한약수데이터!$C:$AS,12,0),"")</f>
        <v/>
      </c>
      <c r="J1081" s="77" t="str">
        <f>IFERROR(VLOOKUP($D1081,의치한약수데이터!$C:$AS,13,0),"")</f>
        <v/>
      </c>
      <c r="K1081" s="77" t="str">
        <f>IFERROR(VLOOKUP($D1081,의치한약수데이터!$C:$AS,14,0),"")</f>
        <v/>
      </c>
      <c r="L1081" s="77" t="str">
        <f>IFERROR(VLOOKUP($D1081,의치한약수데이터!$C:$AS,16,0),"")</f>
        <v/>
      </c>
      <c r="M1081" s="80" t="str">
        <f>IFERROR(VLOOKUP($D1081,의치한약수데이터!$C:$AS,17,0),"")</f>
        <v/>
      </c>
      <c r="N1081" s="77" t="str">
        <f>IFERROR(VLOOKUP($D1081,의치한약수데이터!$C:$AS,18,0),"")</f>
        <v/>
      </c>
      <c r="O1081" s="81" t="str">
        <f>IFERROR(VLOOKUP($D1081,의치한약수데이터!$C:$AS,20,0),"")</f>
        <v/>
      </c>
      <c r="P1081" s="77" t="str">
        <f>IFERROR(VLOOKUP($D1081,의치한약수데이터!$C:$AS,21,0),"")</f>
        <v/>
      </c>
      <c r="Q1081" s="77" t="str">
        <f>IFERROR(VLOOKUP($D1081,의치한약수데이터!$C:$AS,39,0),"")</f>
        <v/>
      </c>
      <c r="R1081" s="82" t="str">
        <f>IFERROR(VLOOKUP($D1081,의치한약수데이터!$C:$AS,41,0),"")</f>
        <v/>
      </c>
      <c r="S1081" s="115" t="str">
        <f>IFERROR(VLOOKUP($D1081,의치한약수데이터!$C:$AS,43,0),"")</f>
        <v/>
      </c>
    </row>
    <row r="1082" spans="3:19" x14ac:dyDescent="0.3">
      <c r="C1082" s="18">
        <v>1050</v>
      </c>
      <c r="D1082" s="77" t="str">
        <f>IFERROR(VLOOKUP($C1082,의치한약수데이터!$B:$C,2,0),"")</f>
        <v/>
      </c>
      <c r="E1082" s="79" t="str">
        <f>IFERROR(VLOOKUP($D1082,의치한약수데이터!$C:$AS,3,0),"")</f>
        <v/>
      </c>
      <c r="F1082" s="77" t="str">
        <f>IFERROR(VLOOKUP($D1082,의치한약수데이터!$C:$AS,5,0),"")</f>
        <v/>
      </c>
      <c r="G1082" s="77" t="str">
        <f>IFERROR(VLOOKUP($D1082,의치한약수데이터!$C:$AS,6,0),"")</f>
        <v/>
      </c>
      <c r="H1082" s="77" t="str">
        <f>IFERROR(VLOOKUP($D1082,의치한약수데이터!$C:$AS,8,0),"")</f>
        <v/>
      </c>
      <c r="I1082" s="77" t="str">
        <f>IFERROR(VLOOKUP($D1082,의치한약수데이터!$C:$AS,12,0),"")</f>
        <v/>
      </c>
      <c r="J1082" s="77" t="str">
        <f>IFERROR(VLOOKUP($D1082,의치한약수데이터!$C:$AS,13,0),"")</f>
        <v/>
      </c>
      <c r="K1082" s="77" t="str">
        <f>IFERROR(VLOOKUP($D1082,의치한약수데이터!$C:$AS,14,0),"")</f>
        <v/>
      </c>
      <c r="L1082" s="77" t="str">
        <f>IFERROR(VLOOKUP($D1082,의치한약수데이터!$C:$AS,16,0),"")</f>
        <v/>
      </c>
      <c r="M1082" s="80" t="str">
        <f>IFERROR(VLOOKUP($D1082,의치한약수데이터!$C:$AS,17,0),"")</f>
        <v/>
      </c>
      <c r="N1082" s="77" t="str">
        <f>IFERROR(VLOOKUP($D1082,의치한약수데이터!$C:$AS,18,0),"")</f>
        <v/>
      </c>
      <c r="O1082" s="81" t="str">
        <f>IFERROR(VLOOKUP($D1082,의치한약수데이터!$C:$AS,20,0),"")</f>
        <v/>
      </c>
      <c r="P1082" s="77" t="str">
        <f>IFERROR(VLOOKUP($D1082,의치한약수데이터!$C:$AS,21,0),"")</f>
        <v/>
      </c>
      <c r="Q1082" s="77" t="str">
        <f>IFERROR(VLOOKUP($D1082,의치한약수데이터!$C:$AS,39,0),"")</f>
        <v/>
      </c>
      <c r="R1082" s="82" t="str">
        <f>IFERROR(VLOOKUP($D1082,의치한약수데이터!$C:$AS,41,0),"")</f>
        <v/>
      </c>
      <c r="S1082" s="115" t="str">
        <f>IFERROR(VLOOKUP($D1082,의치한약수데이터!$C:$AS,43,0),"")</f>
        <v/>
      </c>
    </row>
    <row r="1083" spans="3:19" x14ac:dyDescent="0.3">
      <c r="C1083" s="18">
        <v>1051</v>
      </c>
      <c r="D1083" s="77" t="str">
        <f>IFERROR(VLOOKUP($C1083,의치한약수데이터!$B:$C,2,0),"")</f>
        <v/>
      </c>
      <c r="E1083" s="79" t="str">
        <f>IFERROR(VLOOKUP($D1083,의치한약수데이터!$C:$AS,3,0),"")</f>
        <v/>
      </c>
      <c r="F1083" s="77" t="str">
        <f>IFERROR(VLOOKUP($D1083,의치한약수데이터!$C:$AS,5,0),"")</f>
        <v/>
      </c>
      <c r="G1083" s="77" t="str">
        <f>IFERROR(VLOOKUP($D1083,의치한약수데이터!$C:$AS,6,0),"")</f>
        <v/>
      </c>
      <c r="H1083" s="77" t="str">
        <f>IFERROR(VLOOKUP($D1083,의치한약수데이터!$C:$AS,8,0),"")</f>
        <v/>
      </c>
      <c r="I1083" s="77" t="str">
        <f>IFERROR(VLOOKUP($D1083,의치한약수데이터!$C:$AS,12,0),"")</f>
        <v/>
      </c>
      <c r="J1083" s="77" t="str">
        <f>IFERROR(VLOOKUP($D1083,의치한약수데이터!$C:$AS,13,0),"")</f>
        <v/>
      </c>
      <c r="K1083" s="77" t="str">
        <f>IFERROR(VLOOKUP($D1083,의치한약수데이터!$C:$AS,14,0),"")</f>
        <v/>
      </c>
      <c r="L1083" s="77" t="str">
        <f>IFERROR(VLOOKUP($D1083,의치한약수데이터!$C:$AS,16,0),"")</f>
        <v/>
      </c>
      <c r="M1083" s="80" t="str">
        <f>IFERROR(VLOOKUP($D1083,의치한약수데이터!$C:$AS,17,0),"")</f>
        <v/>
      </c>
      <c r="N1083" s="77" t="str">
        <f>IFERROR(VLOOKUP($D1083,의치한약수데이터!$C:$AS,18,0),"")</f>
        <v/>
      </c>
      <c r="O1083" s="81" t="str">
        <f>IFERROR(VLOOKUP($D1083,의치한약수데이터!$C:$AS,20,0),"")</f>
        <v/>
      </c>
      <c r="P1083" s="77" t="str">
        <f>IFERROR(VLOOKUP($D1083,의치한약수데이터!$C:$AS,21,0),"")</f>
        <v/>
      </c>
      <c r="Q1083" s="77" t="str">
        <f>IFERROR(VLOOKUP($D1083,의치한약수데이터!$C:$AS,39,0),"")</f>
        <v/>
      </c>
      <c r="R1083" s="82" t="str">
        <f>IFERROR(VLOOKUP($D1083,의치한약수데이터!$C:$AS,41,0),"")</f>
        <v/>
      </c>
      <c r="S1083" s="115" t="str">
        <f>IFERROR(VLOOKUP($D1083,의치한약수데이터!$C:$AS,43,0),"")</f>
        <v/>
      </c>
    </row>
    <row r="1084" spans="3:19" x14ac:dyDescent="0.3">
      <c r="C1084" s="18">
        <v>1052</v>
      </c>
      <c r="D1084" s="77" t="str">
        <f>IFERROR(VLOOKUP($C1084,의치한약수데이터!$B:$C,2,0),"")</f>
        <v/>
      </c>
      <c r="E1084" s="79" t="str">
        <f>IFERROR(VLOOKUP($D1084,의치한약수데이터!$C:$AS,3,0),"")</f>
        <v/>
      </c>
      <c r="F1084" s="77" t="str">
        <f>IFERROR(VLOOKUP($D1084,의치한약수데이터!$C:$AS,5,0),"")</f>
        <v/>
      </c>
      <c r="G1084" s="77" t="str">
        <f>IFERROR(VLOOKUP($D1084,의치한약수데이터!$C:$AS,6,0),"")</f>
        <v/>
      </c>
      <c r="H1084" s="77" t="str">
        <f>IFERROR(VLOOKUP($D1084,의치한약수데이터!$C:$AS,8,0),"")</f>
        <v/>
      </c>
      <c r="I1084" s="77" t="str">
        <f>IFERROR(VLOOKUP($D1084,의치한약수데이터!$C:$AS,12,0),"")</f>
        <v/>
      </c>
      <c r="J1084" s="77" t="str">
        <f>IFERROR(VLOOKUP($D1084,의치한약수데이터!$C:$AS,13,0),"")</f>
        <v/>
      </c>
      <c r="K1084" s="77" t="str">
        <f>IFERROR(VLOOKUP($D1084,의치한약수데이터!$C:$AS,14,0),"")</f>
        <v/>
      </c>
      <c r="L1084" s="77" t="str">
        <f>IFERROR(VLOOKUP($D1084,의치한약수데이터!$C:$AS,16,0),"")</f>
        <v/>
      </c>
      <c r="M1084" s="80" t="str">
        <f>IFERROR(VLOOKUP($D1084,의치한약수데이터!$C:$AS,17,0),"")</f>
        <v/>
      </c>
      <c r="N1084" s="77" t="str">
        <f>IFERROR(VLOOKUP($D1084,의치한약수데이터!$C:$AS,18,0),"")</f>
        <v/>
      </c>
      <c r="O1084" s="81" t="str">
        <f>IFERROR(VLOOKUP($D1084,의치한약수데이터!$C:$AS,20,0),"")</f>
        <v/>
      </c>
      <c r="P1084" s="77" t="str">
        <f>IFERROR(VLOOKUP($D1084,의치한약수데이터!$C:$AS,21,0),"")</f>
        <v/>
      </c>
      <c r="Q1084" s="77" t="str">
        <f>IFERROR(VLOOKUP($D1084,의치한약수데이터!$C:$AS,39,0),"")</f>
        <v/>
      </c>
      <c r="R1084" s="82" t="str">
        <f>IFERROR(VLOOKUP($D1084,의치한약수데이터!$C:$AS,41,0),"")</f>
        <v/>
      </c>
      <c r="S1084" s="115" t="str">
        <f>IFERROR(VLOOKUP($D1084,의치한약수데이터!$C:$AS,43,0),"")</f>
        <v/>
      </c>
    </row>
    <row r="1085" spans="3:19" x14ac:dyDescent="0.3">
      <c r="C1085" s="18">
        <v>1053</v>
      </c>
      <c r="D1085" s="77" t="str">
        <f>IFERROR(VLOOKUP($C1085,의치한약수데이터!$B:$C,2,0),"")</f>
        <v/>
      </c>
      <c r="E1085" s="79" t="str">
        <f>IFERROR(VLOOKUP($D1085,의치한약수데이터!$C:$AS,3,0),"")</f>
        <v/>
      </c>
      <c r="F1085" s="77" t="str">
        <f>IFERROR(VLOOKUP($D1085,의치한약수데이터!$C:$AS,5,0),"")</f>
        <v/>
      </c>
      <c r="G1085" s="77" t="str">
        <f>IFERROR(VLOOKUP($D1085,의치한약수데이터!$C:$AS,6,0),"")</f>
        <v/>
      </c>
      <c r="H1085" s="77" t="str">
        <f>IFERROR(VLOOKUP($D1085,의치한약수데이터!$C:$AS,8,0),"")</f>
        <v/>
      </c>
      <c r="I1085" s="77" t="str">
        <f>IFERROR(VLOOKUP($D1085,의치한약수데이터!$C:$AS,12,0),"")</f>
        <v/>
      </c>
      <c r="J1085" s="77" t="str">
        <f>IFERROR(VLOOKUP($D1085,의치한약수데이터!$C:$AS,13,0),"")</f>
        <v/>
      </c>
      <c r="K1085" s="77" t="str">
        <f>IFERROR(VLOOKUP($D1085,의치한약수데이터!$C:$AS,14,0),"")</f>
        <v/>
      </c>
      <c r="L1085" s="77" t="str">
        <f>IFERROR(VLOOKUP($D1085,의치한약수데이터!$C:$AS,16,0),"")</f>
        <v/>
      </c>
      <c r="M1085" s="80" t="str">
        <f>IFERROR(VLOOKUP($D1085,의치한약수데이터!$C:$AS,17,0),"")</f>
        <v/>
      </c>
      <c r="N1085" s="77" t="str">
        <f>IFERROR(VLOOKUP($D1085,의치한약수데이터!$C:$AS,18,0),"")</f>
        <v/>
      </c>
      <c r="O1085" s="81" t="str">
        <f>IFERROR(VLOOKUP($D1085,의치한약수데이터!$C:$AS,20,0),"")</f>
        <v/>
      </c>
      <c r="P1085" s="77" t="str">
        <f>IFERROR(VLOOKUP($D1085,의치한약수데이터!$C:$AS,21,0),"")</f>
        <v/>
      </c>
      <c r="Q1085" s="77" t="str">
        <f>IFERROR(VLOOKUP($D1085,의치한약수데이터!$C:$AS,39,0),"")</f>
        <v/>
      </c>
      <c r="R1085" s="82" t="str">
        <f>IFERROR(VLOOKUP($D1085,의치한약수데이터!$C:$AS,41,0),"")</f>
        <v/>
      </c>
      <c r="S1085" s="115" t="str">
        <f>IFERROR(VLOOKUP($D1085,의치한약수데이터!$C:$AS,43,0),"")</f>
        <v/>
      </c>
    </row>
    <row r="1086" spans="3:19" x14ac:dyDescent="0.3">
      <c r="C1086" s="18">
        <v>1054</v>
      </c>
      <c r="D1086" s="77" t="str">
        <f>IFERROR(VLOOKUP($C1086,의치한약수데이터!$B:$C,2,0),"")</f>
        <v/>
      </c>
      <c r="E1086" s="79" t="str">
        <f>IFERROR(VLOOKUP($D1086,의치한약수데이터!$C:$AS,3,0),"")</f>
        <v/>
      </c>
      <c r="F1086" s="77" t="str">
        <f>IFERROR(VLOOKUP($D1086,의치한약수데이터!$C:$AS,5,0),"")</f>
        <v/>
      </c>
      <c r="G1086" s="77" t="str">
        <f>IFERROR(VLOOKUP($D1086,의치한약수데이터!$C:$AS,6,0),"")</f>
        <v/>
      </c>
      <c r="H1086" s="77" t="str">
        <f>IFERROR(VLOOKUP($D1086,의치한약수데이터!$C:$AS,8,0),"")</f>
        <v/>
      </c>
      <c r="I1086" s="77" t="str">
        <f>IFERROR(VLOOKUP($D1086,의치한약수데이터!$C:$AS,12,0),"")</f>
        <v/>
      </c>
      <c r="J1086" s="77" t="str">
        <f>IFERROR(VLOOKUP($D1086,의치한약수데이터!$C:$AS,13,0),"")</f>
        <v/>
      </c>
      <c r="K1086" s="77" t="str">
        <f>IFERROR(VLOOKUP($D1086,의치한약수데이터!$C:$AS,14,0),"")</f>
        <v/>
      </c>
      <c r="L1086" s="77" t="str">
        <f>IFERROR(VLOOKUP($D1086,의치한약수데이터!$C:$AS,16,0),"")</f>
        <v/>
      </c>
      <c r="M1086" s="80" t="str">
        <f>IFERROR(VLOOKUP($D1086,의치한약수데이터!$C:$AS,17,0),"")</f>
        <v/>
      </c>
      <c r="N1086" s="77" t="str">
        <f>IFERROR(VLOOKUP($D1086,의치한약수데이터!$C:$AS,18,0),"")</f>
        <v/>
      </c>
      <c r="O1086" s="81" t="str">
        <f>IFERROR(VLOOKUP($D1086,의치한약수데이터!$C:$AS,20,0),"")</f>
        <v/>
      </c>
      <c r="P1086" s="77" t="str">
        <f>IFERROR(VLOOKUP($D1086,의치한약수데이터!$C:$AS,21,0),"")</f>
        <v/>
      </c>
      <c r="Q1086" s="77" t="str">
        <f>IFERROR(VLOOKUP($D1086,의치한약수데이터!$C:$AS,39,0),"")</f>
        <v/>
      </c>
      <c r="R1086" s="82" t="str">
        <f>IFERROR(VLOOKUP($D1086,의치한약수데이터!$C:$AS,41,0),"")</f>
        <v/>
      </c>
      <c r="S1086" s="115" t="str">
        <f>IFERROR(VLOOKUP($D1086,의치한약수데이터!$C:$AS,43,0),"")</f>
        <v/>
      </c>
    </row>
    <row r="1087" spans="3:19" x14ac:dyDescent="0.3">
      <c r="C1087" s="18">
        <v>1055</v>
      </c>
      <c r="D1087" s="77" t="str">
        <f>IFERROR(VLOOKUP($C1087,의치한약수데이터!$B:$C,2,0),"")</f>
        <v/>
      </c>
      <c r="E1087" s="79" t="str">
        <f>IFERROR(VLOOKUP($D1087,의치한약수데이터!$C:$AS,3,0),"")</f>
        <v/>
      </c>
      <c r="F1087" s="77" t="str">
        <f>IFERROR(VLOOKUP($D1087,의치한약수데이터!$C:$AS,5,0),"")</f>
        <v/>
      </c>
      <c r="G1087" s="77" t="str">
        <f>IFERROR(VLOOKUP($D1087,의치한약수데이터!$C:$AS,6,0),"")</f>
        <v/>
      </c>
      <c r="H1087" s="77" t="str">
        <f>IFERROR(VLOOKUP($D1087,의치한약수데이터!$C:$AS,8,0),"")</f>
        <v/>
      </c>
      <c r="I1087" s="77" t="str">
        <f>IFERROR(VLOOKUP($D1087,의치한약수데이터!$C:$AS,12,0),"")</f>
        <v/>
      </c>
      <c r="J1087" s="77" t="str">
        <f>IFERROR(VLOOKUP($D1087,의치한약수데이터!$C:$AS,13,0),"")</f>
        <v/>
      </c>
      <c r="K1087" s="77" t="str">
        <f>IFERROR(VLOOKUP($D1087,의치한약수데이터!$C:$AS,14,0),"")</f>
        <v/>
      </c>
      <c r="L1087" s="77" t="str">
        <f>IFERROR(VLOOKUP($D1087,의치한약수데이터!$C:$AS,16,0),"")</f>
        <v/>
      </c>
      <c r="M1087" s="80" t="str">
        <f>IFERROR(VLOOKUP($D1087,의치한약수데이터!$C:$AS,17,0),"")</f>
        <v/>
      </c>
      <c r="N1087" s="77" t="str">
        <f>IFERROR(VLOOKUP($D1087,의치한약수데이터!$C:$AS,18,0),"")</f>
        <v/>
      </c>
      <c r="O1087" s="81" t="str">
        <f>IFERROR(VLOOKUP($D1087,의치한약수데이터!$C:$AS,20,0),"")</f>
        <v/>
      </c>
      <c r="P1087" s="77" t="str">
        <f>IFERROR(VLOOKUP($D1087,의치한약수데이터!$C:$AS,21,0),"")</f>
        <v/>
      </c>
      <c r="Q1087" s="77" t="str">
        <f>IFERROR(VLOOKUP($D1087,의치한약수데이터!$C:$AS,39,0),"")</f>
        <v/>
      </c>
      <c r="R1087" s="82" t="str">
        <f>IFERROR(VLOOKUP($D1087,의치한약수데이터!$C:$AS,41,0),"")</f>
        <v/>
      </c>
      <c r="S1087" s="115" t="str">
        <f>IFERROR(VLOOKUP($D1087,의치한약수데이터!$C:$AS,43,0),"")</f>
        <v/>
      </c>
    </row>
    <row r="1088" spans="3:19" x14ac:dyDescent="0.3">
      <c r="C1088" s="18">
        <v>1056</v>
      </c>
      <c r="D1088" s="77" t="str">
        <f>IFERROR(VLOOKUP($C1088,의치한약수데이터!$B:$C,2,0),"")</f>
        <v/>
      </c>
      <c r="E1088" s="79" t="str">
        <f>IFERROR(VLOOKUP($D1088,의치한약수데이터!$C:$AS,3,0),"")</f>
        <v/>
      </c>
      <c r="F1088" s="77" t="str">
        <f>IFERROR(VLOOKUP($D1088,의치한약수데이터!$C:$AS,5,0),"")</f>
        <v/>
      </c>
      <c r="G1088" s="77" t="str">
        <f>IFERROR(VLOOKUP($D1088,의치한약수데이터!$C:$AS,6,0),"")</f>
        <v/>
      </c>
      <c r="H1088" s="77" t="str">
        <f>IFERROR(VLOOKUP($D1088,의치한약수데이터!$C:$AS,8,0),"")</f>
        <v/>
      </c>
      <c r="I1088" s="77" t="str">
        <f>IFERROR(VLOOKUP($D1088,의치한약수데이터!$C:$AS,12,0),"")</f>
        <v/>
      </c>
      <c r="J1088" s="77" t="str">
        <f>IFERROR(VLOOKUP($D1088,의치한약수데이터!$C:$AS,13,0),"")</f>
        <v/>
      </c>
      <c r="K1088" s="77" t="str">
        <f>IFERROR(VLOOKUP($D1088,의치한약수데이터!$C:$AS,14,0),"")</f>
        <v/>
      </c>
      <c r="L1088" s="77" t="str">
        <f>IFERROR(VLOOKUP($D1088,의치한약수데이터!$C:$AS,16,0),"")</f>
        <v/>
      </c>
      <c r="M1088" s="80" t="str">
        <f>IFERROR(VLOOKUP($D1088,의치한약수데이터!$C:$AS,17,0),"")</f>
        <v/>
      </c>
      <c r="N1088" s="77" t="str">
        <f>IFERROR(VLOOKUP($D1088,의치한약수데이터!$C:$AS,18,0),"")</f>
        <v/>
      </c>
      <c r="O1088" s="81" t="str">
        <f>IFERROR(VLOOKUP($D1088,의치한약수데이터!$C:$AS,20,0),"")</f>
        <v/>
      </c>
      <c r="P1088" s="77" t="str">
        <f>IFERROR(VLOOKUP($D1088,의치한약수데이터!$C:$AS,21,0),"")</f>
        <v/>
      </c>
      <c r="Q1088" s="77" t="str">
        <f>IFERROR(VLOOKUP($D1088,의치한약수데이터!$C:$AS,39,0),"")</f>
        <v/>
      </c>
      <c r="R1088" s="82" t="str">
        <f>IFERROR(VLOOKUP($D1088,의치한약수데이터!$C:$AS,41,0),"")</f>
        <v/>
      </c>
      <c r="S1088" s="115" t="str">
        <f>IFERROR(VLOOKUP($D1088,의치한약수데이터!$C:$AS,43,0),"")</f>
        <v/>
      </c>
    </row>
    <row r="1089" spans="3:19" x14ac:dyDescent="0.3">
      <c r="C1089" s="18">
        <v>1057</v>
      </c>
      <c r="D1089" s="77" t="str">
        <f>IFERROR(VLOOKUP($C1089,의치한약수데이터!$B:$C,2,0),"")</f>
        <v/>
      </c>
      <c r="E1089" s="79" t="str">
        <f>IFERROR(VLOOKUP($D1089,의치한약수데이터!$C:$AS,3,0),"")</f>
        <v/>
      </c>
      <c r="F1089" s="77" t="str">
        <f>IFERROR(VLOOKUP($D1089,의치한약수데이터!$C:$AS,5,0),"")</f>
        <v/>
      </c>
      <c r="G1089" s="77" t="str">
        <f>IFERROR(VLOOKUP($D1089,의치한약수데이터!$C:$AS,6,0),"")</f>
        <v/>
      </c>
      <c r="H1089" s="77" t="str">
        <f>IFERROR(VLOOKUP($D1089,의치한약수데이터!$C:$AS,8,0),"")</f>
        <v/>
      </c>
      <c r="I1089" s="77" t="str">
        <f>IFERROR(VLOOKUP($D1089,의치한약수데이터!$C:$AS,12,0),"")</f>
        <v/>
      </c>
      <c r="J1089" s="77" t="str">
        <f>IFERROR(VLOOKUP($D1089,의치한약수데이터!$C:$AS,13,0),"")</f>
        <v/>
      </c>
      <c r="K1089" s="77" t="str">
        <f>IFERROR(VLOOKUP($D1089,의치한약수데이터!$C:$AS,14,0),"")</f>
        <v/>
      </c>
      <c r="L1089" s="77" t="str">
        <f>IFERROR(VLOOKUP($D1089,의치한약수데이터!$C:$AS,16,0),"")</f>
        <v/>
      </c>
      <c r="M1089" s="80" t="str">
        <f>IFERROR(VLOOKUP($D1089,의치한약수데이터!$C:$AS,17,0),"")</f>
        <v/>
      </c>
      <c r="N1089" s="77" t="str">
        <f>IFERROR(VLOOKUP($D1089,의치한약수데이터!$C:$AS,18,0),"")</f>
        <v/>
      </c>
      <c r="O1089" s="81" t="str">
        <f>IFERROR(VLOOKUP($D1089,의치한약수데이터!$C:$AS,20,0),"")</f>
        <v/>
      </c>
      <c r="P1089" s="77" t="str">
        <f>IFERROR(VLOOKUP($D1089,의치한약수데이터!$C:$AS,21,0),"")</f>
        <v/>
      </c>
      <c r="Q1089" s="77" t="str">
        <f>IFERROR(VLOOKUP($D1089,의치한약수데이터!$C:$AS,39,0),"")</f>
        <v/>
      </c>
      <c r="R1089" s="82" t="str">
        <f>IFERROR(VLOOKUP($D1089,의치한약수데이터!$C:$AS,41,0),"")</f>
        <v/>
      </c>
      <c r="S1089" s="115" t="str">
        <f>IFERROR(VLOOKUP($D1089,의치한약수데이터!$C:$AS,43,0),"")</f>
        <v/>
      </c>
    </row>
    <row r="1090" spans="3:19" x14ac:dyDescent="0.3">
      <c r="C1090" s="18">
        <v>1058</v>
      </c>
      <c r="D1090" s="77" t="str">
        <f>IFERROR(VLOOKUP($C1090,의치한약수데이터!$B:$C,2,0),"")</f>
        <v/>
      </c>
      <c r="E1090" s="79" t="str">
        <f>IFERROR(VLOOKUP($D1090,의치한약수데이터!$C:$AS,3,0),"")</f>
        <v/>
      </c>
      <c r="F1090" s="77" t="str">
        <f>IFERROR(VLOOKUP($D1090,의치한약수데이터!$C:$AS,5,0),"")</f>
        <v/>
      </c>
      <c r="G1090" s="77" t="str">
        <f>IFERROR(VLOOKUP($D1090,의치한약수데이터!$C:$AS,6,0),"")</f>
        <v/>
      </c>
      <c r="H1090" s="77" t="str">
        <f>IFERROR(VLOOKUP($D1090,의치한약수데이터!$C:$AS,8,0),"")</f>
        <v/>
      </c>
      <c r="I1090" s="77" t="str">
        <f>IFERROR(VLOOKUP($D1090,의치한약수데이터!$C:$AS,12,0),"")</f>
        <v/>
      </c>
      <c r="J1090" s="77" t="str">
        <f>IFERROR(VLOOKUP($D1090,의치한약수데이터!$C:$AS,13,0),"")</f>
        <v/>
      </c>
      <c r="K1090" s="77" t="str">
        <f>IFERROR(VLOOKUP($D1090,의치한약수데이터!$C:$AS,14,0),"")</f>
        <v/>
      </c>
      <c r="L1090" s="77" t="str">
        <f>IFERROR(VLOOKUP($D1090,의치한약수데이터!$C:$AS,16,0),"")</f>
        <v/>
      </c>
      <c r="M1090" s="80" t="str">
        <f>IFERROR(VLOOKUP($D1090,의치한약수데이터!$C:$AS,17,0),"")</f>
        <v/>
      </c>
      <c r="N1090" s="77" t="str">
        <f>IFERROR(VLOOKUP($D1090,의치한약수데이터!$C:$AS,18,0),"")</f>
        <v/>
      </c>
      <c r="O1090" s="81" t="str">
        <f>IFERROR(VLOOKUP($D1090,의치한약수데이터!$C:$AS,20,0),"")</f>
        <v/>
      </c>
      <c r="P1090" s="77" t="str">
        <f>IFERROR(VLOOKUP($D1090,의치한약수데이터!$C:$AS,21,0),"")</f>
        <v/>
      </c>
      <c r="Q1090" s="77" t="str">
        <f>IFERROR(VLOOKUP($D1090,의치한약수데이터!$C:$AS,39,0),"")</f>
        <v/>
      </c>
      <c r="R1090" s="82" t="str">
        <f>IFERROR(VLOOKUP($D1090,의치한약수데이터!$C:$AS,41,0),"")</f>
        <v/>
      </c>
      <c r="S1090" s="115" t="str">
        <f>IFERROR(VLOOKUP($D1090,의치한약수데이터!$C:$AS,43,0),"")</f>
        <v/>
      </c>
    </row>
    <row r="1091" spans="3:19" x14ac:dyDescent="0.3">
      <c r="C1091" s="18">
        <v>1059</v>
      </c>
      <c r="D1091" s="77" t="str">
        <f>IFERROR(VLOOKUP($C1091,의치한약수데이터!$B:$C,2,0),"")</f>
        <v/>
      </c>
      <c r="E1091" s="79" t="str">
        <f>IFERROR(VLOOKUP($D1091,의치한약수데이터!$C:$AS,3,0),"")</f>
        <v/>
      </c>
      <c r="F1091" s="77" t="str">
        <f>IFERROR(VLOOKUP($D1091,의치한약수데이터!$C:$AS,5,0),"")</f>
        <v/>
      </c>
      <c r="G1091" s="77" t="str">
        <f>IFERROR(VLOOKUP($D1091,의치한약수데이터!$C:$AS,6,0),"")</f>
        <v/>
      </c>
      <c r="H1091" s="77" t="str">
        <f>IFERROR(VLOOKUP($D1091,의치한약수데이터!$C:$AS,8,0),"")</f>
        <v/>
      </c>
      <c r="I1091" s="77" t="str">
        <f>IFERROR(VLOOKUP($D1091,의치한약수데이터!$C:$AS,12,0),"")</f>
        <v/>
      </c>
      <c r="J1091" s="77" t="str">
        <f>IFERROR(VLOOKUP($D1091,의치한약수데이터!$C:$AS,13,0),"")</f>
        <v/>
      </c>
      <c r="K1091" s="77" t="str">
        <f>IFERROR(VLOOKUP($D1091,의치한약수데이터!$C:$AS,14,0),"")</f>
        <v/>
      </c>
      <c r="L1091" s="77" t="str">
        <f>IFERROR(VLOOKUP($D1091,의치한약수데이터!$C:$AS,16,0),"")</f>
        <v/>
      </c>
      <c r="M1091" s="80" t="str">
        <f>IFERROR(VLOOKUP($D1091,의치한약수데이터!$C:$AS,17,0),"")</f>
        <v/>
      </c>
      <c r="N1091" s="77" t="str">
        <f>IFERROR(VLOOKUP($D1091,의치한약수데이터!$C:$AS,18,0),"")</f>
        <v/>
      </c>
      <c r="O1091" s="81" t="str">
        <f>IFERROR(VLOOKUP($D1091,의치한약수데이터!$C:$AS,20,0),"")</f>
        <v/>
      </c>
      <c r="P1091" s="77" t="str">
        <f>IFERROR(VLOOKUP($D1091,의치한약수데이터!$C:$AS,21,0),"")</f>
        <v/>
      </c>
      <c r="Q1091" s="77" t="str">
        <f>IFERROR(VLOOKUP($D1091,의치한약수데이터!$C:$AS,39,0),"")</f>
        <v/>
      </c>
      <c r="R1091" s="82" t="str">
        <f>IFERROR(VLOOKUP($D1091,의치한약수데이터!$C:$AS,41,0),"")</f>
        <v/>
      </c>
      <c r="S1091" s="115" t="str">
        <f>IFERROR(VLOOKUP($D1091,의치한약수데이터!$C:$AS,43,0),"")</f>
        <v/>
      </c>
    </row>
    <row r="1092" spans="3:19" x14ac:dyDescent="0.3">
      <c r="C1092" s="18">
        <v>1060</v>
      </c>
      <c r="D1092" s="77" t="str">
        <f>IFERROR(VLOOKUP($C1092,의치한약수데이터!$B:$C,2,0),"")</f>
        <v/>
      </c>
      <c r="E1092" s="79" t="str">
        <f>IFERROR(VLOOKUP($D1092,의치한약수데이터!$C:$AS,3,0),"")</f>
        <v/>
      </c>
      <c r="F1092" s="77" t="str">
        <f>IFERROR(VLOOKUP($D1092,의치한약수데이터!$C:$AS,5,0),"")</f>
        <v/>
      </c>
      <c r="G1092" s="77" t="str">
        <f>IFERROR(VLOOKUP($D1092,의치한약수데이터!$C:$AS,6,0),"")</f>
        <v/>
      </c>
      <c r="H1092" s="77" t="str">
        <f>IFERROR(VLOOKUP($D1092,의치한약수데이터!$C:$AS,8,0),"")</f>
        <v/>
      </c>
      <c r="I1092" s="77" t="str">
        <f>IFERROR(VLOOKUP($D1092,의치한약수데이터!$C:$AS,12,0),"")</f>
        <v/>
      </c>
      <c r="J1092" s="77" t="str">
        <f>IFERROR(VLOOKUP($D1092,의치한약수데이터!$C:$AS,13,0),"")</f>
        <v/>
      </c>
      <c r="K1092" s="77" t="str">
        <f>IFERROR(VLOOKUP($D1092,의치한약수데이터!$C:$AS,14,0),"")</f>
        <v/>
      </c>
      <c r="L1092" s="77" t="str">
        <f>IFERROR(VLOOKUP($D1092,의치한약수데이터!$C:$AS,16,0),"")</f>
        <v/>
      </c>
      <c r="M1092" s="80" t="str">
        <f>IFERROR(VLOOKUP($D1092,의치한약수데이터!$C:$AS,17,0),"")</f>
        <v/>
      </c>
      <c r="N1092" s="77" t="str">
        <f>IFERROR(VLOOKUP($D1092,의치한약수데이터!$C:$AS,18,0),"")</f>
        <v/>
      </c>
      <c r="O1092" s="81" t="str">
        <f>IFERROR(VLOOKUP($D1092,의치한약수데이터!$C:$AS,20,0),"")</f>
        <v/>
      </c>
      <c r="P1092" s="77" t="str">
        <f>IFERROR(VLOOKUP($D1092,의치한약수데이터!$C:$AS,21,0),"")</f>
        <v/>
      </c>
      <c r="Q1092" s="77" t="str">
        <f>IFERROR(VLOOKUP($D1092,의치한약수데이터!$C:$AS,39,0),"")</f>
        <v/>
      </c>
      <c r="R1092" s="82" t="str">
        <f>IFERROR(VLOOKUP($D1092,의치한약수데이터!$C:$AS,41,0),"")</f>
        <v/>
      </c>
      <c r="S1092" s="115" t="str">
        <f>IFERROR(VLOOKUP($D1092,의치한약수데이터!$C:$AS,43,0),"")</f>
        <v/>
      </c>
    </row>
    <row r="1093" spans="3:19" x14ac:dyDescent="0.3">
      <c r="C1093" s="18">
        <v>1061</v>
      </c>
      <c r="D1093" s="77" t="str">
        <f>IFERROR(VLOOKUP($C1093,의치한약수데이터!$B:$C,2,0),"")</f>
        <v/>
      </c>
      <c r="E1093" s="79" t="str">
        <f>IFERROR(VLOOKUP($D1093,의치한약수데이터!$C:$AS,3,0),"")</f>
        <v/>
      </c>
      <c r="F1093" s="77" t="str">
        <f>IFERROR(VLOOKUP($D1093,의치한약수데이터!$C:$AS,5,0),"")</f>
        <v/>
      </c>
      <c r="G1093" s="77" t="str">
        <f>IFERROR(VLOOKUP($D1093,의치한약수데이터!$C:$AS,6,0),"")</f>
        <v/>
      </c>
      <c r="H1093" s="77" t="str">
        <f>IFERROR(VLOOKUP($D1093,의치한약수데이터!$C:$AS,8,0),"")</f>
        <v/>
      </c>
      <c r="I1093" s="77" t="str">
        <f>IFERROR(VLOOKUP($D1093,의치한약수데이터!$C:$AS,12,0),"")</f>
        <v/>
      </c>
      <c r="J1093" s="77" t="str">
        <f>IFERROR(VLOOKUP($D1093,의치한약수데이터!$C:$AS,13,0),"")</f>
        <v/>
      </c>
      <c r="K1093" s="77" t="str">
        <f>IFERROR(VLOOKUP($D1093,의치한약수데이터!$C:$AS,14,0),"")</f>
        <v/>
      </c>
      <c r="L1093" s="77" t="str">
        <f>IFERROR(VLOOKUP($D1093,의치한약수데이터!$C:$AS,16,0),"")</f>
        <v/>
      </c>
      <c r="M1093" s="80" t="str">
        <f>IFERROR(VLOOKUP($D1093,의치한약수데이터!$C:$AS,17,0),"")</f>
        <v/>
      </c>
      <c r="N1093" s="77" t="str">
        <f>IFERROR(VLOOKUP($D1093,의치한약수데이터!$C:$AS,18,0),"")</f>
        <v/>
      </c>
      <c r="O1093" s="81" t="str">
        <f>IFERROR(VLOOKUP($D1093,의치한약수데이터!$C:$AS,20,0),"")</f>
        <v/>
      </c>
      <c r="P1093" s="77" t="str">
        <f>IFERROR(VLOOKUP($D1093,의치한약수데이터!$C:$AS,21,0),"")</f>
        <v/>
      </c>
      <c r="Q1093" s="77" t="str">
        <f>IFERROR(VLOOKUP($D1093,의치한약수데이터!$C:$AS,39,0),"")</f>
        <v/>
      </c>
      <c r="R1093" s="82" t="str">
        <f>IFERROR(VLOOKUP($D1093,의치한약수데이터!$C:$AS,41,0),"")</f>
        <v/>
      </c>
      <c r="S1093" s="115" t="str">
        <f>IFERROR(VLOOKUP($D1093,의치한약수데이터!$C:$AS,43,0),"")</f>
        <v/>
      </c>
    </row>
    <row r="1094" spans="3:19" x14ac:dyDescent="0.3">
      <c r="C1094" s="18">
        <v>1062</v>
      </c>
      <c r="D1094" s="77" t="str">
        <f>IFERROR(VLOOKUP($C1094,의치한약수데이터!$B:$C,2,0),"")</f>
        <v/>
      </c>
      <c r="E1094" s="79" t="str">
        <f>IFERROR(VLOOKUP($D1094,의치한약수데이터!$C:$AS,3,0),"")</f>
        <v/>
      </c>
      <c r="F1094" s="77" t="str">
        <f>IFERROR(VLOOKUP($D1094,의치한약수데이터!$C:$AS,5,0),"")</f>
        <v/>
      </c>
      <c r="G1094" s="77" t="str">
        <f>IFERROR(VLOOKUP($D1094,의치한약수데이터!$C:$AS,6,0),"")</f>
        <v/>
      </c>
      <c r="H1094" s="77" t="str">
        <f>IFERROR(VLOOKUP($D1094,의치한약수데이터!$C:$AS,8,0),"")</f>
        <v/>
      </c>
      <c r="I1094" s="77" t="str">
        <f>IFERROR(VLOOKUP($D1094,의치한약수데이터!$C:$AS,12,0),"")</f>
        <v/>
      </c>
      <c r="J1094" s="77" t="str">
        <f>IFERROR(VLOOKUP($D1094,의치한약수데이터!$C:$AS,13,0),"")</f>
        <v/>
      </c>
      <c r="K1094" s="77" t="str">
        <f>IFERROR(VLOOKUP($D1094,의치한약수데이터!$C:$AS,14,0),"")</f>
        <v/>
      </c>
      <c r="L1094" s="77" t="str">
        <f>IFERROR(VLOOKUP($D1094,의치한약수데이터!$C:$AS,16,0),"")</f>
        <v/>
      </c>
      <c r="M1094" s="80" t="str">
        <f>IFERROR(VLOOKUP($D1094,의치한약수데이터!$C:$AS,17,0),"")</f>
        <v/>
      </c>
      <c r="N1094" s="77" t="str">
        <f>IFERROR(VLOOKUP($D1094,의치한약수데이터!$C:$AS,18,0),"")</f>
        <v/>
      </c>
      <c r="O1094" s="81" t="str">
        <f>IFERROR(VLOOKUP($D1094,의치한약수데이터!$C:$AS,20,0),"")</f>
        <v/>
      </c>
      <c r="P1094" s="77" t="str">
        <f>IFERROR(VLOOKUP($D1094,의치한약수데이터!$C:$AS,21,0),"")</f>
        <v/>
      </c>
      <c r="Q1094" s="77" t="str">
        <f>IFERROR(VLOOKUP($D1094,의치한약수데이터!$C:$AS,39,0),"")</f>
        <v/>
      </c>
      <c r="R1094" s="82" t="str">
        <f>IFERROR(VLOOKUP($D1094,의치한약수데이터!$C:$AS,41,0),"")</f>
        <v/>
      </c>
      <c r="S1094" s="115" t="str">
        <f>IFERROR(VLOOKUP($D1094,의치한약수데이터!$C:$AS,43,0),"")</f>
        <v/>
      </c>
    </row>
    <row r="1095" spans="3:19" x14ac:dyDescent="0.3">
      <c r="C1095" s="18">
        <v>1063</v>
      </c>
      <c r="D1095" s="77" t="str">
        <f>IFERROR(VLOOKUP($C1095,의치한약수데이터!$B:$C,2,0),"")</f>
        <v/>
      </c>
      <c r="E1095" s="79" t="str">
        <f>IFERROR(VLOOKUP($D1095,의치한약수데이터!$C:$AS,3,0),"")</f>
        <v/>
      </c>
      <c r="F1095" s="77" t="str">
        <f>IFERROR(VLOOKUP($D1095,의치한약수데이터!$C:$AS,5,0),"")</f>
        <v/>
      </c>
      <c r="G1095" s="77" t="str">
        <f>IFERROR(VLOOKUP($D1095,의치한약수데이터!$C:$AS,6,0),"")</f>
        <v/>
      </c>
      <c r="H1095" s="77" t="str">
        <f>IFERROR(VLOOKUP($D1095,의치한약수데이터!$C:$AS,8,0),"")</f>
        <v/>
      </c>
      <c r="I1095" s="77" t="str">
        <f>IFERROR(VLOOKUP($D1095,의치한약수데이터!$C:$AS,12,0),"")</f>
        <v/>
      </c>
      <c r="J1095" s="77" t="str">
        <f>IFERROR(VLOOKUP($D1095,의치한약수데이터!$C:$AS,13,0),"")</f>
        <v/>
      </c>
      <c r="K1095" s="77" t="str">
        <f>IFERROR(VLOOKUP($D1095,의치한약수데이터!$C:$AS,14,0),"")</f>
        <v/>
      </c>
      <c r="L1095" s="77" t="str">
        <f>IFERROR(VLOOKUP($D1095,의치한약수데이터!$C:$AS,16,0),"")</f>
        <v/>
      </c>
      <c r="M1095" s="80" t="str">
        <f>IFERROR(VLOOKUP($D1095,의치한약수데이터!$C:$AS,17,0),"")</f>
        <v/>
      </c>
      <c r="N1095" s="77" t="str">
        <f>IFERROR(VLOOKUP($D1095,의치한약수데이터!$C:$AS,18,0),"")</f>
        <v/>
      </c>
      <c r="O1095" s="81" t="str">
        <f>IFERROR(VLOOKUP($D1095,의치한약수데이터!$C:$AS,20,0),"")</f>
        <v/>
      </c>
      <c r="P1095" s="77" t="str">
        <f>IFERROR(VLOOKUP($D1095,의치한약수데이터!$C:$AS,21,0),"")</f>
        <v/>
      </c>
      <c r="Q1095" s="77" t="str">
        <f>IFERROR(VLOOKUP($D1095,의치한약수데이터!$C:$AS,39,0),"")</f>
        <v/>
      </c>
      <c r="R1095" s="82" t="str">
        <f>IFERROR(VLOOKUP($D1095,의치한약수데이터!$C:$AS,41,0),"")</f>
        <v/>
      </c>
      <c r="S1095" s="115" t="str">
        <f>IFERROR(VLOOKUP($D1095,의치한약수데이터!$C:$AS,43,0),"")</f>
        <v/>
      </c>
    </row>
    <row r="1096" spans="3:19" x14ac:dyDescent="0.3">
      <c r="C1096" s="18">
        <v>1064</v>
      </c>
      <c r="D1096" s="77" t="str">
        <f>IFERROR(VLOOKUP($C1096,의치한약수데이터!$B:$C,2,0),"")</f>
        <v/>
      </c>
      <c r="E1096" s="79" t="str">
        <f>IFERROR(VLOOKUP($D1096,의치한약수데이터!$C:$AS,3,0),"")</f>
        <v/>
      </c>
      <c r="F1096" s="77" t="str">
        <f>IFERROR(VLOOKUP($D1096,의치한약수데이터!$C:$AS,5,0),"")</f>
        <v/>
      </c>
      <c r="G1096" s="77" t="str">
        <f>IFERROR(VLOOKUP($D1096,의치한약수데이터!$C:$AS,6,0),"")</f>
        <v/>
      </c>
      <c r="H1096" s="77" t="str">
        <f>IFERROR(VLOOKUP($D1096,의치한약수데이터!$C:$AS,8,0),"")</f>
        <v/>
      </c>
      <c r="I1096" s="77" t="str">
        <f>IFERROR(VLOOKUP($D1096,의치한약수데이터!$C:$AS,12,0),"")</f>
        <v/>
      </c>
      <c r="J1096" s="77" t="str">
        <f>IFERROR(VLOOKUP($D1096,의치한약수데이터!$C:$AS,13,0),"")</f>
        <v/>
      </c>
      <c r="K1096" s="77" t="str">
        <f>IFERROR(VLOOKUP($D1096,의치한약수데이터!$C:$AS,14,0),"")</f>
        <v/>
      </c>
      <c r="L1096" s="77" t="str">
        <f>IFERROR(VLOOKUP($D1096,의치한약수데이터!$C:$AS,16,0),"")</f>
        <v/>
      </c>
      <c r="M1096" s="80" t="str">
        <f>IFERROR(VLOOKUP($D1096,의치한약수데이터!$C:$AS,17,0),"")</f>
        <v/>
      </c>
      <c r="N1096" s="77" t="str">
        <f>IFERROR(VLOOKUP($D1096,의치한약수데이터!$C:$AS,18,0),"")</f>
        <v/>
      </c>
      <c r="O1096" s="81" t="str">
        <f>IFERROR(VLOOKUP($D1096,의치한약수데이터!$C:$AS,20,0),"")</f>
        <v/>
      </c>
      <c r="P1096" s="77" t="str">
        <f>IFERROR(VLOOKUP($D1096,의치한약수데이터!$C:$AS,21,0),"")</f>
        <v/>
      </c>
      <c r="Q1096" s="77" t="str">
        <f>IFERROR(VLOOKUP($D1096,의치한약수데이터!$C:$AS,39,0),"")</f>
        <v/>
      </c>
      <c r="R1096" s="82" t="str">
        <f>IFERROR(VLOOKUP($D1096,의치한약수데이터!$C:$AS,41,0),"")</f>
        <v/>
      </c>
      <c r="S1096" s="115" t="str">
        <f>IFERROR(VLOOKUP($D1096,의치한약수데이터!$C:$AS,43,0),"")</f>
        <v/>
      </c>
    </row>
    <row r="1097" spans="3:19" x14ac:dyDescent="0.3">
      <c r="C1097" s="18">
        <v>1065</v>
      </c>
      <c r="D1097" s="77" t="str">
        <f>IFERROR(VLOOKUP($C1097,의치한약수데이터!$B:$C,2,0),"")</f>
        <v/>
      </c>
      <c r="E1097" s="79" t="str">
        <f>IFERROR(VLOOKUP($D1097,의치한약수데이터!$C:$AS,3,0),"")</f>
        <v/>
      </c>
      <c r="F1097" s="77" t="str">
        <f>IFERROR(VLOOKUP($D1097,의치한약수데이터!$C:$AS,5,0),"")</f>
        <v/>
      </c>
      <c r="G1097" s="77" t="str">
        <f>IFERROR(VLOOKUP($D1097,의치한약수데이터!$C:$AS,6,0),"")</f>
        <v/>
      </c>
      <c r="H1097" s="77" t="str">
        <f>IFERROR(VLOOKUP($D1097,의치한약수데이터!$C:$AS,8,0),"")</f>
        <v/>
      </c>
      <c r="I1097" s="77" t="str">
        <f>IFERROR(VLOOKUP($D1097,의치한약수데이터!$C:$AS,12,0),"")</f>
        <v/>
      </c>
      <c r="J1097" s="77" t="str">
        <f>IFERROR(VLOOKUP($D1097,의치한약수데이터!$C:$AS,13,0),"")</f>
        <v/>
      </c>
      <c r="K1097" s="77" t="str">
        <f>IFERROR(VLOOKUP($D1097,의치한약수데이터!$C:$AS,14,0),"")</f>
        <v/>
      </c>
      <c r="L1097" s="77" t="str">
        <f>IFERROR(VLOOKUP($D1097,의치한약수데이터!$C:$AS,16,0),"")</f>
        <v/>
      </c>
      <c r="M1097" s="80" t="str">
        <f>IFERROR(VLOOKUP($D1097,의치한약수데이터!$C:$AS,17,0),"")</f>
        <v/>
      </c>
      <c r="N1097" s="77" t="str">
        <f>IFERROR(VLOOKUP($D1097,의치한약수데이터!$C:$AS,18,0),"")</f>
        <v/>
      </c>
      <c r="O1097" s="81" t="str">
        <f>IFERROR(VLOOKUP($D1097,의치한약수데이터!$C:$AS,20,0),"")</f>
        <v/>
      </c>
      <c r="P1097" s="77" t="str">
        <f>IFERROR(VLOOKUP($D1097,의치한약수데이터!$C:$AS,21,0),"")</f>
        <v/>
      </c>
      <c r="Q1097" s="77" t="str">
        <f>IFERROR(VLOOKUP($D1097,의치한약수데이터!$C:$AS,39,0),"")</f>
        <v/>
      </c>
      <c r="R1097" s="82" t="str">
        <f>IFERROR(VLOOKUP($D1097,의치한약수데이터!$C:$AS,41,0),"")</f>
        <v/>
      </c>
      <c r="S1097" s="115" t="str">
        <f>IFERROR(VLOOKUP($D1097,의치한약수데이터!$C:$AS,43,0),"")</f>
        <v/>
      </c>
    </row>
    <row r="1098" spans="3:19" x14ac:dyDescent="0.3">
      <c r="C1098" s="18">
        <v>1066</v>
      </c>
      <c r="D1098" s="77" t="str">
        <f>IFERROR(VLOOKUP($C1098,의치한약수데이터!$B:$C,2,0),"")</f>
        <v/>
      </c>
      <c r="E1098" s="79" t="str">
        <f>IFERROR(VLOOKUP($D1098,의치한약수데이터!$C:$AS,3,0),"")</f>
        <v/>
      </c>
      <c r="F1098" s="77" t="str">
        <f>IFERROR(VLOOKUP($D1098,의치한약수데이터!$C:$AS,5,0),"")</f>
        <v/>
      </c>
      <c r="G1098" s="77" t="str">
        <f>IFERROR(VLOOKUP($D1098,의치한약수데이터!$C:$AS,6,0),"")</f>
        <v/>
      </c>
      <c r="H1098" s="77" t="str">
        <f>IFERROR(VLOOKUP($D1098,의치한약수데이터!$C:$AS,8,0),"")</f>
        <v/>
      </c>
      <c r="I1098" s="77" t="str">
        <f>IFERROR(VLOOKUP($D1098,의치한약수데이터!$C:$AS,12,0),"")</f>
        <v/>
      </c>
      <c r="J1098" s="77" t="str">
        <f>IFERROR(VLOOKUP($D1098,의치한약수데이터!$C:$AS,13,0),"")</f>
        <v/>
      </c>
      <c r="K1098" s="77" t="str">
        <f>IFERROR(VLOOKUP($D1098,의치한약수데이터!$C:$AS,14,0),"")</f>
        <v/>
      </c>
      <c r="L1098" s="77" t="str">
        <f>IFERROR(VLOOKUP($D1098,의치한약수데이터!$C:$AS,16,0),"")</f>
        <v/>
      </c>
      <c r="M1098" s="80" t="str">
        <f>IFERROR(VLOOKUP($D1098,의치한약수데이터!$C:$AS,17,0),"")</f>
        <v/>
      </c>
      <c r="N1098" s="77" t="str">
        <f>IFERROR(VLOOKUP($D1098,의치한약수데이터!$C:$AS,18,0),"")</f>
        <v/>
      </c>
      <c r="O1098" s="81" t="str">
        <f>IFERROR(VLOOKUP($D1098,의치한약수데이터!$C:$AS,20,0),"")</f>
        <v/>
      </c>
      <c r="P1098" s="77" t="str">
        <f>IFERROR(VLOOKUP($D1098,의치한약수데이터!$C:$AS,21,0),"")</f>
        <v/>
      </c>
      <c r="Q1098" s="77" t="str">
        <f>IFERROR(VLOOKUP($D1098,의치한약수데이터!$C:$AS,39,0),"")</f>
        <v/>
      </c>
      <c r="R1098" s="82" t="str">
        <f>IFERROR(VLOOKUP($D1098,의치한약수데이터!$C:$AS,41,0),"")</f>
        <v/>
      </c>
      <c r="S1098" s="115" t="str">
        <f>IFERROR(VLOOKUP($D1098,의치한약수데이터!$C:$AS,43,0),"")</f>
        <v/>
      </c>
    </row>
    <row r="1099" spans="3:19" x14ac:dyDescent="0.3">
      <c r="C1099" s="18">
        <v>1067</v>
      </c>
      <c r="D1099" s="77" t="str">
        <f>IFERROR(VLOOKUP($C1099,의치한약수데이터!$B:$C,2,0),"")</f>
        <v/>
      </c>
      <c r="E1099" s="79" t="str">
        <f>IFERROR(VLOOKUP($D1099,의치한약수데이터!$C:$AS,3,0),"")</f>
        <v/>
      </c>
      <c r="F1099" s="77" t="str">
        <f>IFERROR(VLOOKUP($D1099,의치한약수데이터!$C:$AS,5,0),"")</f>
        <v/>
      </c>
      <c r="G1099" s="77" t="str">
        <f>IFERROR(VLOOKUP($D1099,의치한약수데이터!$C:$AS,6,0),"")</f>
        <v/>
      </c>
      <c r="H1099" s="77" t="str">
        <f>IFERROR(VLOOKUP($D1099,의치한약수데이터!$C:$AS,8,0),"")</f>
        <v/>
      </c>
      <c r="I1099" s="77" t="str">
        <f>IFERROR(VLOOKUP($D1099,의치한약수데이터!$C:$AS,12,0),"")</f>
        <v/>
      </c>
      <c r="J1099" s="77" t="str">
        <f>IFERROR(VLOOKUP($D1099,의치한약수데이터!$C:$AS,13,0),"")</f>
        <v/>
      </c>
      <c r="K1099" s="77" t="str">
        <f>IFERROR(VLOOKUP($D1099,의치한약수데이터!$C:$AS,14,0),"")</f>
        <v/>
      </c>
      <c r="L1099" s="77" t="str">
        <f>IFERROR(VLOOKUP($D1099,의치한약수데이터!$C:$AS,16,0),"")</f>
        <v/>
      </c>
      <c r="M1099" s="80" t="str">
        <f>IFERROR(VLOOKUP($D1099,의치한약수데이터!$C:$AS,17,0),"")</f>
        <v/>
      </c>
      <c r="N1099" s="77" t="str">
        <f>IFERROR(VLOOKUP($D1099,의치한약수데이터!$C:$AS,18,0),"")</f>
        <v/>
      </c>
      <c r="O1099" s="81" t="str">
        <f>IFERROR(VLOOKUP($D1099,의치한약수데이터!$C:$AS,20,0),"")</f>
        <v/>
      </c>
      <c r="P1099" s="77" t="str">
        <f>IFERROR(VLOOKUP($D1099,의치한약수데이터!$C:$AS,21,0),"")</f>
        <v/>
      </c>
      <c r="Q1099" s="77" t="str">
        <f>IFERROR(VLOOKUP($D1099,의치한약수데이터!$C:$AS,39,0),"")</f>
        <v/>
      </c>
      <c r="R1099" s="82" t="str">
        <f>IFERROR(VLOOKUP($D1099,의치한약수데이터!$C:$AS,41,0),"")</f>
        <v/>
      </c>
      <c r="S1099" s="115" t="str">
        <f>IFERROR(VLOOKUP($D1099,의치한약수데이터!$C:$AS,43,0),"")</f>
        <v/>
      </c>
    </row>
    <row r="1100" spans="3:19" x14ac:dyDescent="0.3">
      <c r="C1100" s="18">
        <v>1068</v>
      </c>
      <c r="D1100" s="77" t="str">
        <f>IFERROR(VLOOKUP($C1100,의치한약수데이터!$B:$C,2,0),"")</f>
        <v/>
      </c>
      <c r="E1100" s="79" t="str">
        <f>IFERROR(VLOOKUP($D1100,의치한약수데이터!$C:$AS,3,0),"")</f>
        <v/>
      </c>
      <c r="F1100" s="77" t="str">
        <f>IFERROR(VLOOKUP($D1100,의치한약수데이터!$C:$AS,5,0),"")</f>
        <v/>
      </c>
      <c r="G1100" s="77" t="str">
        <f>IFERROR(VLOOKUP($D1100,의치한약수데이터!$C:$AS,6,0),"")</f>
        <v/>
      </c>
      <c r="H1100" s="77" t="str">
        <f>IFERROR(VLOOKUP($D1100,의치한약수데이터!$C:$AS,8,0),"")</f>
        <v/>
      </c>
      <c r="I1100" s="77" t="str">
        <f>IFERROR(VLOOKUP($D1100,의치한약수데이터!$C:$AS,12,0),"")</f>
        <v/>
      </c>
      <c r="J1100" s="77" t="str">
        <f>IFERROR(VLOOKUP($D1100,의치한약수데이터!$C:$AS,13,0),"")</f>
        <v/>
      </c>
      <c r="K1100" s="77" t="str">
        <f>IFERROR(VLOOKUP($D1100,의치한약수데이터!$C:$AS,14,0),"")</f>
        <v/>
      </c>
      <c r="L1100" s="77" t="str">
        <f>IFERROR(VLOOKUP($D1100,의치한약수데이터!$C:$AS,16,0),"")</f>
        <v/>
      </c>
      <c r="M1100" s="80" t="str">
        <f>IFERROR(VLOOKUP($D1100,의치한약수데이터!$C:$AS,17,0),"")</f>
        <v/>
      </c>
      <c r="N1100" s="77" t="str">
        <f>IFERROR(VLOOKUP($D1100,의치한약수데이터!$C:$AS,18,0),"")</f>
        <v/>
      </c>
      <c r="O1100" s="81" t="str">
        <f>IFERROR(VLOOKUP($D1100,의치한약수데이터!$C:$AS,20,0),"")</f>
        <v/>
      </c>
      <c r="P1100" s="77" t="str">
        <f>IFERROR(VLOOKUP($D1100,의치한약수데이터!$C:$AS,21,0),"")</f>
        <v/>
      </c>
      <c r="Q1100" s="77" t="str">
        <f>IFERROR(VLOOKUP($D1100,의치한약수데이터!$C:$AS,39,0),"")</f>
        <v/>
      </c>
      <c r="R1100" s="82" t="str">
        <f>IFERROR(VLOOKUP($D1100,의치한약수데이터!$C:$AS,41,0),"")</f>
        <v/>
      </c>
      <c r="S1100" s="115" t="str">
        <f>IFERROR(VLOOKUP($D1100,의치한약수데이터!$C:$AS,43,0),"")</f>
        <v/>
      </c>
    </row>
    <row r="1101" spans="3:19" x14ac:dyDescent="0.3">
      <c r="C1101" s="18">
        <v>1069</v>
      </c>
      <c r="D1101" s="77" t="str">
        <f>IFERROR(VLOOKUP($C1101,의치한약수데이터!$B:$C,2,0),"")</f>
        <v/>
      </c>
      <c r="E1101" s="79" t="str">
        <f>IFERROR(VLOOKUP($D1101,의치한약수데이터!$C:$AS,3,0),"")</f>
        <v/>
      </c>
      <c r="F1101" s="77" t="str">
        <f>IFERROR(VLOOKUP($D1101,의치한약수데이터!$C:$AS,5,0),"")</f>
        <v/>
      </c>
      <c r="G1101" s="77" t="str">
        <f>IFERROR(VLOOKUP($D1101,의치한약수데이터!$C:$AS,6,0),"")</f>
        <v/>
      </c>
      <c r="H1101" s="77" t="str">
        <f>IFERROR(VLOOKUP($D1101,의치한약수데이터!$C:$AS,8,0),"")</f>
        <v/>
      </c>
      <c r="I1101" s="77" t="str">
        <f>IFERROR(VLOOKUP($D1101,의치한약수데이터!$C:$AS,12,0),"")</f>
        <v/>
      </c>
      <c r="J1101" s="77" t="str">
        <f>IFERROR(VLOOKUP($D1101,의치한약수데이터!$C:$AS,13,0),"")</f>
        <v/>
      </c>
      <c r="K1101" s="77" t="str">
        <f>IFERROR(VLOOKUP($D1101,의치한약수데이터!$C:$AS,14,0),"")</f>
        <v/>
      </c>
      <c r="L1101" s="77" t="str">
        <f>IFERROR(VLOOKUP($D1101,의치한약수데이터!$C:$AS,16,0),"")</f>
        <v/>
      </c>
      <c r="M1101" s="80" t="str">
        <f>IFERROR(VLOOKUP($D1101,의치한약수데이터!$C:$AS,17,0),"")</f>
        <v/>
      </c>
      <c r="N1101" s="77" t="str">
        <f>IFERROR(VLOOKUP($D1101,의치한약수데이터!$C:$AS,18,0),"")</f>
        <v/>
      </c>
      <c r="O1101" s="81" t="str">
        <f>IFERROR(VLOOKUP($D1101,의치한약수데이터!$C:$AS,20,0),"")</f>
        <v/>
      </c>
      <c r="P1101" s="77" t="str">
        <f>IFERROR(VLOOKUP($D1101,의치한약수데이터!$C:$AS,21,0),"")</f>
        <v/>
      </c>
      <c r="Q1101" s="77" t="str">
        <f>IFERROR(VLOOKUP($D1101,의치한약수데이터!$C:$AS,39,0),"")</f>
        <v/>
      </c>
      <c r="R1101" s="82" t="str">
        <f>IFERROR(VLOOKUP($D1101,의치한약수데이터!$C:$AS,41,0),"")</f>
        <v/>
      </c>
      <c r="S1101" s="115" t="str">
        <f>IFERROR(VLOOKUP($D1101,의치한약수데이터!$C:$AS,43,0),"")</f>
        <v/>
      </c>
    </row>
    <row r="1102" spans="3:19" x14ac:dyDescent="0.3">
      <c r="C1102" s="18">
        <v>1070</v>
      </c>
      <c r="D1102" s="77" t="str">
        <f>IFERROR(VLOOKUP($C1102,의치한약수데이터!$B:$C,2,0),"")</f>
        <v/>
      </c>
      <c r="E1102" s="79" t="str">
        <f>IFERROR(VLOOKUP($D1102,의치한약수데이터!$C:$AS,3,0),"")</f>
        <v/>
      </c>
      <c r="F1102" s="77" t="str">
        <f>IFERROR(VLOOKUP($D1102,의치한약수데이터!$C:$AS,5,0),"")</f>
        <v/>
      </c>
      <c r="G1102" s="77" t="str">
        <f>IFERROR(VLOOKUP($D1102,의치한약수데이터!$C:$AS,6,0),"")</f>
        <v/>
      </c>
      <c r="H1102" s="77" t="str">
        <f>IFERROR(VLOOKUP($D1102,의치한약수데이터!$C:$AS,8,0),"")</f>
        <v/>
      </c>
      <c r="I1102" s="77" t="str">
        <f>IFERROR(VLOOKUP($D1102,의치한약수데이터!$C:$AS,12,0),"")</f>
        <v/>
      </c>
      <c r="J1102" s="77" t="str">
        <f>IFERROR(VLOOKUP($D1102,의치한약수데이터!$C:$AS,13,0),"")</f>
        <v/>
      </c>
      <c r="K1102" s="77" t="str">
        <f>IFERROR(VLOOKUP($D1102,의치한약수데이터!$C:$AS,14,0),"")</f>
        <v/>
      </c>
      <c r="L1102" s="77" t="str">
        <f>IFERROR(VLOOKUP($D1102,의치한약수데이터!$C:$AS,16,0),"")</f>
        <v/>
      </c>
      <c r="M1102" s="80" t="str">
        <f>IFERROR(VLOOKUP($D1102,의치한약수데이터!$C:$AS,17,0),"")</f>
        <v/>
      </c>
      <c r="N1102" s="77" t="str">
        <f>IFERROR(VLOOKUP($D1102,의치한약수데이터!$C:$AS,18,0),"")</f>
        <v/>
      </c>
      <c r="O1102" s="81" t="str">
        <f>IFERROR(VLOOKUP($D1102,의치한약수데이터!$C:$AS,20,0),"")</f>
        <v/>
      </c>
      <c r="P1102" s="77" t="str">
        <f>IFERROR(VLOOKUP($D1102,의치한약수데이터!$C:$AS,21,0),"")</f>
        <v/>
      </c>
      <c r="Q1102" s="77" t="str">
        <f>IFERROR(VLOOKUP($D1102,의치한약수데이터!$C:$AS,39,0),"")</f>
        <v/>
      </c>
      <c r="R1102" s="82" t="str">
        <f>IFERROR(VLOOKUP($D1102,의치한약수데이터!$C:$AS,41,0),"")</f>
        <v/>
      </c>
      <c r="S1102" s="115" t="str">
        <f>IFERROR(VLOOKUP($D1102,의치한약수데이터!$C:$AS,43,0),"")</f>
        <v/>
      </c>
    </row>
    <row r="1103" spans="3:19" x14ac:dyDescent="0.3">
      <c r="C1103" s="18">
        <v>1071</v>
      </c>
      <c r="D1103" s="77" t="str">
        <f>IFERROR(VLOOKUP($C1103,의치한약수데이터!$B:$C,2,0),"")</f>
        <v/>
      </c>
      <c r="E1103" s="79" t="str">
        <f>IFERROR(VLOOKUP($D1103,의치한약수데이터!$C:$AS,3,0),"")</f>
        <v/>
      </c>
      <c r="F1103" s="77" t="str">
        <f>IFERROR(VLOOKUP($D1103,의치한약수데이터!$C:$AS,5,0),"")</f>
        <v/>
      </c>
      <c r="G1103" s="77" t="str">
        <f>IFERROR(VLOOKUP($D1103,의치한약수데이터!$C:$AS,6,0),"")</f>
        <v/>
      </c>
      <c r="H1103" s="77" t="str">
        <f>IFERROR(VLOOKUP($D1103,의치한약수데이터!$C:$AS,8,0),"")</f>
        <v/>
      </c>
      <c r="I1103" s="77" t="str">
        <f>IFERROR(VLOOKUP($D1103,의치한약수데이터!$C:$AS,12,0),"")</f>
        <v/>
      </c>
      <c r="J1103" s="77" t="str">
        <f>IFERROR(VLOOKUP($D1103,의치한약수데이터!$C:$AS,13,0),"")</f>
        <v/>
      </c>
      <c r="K1103" s="77" t="str">
        <f>IFERROR(VLOOKUP($D1103,의치한약수데이터!$C:$AS,14,0),"")</f>
        <v/>
      </c>
      <c r="L1103" s="77" t="str">
        <f>IFERROR(VLOOKUP($D1103,의치한약수데이터!$C:$AS,16,0),"")</f>
        <v/>
      </c>
      <c r="M1103" s="80" t="str">
        <f>IFERROR(VLOOKUP($D1103,의치한약수데이터!$C:$AS,17,0),"")</f>
        <v/>
      </c>
      <c r="N1103" s="77" t="str">
        <f>IFERROR(VLOOKUP($D1103,의치한약수데이터!$C:$AS,18,0),"")</f>
        <v/>
      </c>
      <c r="O1103" s="81" t="str">
        <f>IFERROR(VLOOKUP($D1103,의치한약수데이터!$C:$AS,20,0),"")</f>
        <v/>
      </c>
      <c r="P1103" s="77" t="str">
        <f>IFERROR(VLOOKUP($D1103,의치한약수데이터!$C:$AS,21,0),"")</f>
        <v/>
      </c>
      <c r="Q1103" s="77" t="str">
        <f>IFERROR(VLOOKUP($D1103,의치한약수데이터!$C:$AS,39,0),"")</f>
        <v/>
      </c>
      <c r="R1103" s="82" t="str">
        <f>IFERROR(VLOOKUP($D1103,의치한약수데이터!$C:$AS,41,0),"")</f>
        <v/>
      </c>
      <c r="S1103" s="115" t="str">
        <f>IFERROR(VLOOKUP($D1103,의치한약수데이터!$C:$AS,43,0),"")</f>
        <v/>
      </c>
    </row>
    <row r="1104" spans="3:19" x14ac:dyDescent="0.3">
      <c r="C1104" s="18">
        <v>1072</v>
      </c>
      <c r="D1104" s="77" t="str">
        <f>IFERROR(VLOOKUP($C1104,의치한약수데이터!$B:$C,2,0),"")</f>
        <v/>
      </c>
      <c r="E1104" s="79" t="str">
        <f>IFERROR(VLOOKUP($D1104,의치한약수데이터!$C:$AS,3,0),"")</f>
        <v/>
      </c>
      <c r="F1104" s="77" t="str">
        <f>IFERROR(VLOOKUP($D1104,의치한약수데이터!$C:$AS,5,0),"")</f>
        <v/>
      </c>
      <c r="G1104" s="77" t="str">
        <f>IFERROR(VLOOKUP($D1104,의치한약수데이터!$C:$AS,6,0),"")</f>
        <v/>
      </c>
      <c r="H1104" s="77" t="str">
        <f>IFERROR(VLOOKUP($D1104,의치한약수데이터!$C:$AS,8,0),"")</f>
        <v/>
      </c>
      <c r="I1104" s="77" t="str">
        <f>IFERROR(VLOOKUP($D1104,의치한약수데이터!$C:$AS,12,0),"")</f>
        <v/>
      </c>
      <c r="J1104" s="77" t="str">
        <f>IFERROR(VLOOKUP($D1104,의치한약수데이터!$C:$AS,13,0),"")</f>
        <v/>
      </c>
      <c r="K1104" s="77" t="str">
        <f>IFERROR(VLOOKUP($D1104,의치한약수데이터!$C:$AS,14,0),"")</f>
        <v/>
      </c>
      <c r="L1104" s="77" t="str">
        <f>IFERROR(VLOOKUP($D1104,의치한약수데이터!$C:$AS,16,0),"")</f>
        <v/>
      </c>
      <c r="M1104" s="80" t="str">
        <f>IFERROR(VLOOKUP($D1104,의치한약수데이터!$C:$AS,17,0),"")</f>
        <v/>
      </c>
      <c r="N1104" s="77" t="str">
        <f>IFERROR(VLOOKUP($D1104,의치한약수데이터!$C:$AS,18,0),"")</f>
        <v/>
      </c>
      <c r="O1104" s="81" t="str">
        <f>IFERROR(VLOOKUP($D1104,의치한약수데이터!$C:$AS,20,0),"")</f>
        <v/>
      </c>
      <c r="P1104" s="77" t="str">
        <f>IFERROR(VLOOKUP($D1104,의치한약수데이터!$C:$AS,21,0),"")</f>
        <v/>
      </c>
      <c r="Q1104" s="77" t="str">
        <f>IFERROR(VLOOKUP($D1104,의치한약수데이터!$C:$AS,39,0),"")</f>
        <v/>
      </c>
      <c r="R1104" s="82" t="str">
        <f>IFERROR(VLOOKUP($D1104,의치한약수데이터!$C:$AS,41,0),"")</f>
        <v/>
      </c>
      <c r="S1104" s="115" t="str">
        <f>IFERROR(VLOOKUP($D1104,의치한약수데이터!$C:$AS,43,0),"")</f>
        <v/>
      </c>
    </row>
    <row r="1105" spans="3:19" x14ac:dyDescent="0.3">
      <c r="C1105" s="18">
        <v>1073</v>
      </c>
      <c r="D1105" s="77" t="str">
        <f>IFERROR(VLOOKUP($C1105,의치한약수데이터!$B:$C,2,0),"")</f>
        <v/>
      </c>
      <c r="E1105" s="79" t="str">
        <f>IFERROR(VLOOKUP($D1105,의치한약수데이터!$C:$AS,3,0),"")</f>
        <v/>
      </c>
      <c r="F1105" s="77" t="str">
        <f>IFERROR(VLOOKUP($D1105,의치한약수데이터!$C:$AS,5,0),"")</f>
        <v/>
      </c>
      <c r="G1105" s="77" t="str">
        <f>IFERROR(VLOOKUP($D1105,의치한약수데이터!$C:$AS,6,0),"")</f>
        <v/>
      </c>
      <c r="H1105" s="77" t="str">
        <f>IFERROR(VLOOKUP($D1105,의치한약수데이터!$C:$AS,8,0),"")</f>
        <v/>
      </c>
      <c r="I1105" s="77" t="str">
        <f>IFERROR(VLOOKUP($D1105,의치한약수데이터!$C:$AS,12,0),"")</f>
        <v/>
      </c>
      <c r="J1105" s="77" t="str">
        <f>IFERROR(VLOOKUP($D1105,의치한약수데이터!$C:$AS,13,0),"")</f>
        <v/>
      </c>
      <c r="K1105" s="77" t="str">
        <f>IFERROR(VLOOKUP($D1105,의치한약수데이터!$C:$AS,14,0),"")</f>
        <v/>
      </c>
      <c r="L1105" s="77" t="str">
        <f>IFERROR(VLOOKUP($D1105,의치한약수데이터!$C:$AS,16,0),"")</f>
        <v/>
      </c>
      <c r="M1105" s="80" t="str">
        <f>IFERROR(VLOOKUP($D1105,의치한약수데이터!$C:$AS,17,0),"")</f>
        <v/>
      </c>
      <c r="N1105" s="77" t="str">
        <f>IFERROR(VLOOKUP($D1105,의치한약수데이터!$C:$AS,18,0),"")</f>
        <v/>
      </c>
      <c r="O1105" s="81" t="str">
        <f>IFERROR(VLOOKUP($D1105,의치한약수데이터!$C:$AS,20,0),"")</f>
        <v/>
      </c>
      <c r="P1105" s="77" t="str">
        <f>IFERROR(VLOOKUP($D1105,의치한약수데이터!$C:$AS,21,0),"")</f>
        <v/>
      </c>
      <c r="Q1105" s="77" t="str">
        <f>IFERROR(VLOOKUP($D1105,의치한약수데이터!$C:$AS,39,0),"")</f>
        <v/>
      </c>
      <c r="R1105" s="82" t="str">
        <f>IFERROR(VLOOKUP($D1105,의치한약수데이터!$C:$AS,41,0),"")</f>
        <v/>
      </c>
      <c r="S1105" s="115" t="str">
        <f>IFERROR(VLOOKUP($D1105,의치한약수데이터!$C:$AS,43,0),"")</f>
        <v/>
      </c>
    </row>
    <row r="1106" spans="3:19" x14ac:dyDescent="0.3">
      <c r="C1106" s="18">
        <v>1074</v>
      </c>
      <c r="D1106" s="77" t="str">
        <f>IFERROR(VLOOKUP($C1106,의치한약수데이터!$B:$C,2,0),"")</f>
        <v/>
      </c>
      <c r="E1106" s="79" t="str">
        <f>IFERROR(VLOOKUP($D1106,의치한약수데이터!$C:$AS,3,0),"")</f>
        <v/>
      </c>
      <c r="F1106" s="77" t="str">
        <f>IFERROR(VLOOKUP($D1106,의치한약수데이터!$C:$AS,5,0),"")</f>
        <v/>
      </c>
      <c r="G1106" s="77" t="str">
        <f>IFERROR(VLOOKUP($D1106,의치한약수데이터!$C:$AS,6,0),"")</f>
        <v/>
      </c>
      <c r="H1106" s="77" t="str">
        <f>IFERROR(VLOOKUP($D1106,의치한약수데이터!$C:$AS,8,0),"")</f>
        <v/>
      </c>
      <c r="I1106" s="77" t="str">
        <f>IFERROR(VLOOKUP($D1106,의치한약수데이터!$C:$AS,12,0),"")</f>
        <v/>
      </c>
      <c r="J1106" s="77" t="str">
        <f>IFERROR(VLOOKUP($D1106,의치한약수데이터!$C:$AS,13,0),"")</f>
        <v/>
      </c>
      <c r="K1106" s="77" t="str">
        <f>IFERROR(VLOOKUP($D1106,의치한약수데이터!$C:$AS,14,0),"")</f>
        <v/>
      </c>
      <c r="L1106" s="77" t="str">
        <f>IFERROR(VLOOKUP($D1106,의치한약수데이터!$C:$AS,16,0),"")</f>
        <v/>
      </c>
      <c r="M1106" s="80" t="str">
        <f>IFERROR(VLOOKUP($D1106,의치한약수데이터!$C:$AS,17,0),"")</f>
        <v/>
      </c>
      <c r="N1106" s="77" t="str">
        <f>IFERROR(VLOOKUP($D1106,의치한약수데이터!$C:$AS,18,0),"")</f>
        <v/>
      </c>
      <c r="O1106" s="81" t="str">
        <f>IFERROR(VLOOKUP($D1106,의치한약수데이터!$C:$AS,20,0),"")</f>
        <v/>
      </c>
      <c r="P1106" s="77" t="str">
        <f>IFERROR(VLOOKUP($D1106,의치한약수데이터!$C:$AS,21,0),"")</f>
        <v/>
      </c>
      <c r="Q1106" s="77" t="str">
        <f>IFERROR(VLOOKUP($D1106,의치한약수데이터!$C:$AS,39,0),"")</f>
        <v/>
      </c>
      <c r="R1106" s="82" t="str">
        <f>IFERROR(VLOOKUP($D1106,의치한약수데이터!$C:$AS,41,0),"")</f>
        <v/>
      </c>
      <c r="S1106" s="115" t="str">
        <f>IFERROR(VLOOKUP($D1106,의치한약수데이터!$C:$AS,43,0),"")</f>
        <v/>
      </c>
    </row>
    <row r="1107" spans="3:19" x14ac:dyDescent="0.3">
      <c r="C1107" s="18">
        <v>1075</v>
      </c>
      <c r="D1107" s="77" t="str">
        <f>IFERROR(VLOOKUP($C1107,의치한약수데이터!$B:$C,2,0),"")</f>
        <v/>
      </c>
      <c r="E1107" s="79" t="str">
        <f>IFERROR(VLOOKUP($D1107,의치한약수데이터!$C:$AS,3,0),"")</f>
        <v/>
      </c>
      <c r="F1107" s="77" t="str">
        <f>IFERROR(VLOOKUP($D1107,의치한약수데이터!$C:$AS,5,0),"")</f>
        <v/>
      </c>
      <c r="G1107" s="77" t="str">
        <f>IFERROR(VLOOKUP($D1107,의치한약수데이터!$C:$AS,6,0),"")</f>
        <v/>
      </c>
      <c r="H1107" s="77" t="str">
        <f>IFERROR(VLOOKUP($D1107,의치한약수데이터!$C:$AS,8,0),"")</f>
        <v/>
      </c>
      <c r="I1107" s="77" t="str">
        <f>IFERROR(VLOOKUP($D1107,의치한약수데이터!$C:$AS,12,0),"")</f>
        <v/>
      </c>
      <c r="J1107" s="77" t="str">
        <f>IFERROR(VLOOKUP($D1107,의치한약수데이터!$C:$AS,13,0),"")</f>
        <v/>
      </c>
      <c r="K1107" s="77" t="str">
        <f>IFERROR(VLOOKUP($D1107,의치한약수데이터!$C:$AS,14,0),"")</f>
        <v/>
      </c>
      <c r="L1107" s="77" t="str">
        <f>IFERROR(VLOOKUP($D1107,의치한약수데이터!$C:$AS,16,0),"")</f>
        <v/>
      </c>
      <c r="M1107" s="80" t="str">
        <f>IFERROR(VLOOKUP($D1107,의치한약수데이터!$C:$AS,17,0),"")</f>
        <v/>
      </c>
      <c r="N1107" s="77" t="str">
        <f>IFERROR(VLOOKUP($D1107,의치한약수데이터!$C:$AS,18,0),"")</f>
        <v/>
      </c>
      <c r="O1107" s="81" t="str">
        <f>IFERROR(VLOOKUP($D1107,의치한약수데이터!$C:$AS,20,0),"")</f>
        <v/>
      </c>
      <c r="P1107" s="77" t="str">
        <f>IFERROR(VLOOKUP($D1107,의치한약수데이터!$C:$AS,21,0),"")</f>
        <v/>
      </c>
      <c r="Q1107" s="77" t="str">
        <f>IFERROR(VLOOKUP($D1107,의치한약수데이터!$C:$AS,39,0),"")</f>
        <v/>
      </c>
      <c r="R1107" s="82" t="str">
        <f>IFERROR(VLOOKUP($D1107,의치한약수데이터!$C:$AS,41,0),"")</f>
        <v/>
      </c>
      <c r="S1107" s="115" t="str">
        <f>IFERROR(VLOOKUP($D1107,의치한약수데이터!$C:$AS,43,0),"")</f>
        <v/>
      </c>
    </row>
    <row r="1108" spans="3:19" x14ac:dyDescent="0.3">
      <c r="C1108" s="18">
        <v>1076</v>
      </c>
      <c r="D1108" s="77" t="str">
        <f>IFERROR(VLOOKUP($C1108,의치한약수데이터!$B:$C,2,0),"")</f>
        <v/>
      </c>
      <c r="E1108" s="79" t="str">
        <f>IFERROR(VLOOKUP($D1108,의치한약수데이터!$C:$AS,3,0),"")</f>
        <v/>
      </c>
      <c r="F1108" s="77" t="str">
        <f>IFERROR(VLOOKUP($D1108,의치한약수데이터!$C:$AS,5,0),"")</f>
        <v/>
      </c>
      <c r="G1108" s="77" t="str">
        <f>IFERROR(VLOOKUP($D1108,의치한약수데이터!$C:$AS,6,0),"")</f>
        <v/>
      </c>
      <c r="H1108" s="77" t="str">
        <f>IFERROR(VLOOKUP($D1108,의치한약수데이터!$C:$AS,8,0),"")</f>
        <v/>
      </c>
      <c r="I1108" s="77" t="str">
        <f>IFERROR(VLOOKUP($D1108,의치한약수데이터!$C:$AS,12,0),"")</f>
        <v/>
      </c>
      <c r="J1108" s="77" t="str">
        <f>IFERROR(VLOOKUP($D1108,의치한약수데이터!$C:$AS,13,0),"")</f>
        <v/>
      </c>
      <c r="K1108" s="77" t="str">
        <f>IFERROR(VLOOKUP($D1108,의치한약수데이터!$C:$AS,14,0),"")</f>
        <v/>
      </c>
      <c r="L1108" s="77" t="str">
        <f>IFERROR(VLOOKUP($D1108,의치한약수데이터!$C:$AS,16,0),"")</f>
        <v/>
      </c>
      <c r="M1108" s="80" t="str">
        <f>IFERROR(VLOOKUP($D1108,의치한약수데이터!$C:$AS,17,0),"")</f>
        <v/>
      </c>
      <c r="N1108" s="77" t="str">
        <f>IFERROR(VLOOKUP($D1108,의치한약수데이터!$C:$AS,18,0),"")</f>
        <v/>
      </c>
      <c r="O1108" s="81" t="str">
        <f>IFERROR(VLOOKUP($D1108,의치한약수데이터!$C:$AS,20,0),"")</f>
        <v/>
      </c>
      <c r="P1108" s="77" t="str">
        <f>IFERROR(VLOOKUP($D1108,의치한약수데이터!$C:$AS,21,0),"")</f>
        <v/>
      </c>
      <c r="Q1108" s="77" t="str">
        <f>IFERROR(VLOOKUP($D1108,의치한약수데이터!$C:$AS,39,0),"")</f>
        <v/>
      </c>
      <c r="R1108" s="82" t="str">
        <f>IFERROR(VLOOKUP($D1108,의치한약수데이터!$C:$AS,41,0),"")</f>
        <v/>
      </c>
      <c r="S1108" s="115" t="str">
        <f>IFERROR(VLOOKUP($D1108,의치한약수데이터!$C:$AS,43,0),"")</f>
        <v/>
      </c>
    </row>
    <row r="1109" spans="3:19" x14ac:dyDescent="0.3">
      <c r="C1109" s="18">
        <v>1077</v>
      </c>
      <c r="D1109" s="77" t="str">
        <f>IFERROR(VLOOKUP($C1109,의치한약수데이터!$B:$C,2,0),"")</f>
        <v/>
      </c>
      <c r="E1109" s="79" t="str">
        <f>IFERROR(VLOOKUP($D1109,의치한약수데이터!$C:$AS,3,0),"")</f>
        <v/>
      </c>
      <c r="F1109" s="77" t="str">
        <f>IFERROR(VLOOKUP($D1109,의치한약수데이터!$C:$AS,5,0),"")</f>
        <v/>
      </c>
      <c r="G1109" s="77" t="str">
        <f>IFERROR(VLOOKUP($D1109,의치한약수데이터!$C:$AS,6,0),"")</f>
        <v/>
      </c>
      <c r="H1109" s="77" t="str">
        <f>IFERROR(VLOOKUP($D1109,의치한약수데이터!$C:$AS,8,0),"")</f>
        <v/>
      </c>
      <c r="I1109" s="77" t="str">
        <f>IFERROR(VLOOKUP($D1109,의치한약수데이터!$C:$AS,12,0),"")</f>
        <v/>
      </c>
      <c r="J1109" s="77" t="str">
        <f>IFERROR(VLOOKUP($D1109,의치한약수데이터!$C:$AS,13,0),"")</f>
        <v/>
      </c>
      <c r="K1109" s="77" t="str">
        <f>IFERROR(VLOOKUP($D1109,의치한약수데이터!$C:$AS,14,0),"")</f>
        <v/>
      </c>
      <c r="L1109" s="77" t="str">
        <f>IFERROR(VLOOKUP($D1109,의치한약수데이터!$C:$AS,16,0),"")</f>
        <v/>
      </c>
      <c r="M1109" s="80" t="str">
        <f>IFERROR(VLOOKUP($D1109,의치한약수데이터!$C:$AS,17,0),"")</f>
        <v/>
      </c>
      <c r="N1109" s="77" t="str">
        <f>IFERROR(VLOOKUP($D1109,의치한약수데이터!$C:$AS,18,0),"")</f>
        <v/>
      </c>
      <c r="O1109" s="81" t="str">
        <f>IFERROR(VLOOKUP($D1109,의치한약수데이터!$C:$AS,20,0),"")</f>
        <v/>
      </c>
      <c r="P1109" s="77" t="str">
        <f>IFERROR(VLOOKUP($D1109,의치한약수데이터!$C:$AS,21,0),"")</f>
        <v/>
      </c>
      <c r="Q1109" s="77" t="str">
        <f>IFERROR(VLOOKUP($D1109,의치한약수데이터!$C:$AS,39,0),"")</f>
        <v/>
      </c>
      <c r="R1109" s="82" t="str">
        <f>IFERROR(VLOOKUP($D1109,의치한약수데이터!$C:$AS,41,0),"")</f>
        <v/>
      </c>
      <c r="S1109" s="115" t="str">
        <f>IFERROR(VLOOKUP($D1109,의치한약수데이터!$C:$AS,43,0),"")</f>
        <v/>
      </c>
    </row>
    <row r="1110" spans="3:19" x14ac:dyDescent="0.3">
      <c r="C1110" s="18">
        <v>1078</v>
      </c>
      <c r="D1110" s="77" t="str">
        <f>IFERROR(VLOOKUP($C1110,의치한약수데이터!$B:$C,2,0),"")</f>
        <v/>
      </c>
      <c r="E1110" s="79" t="str">
        <f>IFERROR(VLOOKUP($D1110,의치한약수데이터!$C:$AS,3,0),"")</f>
        <v/>
      </c>
      <c r="F1110" s="77" t="str">
        <f>IFERROR(VLOOKUP($D1110,의치한약수데이터!$C:$AS,5,0),"")</f>
        <v/>
      </c>
      <c r="G1110" s="77" t="str">
        <f>IFERROR(VLOOKUP($D1110,의치한약수데이터!$C:$AS,6,0),"")</f>
        <v/>
      </c>
      <c r="H1110" s="77" t="str">
        <f>IFERROR(VLOOKUP($D1110,의치한약수데이터!$C:$AS,8,0),"")</f>
        <v/>
      </c>
      <c r="I1110" s="77" t="str">
        <f>IFERROR(VLOOKUP($D1110,의치한약수데이터!$C:$AS,12,0),"")</f>
        <v/>
      </c>
      <c r="J1110" s="77" t="str">
        <f>IFERROR(VLOOKUP($D1110,의치한약수데이터!$C:$AS,13,0),"")</f>
        <v/>
      </c>
      <c r="K1110" s="77" t="str">
        <f>IFERROR(VLOOKUP($D1110,의치한약수데이터!$C:$AS,14,0),"")</f>
        <v/>
      </c>
      <c r="L1110" s="77" t="str">
        <f>IFERROR(VLOOKUP($D1110,의치한약수데이터!$C:$AS,16,0),"")</f>
        <v/>
      </c>
      <c r="M1110" s="80" t="str">
        <f>IFERROR(VLOOKUP($D1110,의치한약수데이터!$C:$AS,17,0),"")</f>
        <v/>
      </c>
      <c r="N1110" s="77" t="str">
        <f>IFERROR(VLOOKUP($D1110,의치한약수데이터!$C:$AS,18,0),"")</f>
        <v/>
      </c>
      <c r="O1110" s="81" t="str">
        <f>IFERROR(VLOOKUP($D1110,의치한약수데이터!$C:$AS,20,0),"")</f>
        <v/>
      </c>
      <c r="P1110" s="77" t="str">
        <f>IFERROR(VLOOKUP($D1110,의치한약수데이터!$C:$AS,21,0),"")</f>
        <v/>
      </c>
      <c r="Q1110" s="77" t="str">
        <f>IFERROR(VLOOKUP($D1110,의치한약수데이터!$C:$AS,39,0),"")</f>
        <v/>
      </c>
      <c r="R1110" s="82" t="str">
        <f>IFERROR(VLOOKUP($D1110,의치한약수데이터!$C:$AS,41,0),"")</f>
        <v/>
      </c>
      <c r="S1110" s="115" t="str">
        <f>IFERROR(VLOOKUP($D1110,의치한약수데이터!$C:$AS,43,0),"")</f>
        <v/>
      </c>
    </row>
    <row r="1111" spans="3:19" x14ac:dyDescent="0.3">
      <c r="C1111" s="18">
        <v>1079</v>
      </c>
      <c r="D1111" s="77" t="str">
        <f>IFERROR(VLOOKUP($C1111,의치한약수데이터!$B:$C,2,0),"")</f>
        <v/>
      </c>
      <c r="E1111" s="79" t="str">
        <f>IFERROR(VLOOKUP($D1111,의치한약수데이터!$C:$AS,3,0),"")</f>
        <v/>
      </c>
      <c r="F1111" s="77" t="str">
        <f>IFERROR(VLOOKUP($D1111,의치한약수데이터!$C:$AS,5,0),"")</f>
        <v/>
      </c>
      <c r="G1111" s="77" t="str">
        <f>IFERROR(VLOOKUP($D1111,의치한약수데이터!$C:$AS,6,0),"")</f>
        <v/>
      </c>
      <c r="H1111" s="77" t="str">
        <f>IFERROR(VLOOKUP($D1111,의치한약수데이터!$C:$AS,8,0),"")</f>
        <v/>
      </c>
      <c r="I1111" s="77" t="str">
        <f>IFERROR(VLOOKUP($D1111,의치한약수데이터!$C:$AS,12,0),"")</f>
        <v/>
      </c>
      <c r="J1111" s="77" t="str">
        <f>IFERROR(VLOOKUP($D1111,의치한약수데이터!$C:$AS,13,0),"")</f>
        <v/>
      </c>
      <c r="K1111" s="77" t="str">
        <f>IFERROR(VLOOKUP($D1111,의치한약수데이터!$C:$AS,14,0),"")</f>
        <v/>
      </c>
      <c r="L1111" s="77" t="str">
        <f>IFERROR(VLOOKUP($D1111,의치한약수데이터!$C:$AS,16,0),"")</f>
        <v/>
      </c>
      <c r="M1111" s="80" t="str">
        <f>IFERROR(VLOOKUP($D1111,의치한약수데이터!$C:$AS,17,0),"")</f>
        <v/>
      </c>
      <c r="N1111" s="77" t="str">
        <f>IFERROR(VLOOKUP($D1111,의치한약수데이터!$C:$AS,18,0),"")</f>
        <v/>
      </c>
      <c r="O1111" s="81" t="str">
        <f>IFERROR(VLOOKUP($D1111,의치한약수데이터!$C:$AS,20,0),"")</f>
        <v/>
      </c>
      <c r="P1111" s="77" t="str">
        <f>IFERROR(VLOOKUP($D1111,의치한약수데이터!$C:$AS,21,0),"")</f>
        <v/>
      </c>
      <c r="Q1111" s="77" t="str">
        <f>IFERROR(VLOOKUP($D1111,의치한약수데이터!$C:$AS,39,0),"")</f>
        <v/>
      </c>
      <c r="R1111" s="82" t="str">
        <f>IFERROR(VLOOKUP($D1111,의치한약수데이터!$C:$AS,41,0),"")</f>
        <v/>
      </c>
      <c r="S1111" s="115" t="str">
        <f>IFERROR(VLOOKUP($D1111,의치한약수데이터!$C:$AS,43,0),"")</f>
        <v/>
      </c>
    </row>
    <row r="1112" spans="3:19" x14ac:dyDescent="0.3">
      <c r="C1112" s="18">
        <v>1080</v>
      </c>
      <c r="D1112" s="77" t="str">
        <f>IFERROR(VLOOKUP($C1112,의치한약수데이터!$B:$C,2,0),"")</f>
        <v/>
      </c>
      <c r="E1112" s="79" t="str">
        <f>IFERROR(VLOOKUP($D1112,의치한약수데이터!$C:$AS,3,0),"")</f>
        <v/>
      </c>
      <c r="F1112" s="77" t="str">
        <f>IFERROR(VLOOKUP($D1112,의치한약수데이터!$C:$AS,5,0),"")</f>
        <v/>
      </c>
      <c r="G1112" s="77" t="str">
        <f>IFERROR(VLOOKUP($D1112,의치한약수데이터!$C:$AS,6,0),"")</f>
        <v/>
      </c>
      <c r="H1112" s="77" t="str">
        <f>IFERROR(VLOOKUP($D1112,의치한약수데이터!$C:$AS,8,0),"")</f>
        <v/>
      </c>
      <c r="I1112" s="77" t="str">
        <f>IFERROR(VLOOKUP($D1112,의치한약수데이터!$C:$AS,12,0),"")</f>
        <v/>
      </c>
      <c r="J1112" s="77" t="str">
        <f>IFERROR(VLOOKUP($D1112,의치한약수데이터!$C:$AS,13,0),"")</f>
        <v/>
      </c>
      <c r="K1112" s="77" t="str">
        <f>IFERROR(VLOOKUP($D1112,의치한약수데이터!$C:$AS,14,0),"")</f>
        <v/>
      </c>
      <c r="L1112" s="77" t="str">
        <f>IFERROR(VLOOKUP($D1112,의치한약수데이터!$C:$AS,16,0),"")</f>
        <v/>
      </c>
      <c r="M1112" s="80" t="str">
        <f>IFERROR(VLOOKUP($D1112,의치한약수데이터!$C:$AS,17,0),"")</f>
        <v/>
      </c>
      <c r="N1112" s="77" t="str">
        <f>IFERROR(VLOOKUP($D1112,의치한약수데이터!$C:$AS,18,0),"")</f>
        <v/>
      </c>
      <c r="O1112" s="81" t="str">
        <f>IFERROR(VLOOKUP($D1112,의치한약수데이터!$C:$AS,20,0),"")</f>
        <v/>
      </c>
      <c r="P1112" s="77" t="str">
        <f>IFERROR(VLOOKUP($D1112,의치한약수데이터!$C:$AS,21,0),"")</f>
        <v/>
      </c>
      <c r="Q1112" s="77" t="str">
        <f>IFERROR(VLOOKUP($D1112,의치한약수데이터!$C:$AS,39,0),"")</f>
        <v/>
      </c>
      <c r="R1112" s="82" t="str">
        <f>IFERROR(VLOOKUP($D1112,의치한약수데이터!$C:$AS,41,0),"")</f>
        <v/>
      </c>
      <c r="S1112" s="115" t="str">
        <f>IFERROR(VLOOKUP($D1112,의치한약수데이터!$C:$AS,43,0),"")</f>
        <v/>
      </c>
    </row>
    <row r="1113" spans="3:19" x14ac:dyDescent="0.3">
      <c r="C1113" s="18">
        <v>1081</v>
      </c>
      <c r="D1113" s="77" t="str">
        <f>IFERROR(VLOOKUP($C1113,의치한약수데이터!$B:$C,2,0),"")</f>
        <v/>
      </c>
      <c r="E1113" s="79" t="str">
        <f>IFERROR(VLOOKUP($D1113,의치한약수데이터!$C:$AS,3,0),"")</f>
        <v/>
      </c>
      <c r="F1113" s="77" t="str">
        <f>IFERROR(VLOOKUP($D1113,의치한약수데이터!$C:$AS,5,0),"")</f>
        <v/>
      </c>
      <c r="G1113" s="77" t="str">
        <f>IFERROR(VLOOKUP($D1113,의치한약수데이터!$C:$AS,6,0),"")</f>
        <v/>
      </c>
      <c r="H1113" s="77" t="str">
        <f>IFERROR(VLOOKUP($D1113,의치한약수데이터!$C:$AS,8,0),"")</f>
        <v/>
      </c>
      <c r="I1113" s="77" t="str">
        <f>IFERROR(VLOOKUP($D1113,의치한약수데이터!$C:$AS,12,0),"")</f>
        <v/>
      </c>
      <c r="J1113" s="77" t="str">
        <f>IFERROR(VLOOKUP($D1113,의치한약수데이터!$C:$AS,13,0),"")</f>
        <v/>
      </c>
      <c r="K1113" s="77" t="str">
        <f>IFERROR(VLOOKUP($D1113,의치한약수데이터!$C:$AS,14,0),"")</f>
        <v/>
      </c>
      <c r="L1113" s="77" t="str">
        <f>IFERROR(VLOOKUP($D1113,의치한약수데이터!$C:$AS,16,0),"")</f>
        <v/>
      </c>
      <c r="M1113" s="80" t="str">
        <f>IFERROR(VLOOKUP($D1113,의치한약수데이터!$C:$AS,17,0),"")</f>
        <v/>
      </c>
      <c r="N1113" s="77" t="str">
        <f>IFERROR(VLOOKUP($D1113,의치한약수데이터!$C:$AS,18,0),"")</f>
        <v/>
      </c>
      <c r="O1113" s="81" t="str">
        <f>IFERROR(VLOOKUP($D1113,의치한약수데이터!$C:$AS,20,0),"")</f>
        <v/>
      </c>
      <c r="P1113" s="77" t="str">
        <f>IFERROR(VLOOKUP($D1113,의치한약수데이터!$C:$AS,21,0),"")</f>
        <v/>
      </c>
      <c r="Q1113" s="77" t="str">
        <f>IFERROR(VLOOKUP($D1113,의치한약수데이터!$C:$AS,39,0),"")</f>
        <v/>
      </c>
      <c r="R1113" s="82" t="str">
        <f>IFERROR(VLOOKUP($D1113,의치한약수데이터!$C:$AS,41,0),"")</f>
        <v/>
      </c>
      <c r="S1113" s="115" t="str">
        <f>IFERROR(VLOOKUP($D1113,의치한약수데이터!$C:$AS,43,0),"")</f>
        <v/>
      </c>
    </row>
    <row r="1114" spans="3:19" x14ac:dyDescent="0.3">
      <c r="C1114" s="18">
        <v>1082</v>
      </c>
      <c r="D1114" s="77" t="str">
        <f>IFERROR(VLOOKUP($C1114,의치한약수데이터!$B:$C,2,0),"")</f>
        <v/>
      </c>
      <c r="E1114" s="79" t="str">
        <f>IFERROR(VLOOKUP($D1114,의치한약수데이터!$C:$AS,3,0),"")</f>
        <v/>
      </c>
      <c r="F1114" s="77" t="str">
        <f>IFERROR(VLOOKUP($D1114,의치한약수데이터!$C:$AS,5,0),"")</f>
        <v/>
      </c>
      <c r="G1114" s="77" t="str">
        <f>IFERROR(VLOOKUP($D1114,의치한약수데이터!$C:$AS,6,0),"")</f>
        <v/>
      </c>
      <c r="H1114" s="77" t="str">
        <f>IFERROR(VLOOKUP($D1114,의치한약수데이터!$C:$AS,8,0),"")</f>
        <v/>
      </c>
      <c r="I1114" s="77" t="str">
        <f>IFERROR(VLOOKUP($D1114,의치한약수데이터!$C:$AS,12,0),"")</f>
        <v/>
      </c>
      <c r="J1114" s="77" t="str">
        <f>IFERROR(VLOOKUP($D1114,의치한약수데이터!$C:$AS,13,0),"")</f>
        <v/>
      </c>
      <c r="K1114" s="77" t="str">
        <f>IFERROR(VLOOKUP($D1114,의치한약수데이터!$C:$AS,14,0),"")</f>
        <v/>
      </c>
      <c r="L1114" s="77" t="str">
        <f>IFERROR(VLOOKUP($D1114,의치한약수데이터!$C:$AS,16,0),"")</f>
        <v/>
      </c>
      <c r="M1114" s="80" t="str">
        <f>IFERROR(VLOOKUP($D1114,의치한약수데이터!$C:$AS,17,0),"")</f>
        <v/>
      </c>
      <c r="N1114" s="77" t="str">
        <f>IFERROR(VLOOKUP($D1114,의치한약수데이터!$C:$AS,18,0),"")</f>
        <v/>
      </c>
      <c r="O1114" s="81" t="str">
        <f>IFERROR(VLOOKUP($D1114,의치한약수데이터!$C:$AS,20,0),"")</f>
        <v/>
      </c>
      <c r="P1114" s="77" t="str">
        <f>IFERROR(VLOOKUP($D1114,의치한약수데이터!$C:$AS,21,0),"")</f>
        <v/>
      </c>
      <c r="Q1114" s="77" t="str">
        <f>IFERROR(VLOOKUP($D1114,의치한약수데이터!$C:$AS,39,0),"")</f>
        <v/>
      </c>
      <c r="R1114" s="82" t="str">
        <f>IFERROR(VLOOKUP($D1114,의치한약수데이터!$C:$AS,41,0),"")</f>
        <v/>
      </c>
      <c r="S1114" s="115" t="str">
        <f>IFERROR(VLOOKUP($D1114,의치한약수데이터!$C:$AS,43,0),"")</f>
        <v/>
      </c>
    </row>
    <row r="1115" spans="3:19" x14ac:dyDescent="0.3">
      <c r="C1115" s="18">
        <v>1083</v>
      </c>
      <c r="D1115" s="77" t="str">
        <f>IFERROR(VLOOKUP($C1115,의치한약수데이터!$B:$C,2,0),"")</f>
        <v/>
      </c>
      <c r="E1115" s="79" t="str">
        <f>IFERROR(VLOOKUP($D1115,의치한약수데이터!$C:$AS,3,0),"")</f>
        <v/>
      </c>
      <c r="F1115" s="77" t="str">
        <f>IFERROR(VLOOKUP($D1115,의치한약수데이터!$C:$AS,5,0),"")</f>
        <v/>
      </c>
      <c r="G1115" s="77" t="str">
        <f>IFERROR(VLOOKUP($D1115,의치한약수데이터!$C:$AS,6,0),"")</f>
        <v/>
      </c>
      <c r="H1115" s="77" t="str">
        <f>IFERROR(VLOOKUP($D1115,의치한약수데이터!$C:$AS,8,0),"")</f>
        <v/>
      </c>
      <c r="I1115" s="77" t="str">
        <f>IFERROR(VLOOKUP($D1115,의치한약수데이터!$C:$AS,12,0),"")</f>
        <v/>
      </c>
      <c r="J1115" s="77" t="str">
        <f>IFERROR(VLOOKUP($D1115,의치한약수데이터!$C:$AS,13,0),"")</f>
        <v/>
      </c>
      <c r="K1115" s="77" t="str">
        <f>IFERROR(VLOOKUP($D1115,의치한약수데이터!$C:$AS,14,0),"")</f>
        <v/>
      </c>
      <c r="L1115" s="77" t="str">
        <f>IFERROR(VLOOKUP($D1115,의치한약수데이터!$C:$AS,16,0),"")</f>
        <v/>
      </c>
      <c r="M1115" s="80" t="str">
        <f>IFERROR(VLOOKUP($D1115,의치한약수데이터!$C:$AS,17,0),"")</f>
        <v/>
      </c>
      <c r="N1115" s="77" t="str">
        <f>IFERROR(VLOOKUP($D1115,의치한약수데이터!$C:$AS,18,0),"")</f>
        <v/>
      </c>
      <c r="O1115" s="81" t="str">
        <f>IFERROR(VLOOKUP($D1115,의치한약수데이터!$C:$AS,20,0),"")</f>
        <v/>
      </c>
      <c r="P1115" s="77" t="str">
        <f>IFERROR(VLOOKUP($D1115,의치한약수데이터!$C:$AS,21,0),"")</f>
        <v/>
      </c>
      <c r="Q1115" s="77" t="str">
        <f>IFERROR(VLOOKUP($D1115,의치한약수데이터!$C:$AS,39,0),"")</f>
        <v/>
      </c>
      <c r="R1115" s="82" t="str">
        <f>IFERROR(VLOOKUP($D1115,의치한약수데이터!$C:$AS,41,0),"")</f>
        <v/>
      </c>
      <c r="S1115" s="115" t="str">
        <f>IFERROR(VLOOKUP($D1115,의치한약수데이터!$C:$AS,43,0),"")</f>
        <v/>
      </c>
    </row>
    <row r="1116" spans="3:19" x14ac:dyDescent="0.3">
      <c r="C1116" s="18">
        <v>1084</v>
      </c>
      <c r="D1116" s="77" t="str">
        <f>IFERROR(VLOOKUP($C1116,의치한약수데이터!$B:$C,2,0),"")</f>
        <v/>
      </c>
      <c r="E1116" s="79" t="str">
        <f>IFERROR(VLOOKUP($D1116,의치한약수데이터!$C:$AS,3,0),"")</f>
        <v/>
      </c>
      <c r="F1116" s="77" t="str">
        <f>IFERROR(VLOOKUP($D1116,의치한약수데이터!$C:$AS,5,0),"")</f>
        <v/>
      </c>
      <c r="G1116" s="77" t="str">
        <f>IFERROR(VLOOKUP($D1116,의치한약수데이터!$C:$AS,6,0),"")</f>
        <v/>
      </c>
      <c r="H1116" s="77" t="str">
        <f>IFERROR(VLOOKUP($D1116,의치한약수데이터!$C:$AS,8,0),"")</f>
        <v/>
      </c>
      <c r="I1116" s="77" t="str">
        <f>IFERROR(VLOOKUP($D1116,의치한약수데이터!$C:$AS,12,0),"")</f>
        <v/>
      </c>
      <c r="J1116" s="77" t="str">
        <f>IFERROR(VLOOKUP($D1116,의치한약수데이터!$C:$AS,13,0),"")</f>
        <v/>
      </c>
      <c r="K1116" s="77" t="str">
        <f>IFERROR(VLOOKUP($D1116,의치한약수데이터!$C:$AS,14,0),"")</f>
        <v/>
      </c>
      <c r="L1116" s="77" t="str">
        <f>IFERROR(VLOOKUP($D1116,의치한약수데이터!$C:$AS,16,0),"")</f>
        <v/>
      </c>
      <c r="M1116" s="80" t="str">
        <f>IFERROR(VLOOKUP($D1116,의치한약수데이터!$C:$AS,17,0),"")</f>
        <v/>
      </c>
      <c r="N1116" s="77" t="str">
        <f>IFERROR(VLOOKUP($D1116,의치한약수데이터!$C:$AS,18,0),"")</f>
        <v/>
      </c>
      <c r="O1116" s="81" t="str">
        <f>IFERROR(VLOOKUP($D1116,의치한약수데이터!$C:$AS,20,0),"")</f>
        <v/>
      </c>
      <c r="P1116" s="77" t="str">
        <f>IFERROR(VLOOKUP($D1116,의치한약수데이터!$C:$AS,21,0),"")</f>
        <v/>
      </c>
      <c r="Q1116" s="77" t="str">
        <f>IFERROR(VLOOKUP($D1116,의치한약수데이터!$C:$AS,39,0),"")</f>
        <v/>
      </c>
      <c r="R1116" s="82" t="str">
        <f>IFERROR(VLOOKUP($D1116,의치한약수데이터!$C:$AS,41,0),"")</f>
        <v/>
      </c>
      <c r="S1116" s="115" t="str">
        <f>IFERROR(VLOOKUP($D1116,의치한약수데이터!$C:$AS,43,0),"")</f>
        <v/>
      </c>
    </row>
    <row r="1117" spans="3:19" x14ac:dyDescent="0.3">
      <c r="C1117" s="18">
        <v>1085</v>
      </c>
      <c r="D1117" s="77" t="str">
        <f>IFERROR(VLOOKUP($C1117,의치한약수데이터!$B:$C,2,0),"")</f>
        <v/>
      </c>
      <c r="E1117" s="79" t="str">
        <f>IFERROR(VLOOKUP($D1117,의치한약수데이터!$C:$AS,3,0),"")</f>
        <v/>
      </c>
      <c r="F1117" s="77" t="str">
        <f>IFERROR(VLOOKUP($D1117,의치한약수데이터!$C:$AS,5,0),"")</f>
        <v/>
      </c>
      <c r="G1117" s="77" t="str">
        <f>IFERROR(VLOOKUP($D1117,의치한약수데이터!$C:$AS,6,0),"")</f>
        <v/>
      </c>
      <c r="H1117" s="77" t="str">
        <f>IFERROR(VLOOKUP($D1117,의치한약수데이터!$C:$AS,8,0),"")</f>
        <v/>
      </c>
      <c r="I1117" s="77" t="str">
        <f>IFERROR(VLOOKUP($D1117,의치한약수데이터!$C:$AS,12,0),"")</f>
        <v/>
      </c>
      <c r="J1117" s="77" t="str">
        <f>IFERROR(VLOOKUP($D1117,의치한약수데이터!$C:$AS,13,0),"")</f>
        <v/>
      </c>
      <c r="K1117" s="77" t="str">
        <f>IFERROR(VLOOKUP($D1117,의치한약수데이터!$C:$AS,14,0),"")</f>
        <v/>
      </c>
      <c r="L1117" s="77" t="str">
        <f>IFERROR(VLOOKUP($D1117,의치한약수데이터!$C:$AS,16,0),"")</f>
        <v/>
      </c>
      <c r="M1117" s="80" t="str">
        <f>IFERROR(VLOOKUP($D1117,의치한약수데이터!$C:$AS,17,0),"")</f>
        <v/>
      </c>
      <c r="N1117" s="77" t="str">
        <f>IFERROR(VLOOKUP($D1117,의치한약수데이터!$C:$AS,18,0),"")</f>
        <v/>
      </c>
      <c r="O1117" s="81" t="str">
        <f>IFERROR(VLOOKUP($D1117,의치한약수데이터!$C:$AS,20,0),"")</f>
        <v/>
      </c>
      <c r="P1117" s="77" t="str">
        <f>IFERROR(VLOOKUP($D1117,의치한약수데이터!$C:$AS,21,0),"")</f>
        <v/>
      </c>
      <c r="Q1117" s="77" t="str">
        <f>IFERROR(VLOOKUP($D1117,의치한약수데이터!$C:$AS,39,0),"")</f>
        <v/>
      </c>
      <c r="R1117" s="82" t="str">
        <f>IFERROR(VLOOKUP($D1117,의치한약수데이터!$C:$AS,41,0),"")</f>
        <v/>
      </c>
      <c r="S1117" s="115" t="str">
        <f>IFERROR(VLOOKUP($D1117,의치한약수데이터!$C:$AS,43,0),"")</f>
        <v/>
      </c>
    </row>
    <row r="1118" spans="3:19" x14ac:dyDescent="0.3">
      <c r="C1118" s="18">
        <v>1086</v>
      </c>
      <c r="D1118" s="77" t="str">
        <f>IFERROR(VLOOKUP($C1118,의치한약수데이터!$B:$C,2,0),"")</f>
        <v/>
      </c>
      <c r="E1118" s="79" t="str">
        <f>IFERROR(VLOOKUP($D1118,의치한약수데이터!$C:$AS,3,0),"")</f>
        <v/>
      </c>
      <c r="F1118" s="77" t="str">
        <f>IFERROR(VLOOKUP($D1118,의치한약수데이터!$C:$AS,5,0),"")</f>
        <v/>
      </c>
      <c r="G1118" s="77" t="str">
        <f>IFERROR(VLOOKUP($D1118,의치한약수데이터!$C:$AS,6,0),"")</f>
        <v/>
      </c>
      <c r="H1118" s="77" t="str">
        <f>IFERROR(VLOOKUP($D1118,의치한약수데이터!$C:$AS,8,0),"")</f>
        <v/>
      </c>
      <c r="I1118" s="77" t="str">
        <f>IFERROR(VLOOKUP($D1118,의치한약수데이터!$C:$AS,12,0),"")</f>
        <v/>
      </c>
      <c r="J1118" s="77" t="str">
        <f>IFERROR(VLOOKUP($D1118,의치한약수데이터!$C:$AS,13,0),"")</f>
        <v/>
      </c>
      <c r="K1118" s="77" t="str">
        <f>IFERROR(VLOOKUP($D1118,의치한약수데이터!$C:$AS,14,0),"")</f>
        <v/>
      </c>
      <c r="L1118" s="77" t="str">
        <f>IFERROR(VLOOKUP($D1118,의치한약수데이터!$C:$AS,16,0),"")</f>
        <v/>
      </c>
      <c r="M1118" s="80" t="str">
        <f>IFERROR(VLOOKUP($D1118,의치한약수데이터!$C:$AS,17,0),"")</f>
        <v/>
      </c>
      <c r="N1118" s="77" t="str">
        <f>IFERROR(VLOOKUP($D1118,의치한약수데이터!$C:$AS,18,0),"")</f>
        <v/>
      </c>
      <c r="O1118" s="81" t="str">
        <f>IFERROR(VLOOKUP($D1118,의치한약수데이터!$C:$AS,20,0),"")</f>
        <v/>
      </c>
      <c r="P1118" s="77" t="str">
        <f>IFERROR(VLOOKUP($D1118,의치한약수데이터!$C:$AS,21,0),"")</f>
        <v/>
      </c>
      <c r="Q1118" s="77" t="str">
        <f>IFERROR(VLOOKUP($D1118,의치한약수데이터!$C:$AS,39,0),"")</f>
        <v/>
      </c>
      <c r="R1118" s="82" t="str">
        <f>IFERROR(VLOOKUP($D1118,의치한약수데이터!$C:$AS,41,0),"")</f>
        <v/>
      </c>
      <c r="S1118" s="115" t="str">
        <f>IFERROR(VLOOKUP($D1118,의치한약수데이터!$C:$AS,43,0),"")</f>
        <v/>
      </c>
    </row>
    <row r="1119" spans="3:19" x14ac:dyDescent="0.3">
      <c r="C1119" s="18">
        <v>1087</v>
      </c>
      <c r="D1119" s="77" t="str">
        <f>IFERROR(VLOOKUP($C1119,의치한약수데이터!$B:$C,2,0),"")</f>
        <v/>
      </c>
      <c r="E1119" s="79" t="str">
        <f>IFERROR(VLOOKUP($D1119,의치한약수데이터!$C:$AS,3,0),"")</f>
        <v/>
      </c>
      <c r="F1119" s="77" t="str">
        <f>IFERROR(VLOOKUP($D1119,의치한약수데이터!$C:$AS,5,0),"")</f>
        <v/>
      </c>
      <c r="G1119" s="77" t="str">
        <f>IFERROR(VLOOKUP($D1119,의치한약수데이터!$C:$AS,6,0),"")</f>
        <v/>
      </c>
      <c r="H1119" s="77" t="str">
        <f>IFERROR(VLOOKUP($D1119,의치한약수데이터!$C:$AS,8,0),"")</f>
        <v/>
      </c>
      <c r="I1119" s="77" t="str">
        <f>IFERROR(VLOOKUP($D1119,의치한약수데이터!$C:$AS,12,0),"")</f>
        <v/>
      </c>
      <c r="J1119" s="77" t="str">
        <f>IFERROR(VLOOKUP($D1119,의치한약수데이터!$C:$AS,13,0),"")</f>
        <v/>
      </c>
      <c r="K1119" s="77" t="str">
        <f>IFERROR(VLOOKUP($D1119,의치한약수데이터!$C:$AS,14,0),"")</f>
        <v/>
      </c>
      <c r="L1119" s="77" t="str">
        <f>IFERROR(VLOOKUP($D1119,의치한약수데이터!$C:$AS,16,0),"")</f>
        <v/>
      </c>
      <c r="M1119" s="80" t="str">
        <f>IFERROR(VLOOKUP($D1119,의치한약수데이터!$C:$AS,17,0),"")</f>
        <v/>
      </c>
      <c r="N1119" s="77" t="str">
        <f>IFERROR(VLOOKUP($D1119,의치한약수데이터!$C:$AS,18,0),"")</f>
        <v/>
      </c>
      <c r="O1119" s="81" t="str">
        <f>IFERROR(VLOOKUP($D1119,의치한약수데이터!$C:$AS,20,0),"")</f>
        <v/>
      </c>
      <c r="P1119" s="77" t="str">
        <f>IFERROR(VLOOKUP($D1119,의치한약수데이터!$C:$AS,21,0),"")</f>
        <v/>
      </c>
      <c r="Q1119" s="77" t="str">
        <f>IFERROR(VLOOKUP($D1119,의치한약수데이터!$C:$AS,39,0),"")</f>
        <v/>
      </c>
      <c r="R1119" s="82" t="str">
        <f>IFERROR(VLOOKUP($D1119,의치한약수데이터!$C:$AS,41,0),"")</f>
        <v/>
      </c>
      <c r="S1119" s="115" t="str">
        <f>IFERROR(VLOOKUP($D1119,의치한약수데이터!$C:$AS,43,0),"")</f>
        <v/>
      </c>
    </row>
    <row r="1120" spans="3:19" x14ac:dyDescent="0.3">
      <c r="C1120" s="18">
        <v>1088</v>
      </c>
      <c r="D1120" s="77" t="str">
        <f>IFERROR(VLOOKUP($C1120,의치한약수데이터!$B:$C,2,0),"")</f>
        <v/>
      </c>
      <c r="E1120" s="79" t="str">
        <f>IFERROR(VLOOKUP($D1120,의치한약수데이터!$C:$AS,3,0),"")</f>
        <v/>
      </c>
      <c r="F1120" s="77" t="str">
        <f>IFERROR(VLOOKUP($D1120,의치한약수데이터!$C:$AS,5,0),"")</f>
        <v/>
      </c>
      <c r="G1120" s="77" t="str">
        <f>IFERROR(VLOOKUP($D1120,의치한약수데이터!$C:$AS,6,0),"")</f>
        <v/>
      </c>
      <c r="H1120" s="77" t="str">
        <f>IFERROR(VLOOKUP($D1120,의치한약수데이터!$C:$AS,8,0),"")</f>
        <v/>
      </c>
      <c r="I1120" s="77" t="str">
        <f>IFERROR(VLOOKUP($D1120,의치한약수데이터!$C:$AS,12,0),"")</f>
        <v/>
      </c>
      <c r="J1120" s="77" t="str">
        <f>IFERROR(VLOOKUP($D1120,의치한약수데이터!$C:$AS,13,0),"")</f>
        <v/>
      </c>
      <c r="K1120" s="77" t="str">
        <f>IFERROR(VLOOKUP($D1120,의치한약수데이터!$C:$AS,14,0),"")</f>
        <v/>
      </c>
      <c r="L1120" s="77" t="str">
        <f>IFERROR(VLOOKUP($D1120,의치한약수데이터!$C:$AS,16,0),"")</f>
        <v/>
      </c>
      <c r="M1120" s="80" t="str">
        <f>IFERROR(VLOOKUP($D1120,의치한약수데이터!$C:$AS,17,0),"")</f>
        <v/>
      </c>
      <c r="N1120" s="77" t="str">
        <f>IFERROR(VLOOKUP($D1120,의치한약수데이터!$C:$AS,18,0),"")</f>
        <v/>
      </c>
      <c r="O1120" s="81" t="str">
        <f>IFERROR(VLOOKUP($D1120,의치한약수데이터!$C:$AS,20,0),"")</f>
        <v/>
      </c>
      <c r="P1120" s="77" t="str">
        <f>IFERROR(VLOOKUP($D1120,의치한약수데이터!$C:$AS,21,0),"")</f>
        <v/>
      </c>
      <c r="Q1120" s="77" t="str">
        <f>IFERROR(VLOOKUP($D1120,의치한약수데이터!$C:$AS,39,0),"")</f>
        <v/>
      </c>
      <c r="R1120" s="82" t="str">
        <f>IFERROR(VLOOKUP($D1120,의치한약수데이터!$C:$AS,41,0),"")</f>
        <v/>
      </c>
      <c r="S1120" s="115" t="str">
        <f>IFERROR(VLOOKUP($D1120,의치한약수데이터!$C:$AS,43,0),"")</f>
        <v/>
      </c>
    </row>
    <row r="1121" spans="3:19" x14ac:dyDescent="0.3">
      <c r="C1121" s="18">
        <v>1089</v>
      </c>
      <c r="D1121" s="77" t="str">
        <f>IFERROR(VLOOKUP($C1121,의치한약수데이터!$B:$C,2,0),"")</f>
        <v/>
      </c>
      <c r="E1121" s="79" t="str">
        <f>IFERROR(VLOOKUP($D1121,의치한약수데이터!$C:$AS,3,0),"")</f>
        <v/>
      </c>
      <c r="F1121" s="77" t="str">
        <f>IFERROR(VLOOKUP($D1121,의치한약수데이터!$C:$AS,5,0),"")</f>
        <v/>
      </c>
      <c r="G1121" s="77" t="str">
        <f>IFERROR(VLOOKUP($D1121,의치한약수데이터!$C:$AS,6,0),"")</f>
        <v/>
      </c>
      <c r="H1121" s="77" t="str">
        <f>IFERROR(VLOOKUP($D1121,의치한약수데이터!$C:$AS,8,0),"")</f>
        <v/>
      </c>
      <c r="I1121" s="77" t="str">
        <f>IFERROR(VLOOKUP($D1121,의치한약수데이터!$C:$AS,12,0),"")</f>
        <v/>
      </c>
      <c r="J1121" s="77" t="str">
        <f>IFERROR(VLOOKUP($D1121,의치한약수데이터!$C:$AS,13,0),"")</f>
        <v/>
      </c>
      <c r="K1121" s="77" t="str">
        <f>IFERROR(VLOOKUP($D1121,의치한약수데이터!$C:$AS,14,0),"")</f>
        <v/>
      </c>
      <c r="L1121" s="77" t="str">
        <f>IFERROR(VLOOKUP($D1121,의치한약수데이터!$C:$AS,16,0),"")</f>
        <v/>
      </c>
      <c r="M1121" s="80" t="str">
        <f>IFERROR(VLOOKUP($D1121,의치한약수데이터!$C:$AS,17,0),"")</f>
        <v/>
      </c>
      <c r="N1121" s="77" t="str">
        <f>IFERROR(VLOOKUP($D1121,의치한약수데이터!$C:$AS,18,0),"")</f>
        <v/>
      </c>
      <c r="O1121" s="81" t="str">
        <f>IFERROR(VLOOKUP($D1121,의치한약수데이터!$C:$AS,20,0),"")</f>
        <v/>
      </c>
      <c r="P1121" s="77" t="str">
        <f>IFERROR(VLOOKUP($D1121,의치한약수데이터!$C:$AS,21,0),"")</f>
        <v/>
      </c>
      <c r="Q1121" s="77" t="str">
        <f>IFERROR(VLOOKUP($D1121,의치한약수데이터!$C:$AS,39,0),"")</f>
        <v/>
      </c>
      <c r="R1121" s="82" t="str">
        <f>IFERROR(VLOOKUP($D1121,의치한약수데이터!$C:$AS,41,0),"")</f>
        <v/>
      </c>
      <c r="S1121" s="115" t="str">
        <f>IFERROR(VLOOKUP($D1121,의치한약수데이터!$C:$AS,43,0),"")</f>
        <v/>
      </c>
    </row>
    <row r="1122" spans="3:19" x14ac:dyDescent="0.3">
      <c r="C1122" s="18">
        <v>1090</v>
      </c>
      <c r="D1122" s="77" t="str">
        <f>IFERROR(VLOOKUP($C1122,의치한약수데이터!$B:$C,2,0),"")</f>
        <v/>
      </c>
      <c r="E1122" s="79" t="str">
        <f>IFERROR(VLOOKUP($D1122,의치한약수데이터!$C:$AS,3,0),"")</f>
        <v/>
      </c>
      <c r="F1122" s="77" t="str">
        <f>IFERROR(VLOOKUP($D1122,의치한약수데이터!$C:$AS,5,0),"")</f>
        <v/>
      </c>
      <c r="G1122" s="77" t="str">
        <f>IFERROR(VLOOKUP($D1122,의치한약수데이터!$C:$AS,6,0),"")</f>
        <v/>
      </c>
      <c r="H1122" s="77" t="str">
        <f>IFERROR(VLOOKUP($D1122,의치한약수데이터!$C:$AS,8,0),"")</f>
        <v/>
      </c>
      <c r="I1122" s="77" t="str">
        <f>IFERROR(VLOOKUP($D1122,의치한약수데이터!$C:$AS,12,0),"")</f>
        <v/>
      </c>
      <c r="J1122" s="77" t="str">
        <f>IFERROR(VLOOKUP($D1122,의치한약수데이터!$C:$AS,13,0),"")</f>
        <v/>
      </c>
      <c r="K1122" s="77" t="str">
        <f>IFERROR(VLOOKUP($D1122,의치한약수데이터!$C:$AS,14,0),"")</f>
        <v/>
      </c>
      <c r="L1122" s="77" t="str">
        <f>IFERROR(VLOOKUP($D1122,의치한약수데이터!$C:$AS,16,0),"")</f>
        <v/>
      </c>
      <c r="M1122" s="80" t="str">
        <f>IFERROR(VLOOKUP($D1122,의치한약수데이터!$C:$AS,17,0),"")</f>
        <v/>
      </c>
      <c r="N1122" s="77" t="str">
        <f>IFERROR(VLOOKUP($D1122,의치한약수데이터!$C:$AS,18,0),"")</f>
        <v/>
      </c>
      <c r="O1122" s="81" t="str">
        <f>IFERROR(VLOOKUP($D1122,의치한약수데이터!$C:$AS,20,0),"")</f>
        <v/>
      </c>
      <c r="P1122" s="77" t="str">
        <f>IFERROR(VLOOKUP($D1122,의치한약수데이터!$C:$AS,21,0),"")</f>
        <v/>
      </c>
      <c r="Q1122" s="77" t="str">
        <f>IFERROR(VLOOKUP($D1122,의치한약수데이터!$C:$AS,39,0),"")</f>
        <v/>
      </c>
      <c r="R1122" s="82" t="str">
        <f>IFERROR(VLOOKUP($D1122,의치한약수데이터!$C:$AS,41,0),"")</f>
        <v/>
      </c>
      <c r="S1122" s="115" t="str">
        <f>IFERROR(VLOOKUP($D1122,의치한약수데이터!$C:$AS,43,0),"")</f>
        <v/>
      </c>
    </row>
    <row r="1123" spans="3:19" x14ac:dyDescent="0.3">
      <c r="C1123" s="18">
        <v>1091</v>
      </c>
      <c r="D1123" s="77" t="str">
        <f>IFERROR(VLOOKUP($C1123,의치한약수데이터!$B:$C,2,0),"")</f>
        <v/>
      </c>
      <c r="E1123" s="79" t="str">
        <f>IFERROR(VLOOKUP($D1123,의치한약수데이터!$C:$AS,3,0),"")</f>
        <v/>
      </c>
      <c r="F1123" s="77" t="str">
        <f>IFERROR(VLOOKUP($D1123,의치한약수데이터!$C:$AS,5,0),"")</f>
        <v/>
      </c>
      <c r="G1123" s="77" t="str">
        <f>IFERROR(VLOOKUP($D1123,의치한약수데이터!$C:$AS,6,0),"")</f>
        <v/>
      </c>
      <c r="H1123" s="77" t="str">
        <f>IFERROR(VLOOKUP($D1123,의치한약수데이터!$C:$AS,8,0),"")</f>
        <v/>
      </c>
      <c r="I1123" s="77" t="str">
        <f>IFERROR(VLOOKUP($D1123,의치한약수데이터!$C:$AS,12,0),"")</f>
        <v/>
      </c>
      <c r="J1123" s="77" t="str">
        <f>IFERROR(VLOOKUP($D1123,의치한약수데이터!$C:$AS,13,0),"")</f>
        <v/>
      </c>
      <c r="K1123" s="77" t="str">
        <f>IFERROR(VLOOKUP($D1123,의치한약수데이터!$C:$AS,14,0),"")</f>
        <v/>
      </c>
      <c r="L1123" s="77" t="str">
        <f>IFERROR(VLOOKUP($D1123,의치한약수데이터!$C:$AS,16,0),"")</f>
        <v/>
      </c>
      <c r="M1123" s="80" t="str">
        <f>IFERROR(VLOOKUP($D1123,의치한약수데이터!$C:$AS,17,0),"")</f>
        <v/>
      </c>
      <c r="N1123" s="77" t="str">
        <f>IFERROR(VLOOKUP($D1123,의치한약수데이터!$C:$AS,18,0),"")</f>
        <v/>
      </c>
      <c r="O1123" s="81" t="str">
        <f>IFERROR(VLOOKUP($D1123,의치한약수데이터!$C:$AS,20,0),"")</f>
        <v/>
      </c>
      <c r="P1123" s="77" t="str">
        <f>IFERROR(VLOOKUP($D1123,의치한약수데이터!$C:$AS,21,0),"")</f>
        <v/>
      </c>
      <c r="Q1123" s="77" t="str">
        <f>IFERROR(VLOOKUP($D1123,의치한약수데이터!$C:$AS,39,0),"")</f>
        <v/>
      </c>
      <c r="R1123" s="82" t="str">
        <f>IFERROR(VLOOKUP($D1123,의치한약수데이터!$C:$AS,41,0),"")</f>
        <v/>
      </c>
      <c r="S1123" s="115" t="str">
        <f>IFERROR(VLOOKUP($D1123,의치한약수데이터!$C:$AS,43,0),"")</f>
        <v/>
      </c>
    </row>
    <row r="1124" spans="3:19" x14ac:dyDescent="0.3">
      <c r="C1124" s="18">
        <v>1092</v>
      </c>
      <c r="D1124" s="77" t="str">
        <f>IFERROR(VLOOKUP($C1124,의치한약수데이터!$B:$C,2,0),"")</f>
        <v/>
      </c>
      <c r="E1124" s="79" t="str">
        <f>IFERROR(VLOOKUP($D1124,의치한약수데이터!$C:$AS,3,0),"")</f>
        <v/>
      </c>
      <c r="F1124" s="77" t="str">
        <f>IFERROR(VLOOKUP($D1124,의치한약수데이터!$C:$AS,5,0),"")</f>
        <v/>
      </c>
      <c r="G1124" s="77" t="str">
        <f>IFERROR(VLOOKUP($D1124,의치한약수데이터!$C:$AS,6,0),"")</f>
        <v/>
      </c>
      <c r="H1124" s="77" t="str">
        <f>IFERROR(VLOOKUP($D1124,의치한약수데이터!$C:$AS,8,0),"")</f>
        <v/>
      </c>
      <c r="I1124" s="77" t="str">
        <f>IFERROR(VLOOKUP($D1124,의치한약수데이터!$C:$AS,12,0),"")</f>
        <v/>
      </c>
      <c r="J1124" s="77" t="str">
        <f>IFERROR(VLOOKUP($D1124,의치한약수데이터!$C:$AS,13,0),"")</f>
        <v/>
      </c>
      <c r="K1124" s="77" t="str">
        <f>IFERROR(VLOOKUP($D1124,의치한약수데이터!$C:$AS,14,0),"")</f>
        <v/>
      </c>
      <c r="L1124" s="77" t="str">
        <f>IFERROR(VLOOKUP($D1124,의치한약수데이터!$C:$AS,16,0),"")</f>
        <v/>
      </c>
      <c r="M1124" s="80" t="str">
        <f>IFERROR(VLOOKUP($D1124,의치한약수데이터!$C:$AS,17,0),"")</f>
        <v/>
      </c>
      <c r="N1124" s="77" t="str">
        <f>IFERROR(VLOOKUP($D1124,의치한약수데이터!$C:$AS,18,0),"")</f>
        <v/>
      </c>
      <c r="O1124" s="81" t="str">
        <f>IFERROR(VLOOKUP($D1124,의치한약수데이터!$C:$AS,20,0),"")</f>
        <v/>
      </c>
      <c r="P1124" s="77" t="str">
        <f>IFERROR(VLOOKUP($D1124,의치한약수데이터!$C:$AS,21,0),"")</f>
        <v/>
      </c>
      <c r="Q1124" s="77" t="str">
        <f>IFERROR(VLOOKUP($D1124,의치한약수데이터!$C:$AS,39,0),"")</f>
        <v/>
      </c>
      <c r="R1124" s="82" t="str">
        <f>IFERROR(VLOOKUP($D1124,의치한약수데이터!$C:$AS,41,0),"")</f>
        <v/>
      </c>
      <c r="S1124" s="115" t="str">
        <f>IFERROR(VLOOKUP($D1124,의치한약수데이터!$C:$AS,43,0),"")</f>
        <v/>
      </c>
    </row>
    <row r="1125" spans="3:19" x14ac:dyDescent="0.3">
      <c r="C1125" s="18">
        <v>1093</v>
      </c>
      <c r="D1125" s="77" t="str">
        <f>IFERROR(VLOOKUP($C1125,의치한약수데이터!$B:$C,2,0),"")</f>
        <v/>
      </c>
      <c r="E1125" s="79" t="str">
        <f>IFERROR(VLOOKUP($D1125,의치한약수데이터!$C:$AS,3,0),"")</f>
        <v/>
      </c>
      <c r="F1125" s="77" t="str">
        <f>IFERROR(VLOOKUP($D1125,의치한약수데이터!$C:$AS,5,0),"")</f>
        <v/>
      </c>
      <c r="G1125" s="77" t="str">
        <f>IFERROR(VLOOKUP($D1125,의치한약수데이터!$C:$AS,6,0),"")</f>
        <v/>
      </c>
      <c r="H1125" s="77" t="str">
        <f>IFERROR(VLOOKUP($D1125,의치한약수데이터!$C:$AS,8,0),"")</f>
        <v/>
      </c>
      <c r="I1125" s="77" t="str">
        <f>IFERROR(VLOOKUP($D1125,의치한약수데이터!$C:$AS,12,0),"")</f>
        <v/>
      </c>
      <c r="J1125" s="77" t="str">
        <f>IFERROR(VLOOKUP($D1125,의치한약수데이터!$C:$AS,13,0),"")</f>
        <v/>
      </c>
      <c r="K1125" s="77" t="str">
        <f>IFERROR(VLOOKUP($D1125,의치한약수데이터!$C:$AS,14,0),"")</f>
        <v/>
      </c>
      <c r="L1125" s="77" t="str">
        <f>IFERROR(VLOOKUP($D1125,의치한약수데이터!$C:$AS,16,0),"")</f>
        <v/>
      </c>
      <c r="M1125" s="80" t="str">
        <f>IFERROR(VLOOKUP($D1125,의치한약수데이터!$C:$AS,17,0),"")</f>
        <v/>
      </c>
      <c r="N1125" s="77" t="str">
        <f>IFERROR(VLOOKUP($D1125,의치한약수데이터!$C:$AS,18,0),"")</f>
        <v/>
      </c>
      <c r="O1125" s="81" t="str">
        <f>IFERROR(VLOOKUP($D1125,의치한약수데이터!$C:$AS,20,0),"")</f>
        <v/>
      </c>
      <c r="P1125" s="77" t="str">
        <f>IFERROR(VLOOKUP($D1125,의치한약수데이터!$C:$AS,21,0),"")</f>
        <v/>
      </c>
      <c r="Q1125" s="77" t="str">
        <f>IFERROR(VLOOKUP($D1125,의치한약수데이터!$C:$AS,39,0),"")</f>
        <v/>
      </c>
      <c r="R1125" s="82" t="str">
        <f>IFERROR(VLOOKUP($D1125,의치한약수데이터!$C:$AS,41,0),"")</f>
        <v/>
      </c>
      <c r="S1125" s="115" t="str">
        <f>IFERROR(VLOOKUP($D1125,의치한약수데이터!$C:$AS,43,0),"")</f>
        <v/>
      </c>
    </row>
    <row r="1126" spans="3:19" x14ac:dyDescent="0.3">
      <c r="C1126" s="18">
        <v>1094</v>
      </c>
      <c r="D1126" s="77" t="str">
        <f>IFERROR(VLOOKUP($C1126,의치한약수데이터!$B:$C,2,0),"")</f>
        <v/>
      </c>
      <c r="E1126" s="79" t="str">
        <f>IFERROR(VLOOKUP($D1126,의치한약수데이터!$C:$AS,3,0),"")</f>
        <v/>
      </c>
      <c r="F1126" s="77" t="str">
        <f>IFERROR(VLOOKUP($D1126,의치한약수데이터!$C:$AS,5,0),"")</f>
        <v/>
      </c>
      <c r="G1126" s="77" t="str">
        <f>IFERROR(VLOOKUP($D1126,의치한약수데이터!$C:$AS,6,0),"")</f>
        <v/>
      </c>
      <c r="H1126" s="77" t="str">
        <f>IFERROR(VLOOKUP($D1126,의치한약수데이터!$C:$AS,8,0),"")</f>
        <v/>
      </c>
      <c r="I1126" s="77" t="str">
        <f>IFERROR(VLOOKUP($D1126,의치한약수데이터!$C:$AS,12,0),"")</f>
        <v/>
      </c>
      <c r="J1126" s="77" t="str">
        <f>IFERROR(VLOOKUP($D1126,의치한약수데이터!$C:$AS,13,0),"")</f>
        <v/>
      </c>
      <c r="K1126" s="77" t="str">
        <f>IFERROR(VLOOKUP($D1126,의치한약수데이터!$C:$AS,14,0),"")</f>
        <v/>
      </c>
      <c r="L1126" s="77" t="str">
        <f>IFERROR(VLOOKUP($D1126,의치한약수데이터!$C:$AS,16,0),"")</f>
        <v/>
      </c>
      <c r="M1126" s="80" t="str">
        <f>IFERROR(VLOOKUP($D1126,의치한약수데이터!$C:$AS,17,0),"")</f>
        <v/>
      </c>
      <c r="N1126" s="77" t="str">
        <f>IFERROR(VLOOKUP($D1126,의치한약수데이터!$C:$AS,18,0),"")</f>
        <v/>
      </c>
      <c r="O1126" s="81" t="str">
        <f>IFERROR(VLOOKUP($D1126,의치한약수데이터!$C:$AS,20,0),"")</f>
        <v/>
      </c>
      <c r="P1126" s="77" t="str">
        <f>IFERROR(VLOOKUP($D1126,의치한약수데이터!$C:$AS,21,0),"")</f>
        <v/>
      </c>
      <c r="Q1126" s="77" t="str">
        <f>IFERROR(VLOOKUP($D1126,의치한약수데이터!$C:$AS,39,0),"")</f>
        <v/>
      </c>
      <c r="R1126" s="82" t="str">
        <f>IFERROR(VLOOKUP($D1126,의치한약수데이터!$C:$AS,41,0),"")</f>
        <v/>
      </c>
      <c r="S1126" s="115" t="str">
        <f>IFERROR(VLOOKUP($D1126,의치한약수데이터!$C:$AS,43,0),"")</f>
        <v/>
      </c>
    </row>
    <row r="1127" spans="3:19" x14ac:dyDescent="0.3">
      <c r="C1127" s="18">
        <v>1095</v>
      </c>
      <c r="D1127" s="77" t="str">
        <f>IFERROR(VLOOKUP($C1127,의치한약수데이터!$B:$C,2,0),"")</f>
        <v/>
      </c>
      <c r="E1127" s="79" t="str">
        <f>IFERROR(VLOOKUP($D1127,의치한약수데이터!$C:$AS,3,0),"")</f>
        <v/>
      </c>
      <c r="F1127" s="77" t="str">
        <f>IFERROR(VLOOKUP($D1127,의치한약수데이터!$C:$AS,5,0),"")</f>
        <v/>
      </c>
      <c r="G1127" s="77" t="str">
        <f>IFERROR(VLOOKUP($D1127,의치한약수데이터!$C:$AS,6,0),"")</f>
        <v/>
      </c>
      <c r="H1127" s="77" t="str">
        <f>IFERROR(VLOOKUP($D1127,의치한약수데이터!$C:$AS,8,0),"")</f>
        <v/>
      </c>
      <c r="I1127" s="77" t="str">
        <f>IFERROR(VLOOKUP($D1127,의치한약수데이터!$C:$AS,12,0),"")</f>
        <v/>
      </c>
      <c r="J1127" s="77" t="str">
        <f>IFERROR(VLOOKUP($D1127,의치한약수데이터!$C:$AS,13,0),"")</f>
        <v/>
      </c>
      <c r="K1127" s="77" t="str">
        <f>IFERROR(VLOOKUP($D1127,의치한약수데이터!$C:$AS,14,0),"")</f>
        <v/>
      </c>
      <c r="L1127" s="77" t="str">
        <f>IFERROR(VLOOKUP($D1127,의치한약수데이터!$C:$AS,16,0),"")</f>
        <v/>
      </c>
      <c r="M1127" s="80" t="str">
        <f>IFERROR(VLOOKUP($D1127,의치한약수데이터!$C:$AS,17,0),"")</f>
        <v/>
      </c>
      <c r="N1127" s="77" t="str">
        <f>IFERROR(VLOOKUP($D1127,의치한약수데이터!$C:$AS,18,0),"")</f>
        <v/>
      </c>
      <c r="O1127" s="81" t="str">
        <f>IFERROR(VLOOKUP($D1127,의치한약수데이터!$C:$AS,20,0),"")</f>
        <v/>
      </c>
      <c r="P1127" s="77" t="str">
        <f>IFERROR(VLOOKUP($D1127,의치한약수데이터!$C:$AS,21,0),"")</f>
        <v/>
      </c>
      <c r="Q1127" s="77" t="str">
        <f>IFERROR(VLOOKUP($D1127,의치한약수데이터!$C:$AS,39,0),"")</f>
        <v/>
      </c>
      <c r="R1127" s="82" t="str">
        <f>IFERROR(VLOOKUP($D1127,의치한약수데이터!$C:$AS,41,0),"")</f>
        <v/>
      </c>
      <c r="S1127" s="115" t="str">
        <f>IFERROR(VLOOKUP($D1127,의치한약수데이터!$C:$AS,43,0),"")</f>
        <v/>
      </c>
    </row>
    <row r="1128" spans="3:19" x14ac:dyDescent="0.3">
      <c r="C1128" s="18">
        <v>1096</v>
      </c>
      <c r="D1128" s="77" t="str">
        <f>IFERROR(VLOOKUP($C1128,의치한약수데이터!$B:$C,2,0),"")</f>
        <v/>
      </c>
      <c r="E1128" s="79" t="str">
        <f>IFERROR(VLOOKUP($D1128,의치한약수데이터!$C:$AS,3,0),"")</f>
        <v/>
      </c>
      <c r="F1128" s="77" t="str">
        <f>IFERROR(VLOOKUP($D1128,의치한약수데이터!$C:$AS,5,0),"")</f>
        <v/>
      </c>
      <c r="G1128" s="77" t="str">
        <f>IFERROR(VLOOKUP($D1128,의치한약수데이터!$C:$AS,6,0),"")</f>
        <v/>
      </c>
      <c r="H1128" s="77" t="str">
        <f>IFERROR(VLOOKUP($D1128,의치한약수데이터!$C:$AS,8,0),"")</f>
        <v/>
      </c>
      <c r="I1128" s="77" t="str">
        <f>IFERROR(VLOOKUP($D1128,의치한약수데이터!$C:$AS,12,0),"")</f>
        <v/>
      </c>
      <c r="J1128" s="77" t="str">
        <f>IFERROR(VLOOKUP($D1128,의치한약수데이터!$C:$AS,13,0),"")</f>
        <v/>
      </c>
      <c r="K1128" s="77" t="str">
        <f>IFERROR(VLOOKUP($D1128,의치한약수데이터!$C:$AS,14,0),"")</f>
        <v/>
      </c>
      <c r="L1128" s="77" t="str">
        <f>IFERROR(VLOOKUP($D1128,의치한약수데이터!$C:$AS,16,0),"")</f>
        <v/>
      </c>
      <c r="M1128" s="80" t="str">
        <f>IFERROR(VLOOKUP($D1128,의치한약수데이터!$C:$AS,17,0),"")</f>
        <v/>
      </c>
      <c r="N1128" s="77" t="str">
        <f>IFERROR(VLOOKUP($D1128,의치한약수데이터!$C:$AS,18,0),"")</f>
        <v/>
      </c>
      <c r="O1128" s="81" t="str">
        <f>IFERROR(VLOOKUP($D1128,의치한약수데이터!$C:$AS,20,0),"")</f>
        <v/>
      </c>
      <c r="P1128" s="77" t="str">
        <f>IFERROR(VLOOKUP($D1128,의치한약수데이터!$C:$AS,21,0),"")</f>
        <v/>
      </c>
      <c r="Q1128" s="77" t="str">
        <f>IFERROR(VLOOKUP($D1128,의치한약수데이터!$C:$AS,39,0),"")</f>
        <v/>
      </c>
      <c r="R1128" s="82" t="str">
        <f>IFERROR(VLOOKUP($D1128,의치한약수데이터!$C:$AS,41,0),"")</f>
        <v/>
      </c>
      <c r="S1128" s="115" t="str">
        <f>IFERROR(VLOOKUP($D1128,의치한약수데이터!$C:$AS,43,0),"")</f>
        <v/>
      </c>
    </row>
    <row r="1129" spans="3:19" x14ac:dyDescent="0.3">
      <c r="C1129" s="18">
        <v>1097</v>
      </c>
      <c r="D1129" s="77" t="str">
        <f>IFERROR(VLOOKUP($C1129,의치한약수데이터!$B:$C,2,0),"")</f>
        <v/>
      </c>
      <c r="E1129" s="79" t="str">
        <f>IFERROR(VLOOKUP($D1129,의치한약수데이터!$C:$AS,3,0),"")</f>
        <v/>
      </c>
      <c r="F1129" s="77" t="str">
        <f>IFERROR(VLOOKUP($D1129,의치한약수데이터!$C:$AS,5,0),"")</f>
        <v/>
      </c>
      <c r="G1129" s="77" t="str">
        <f>IFERROR(VLOOKUP($D1129,의치한약수데이터!$C:$AS,6,0),"")</f>
        <v/>
      </c>
      <c r="H1129" s="77" t="str">
        <f>IFERROR(VLOOKUP($D1129,의치한약수데이터!$C:$AS,8,0),"")</f>
        <v/>
      </c>
      <c r="I1129" s="77" t="str">
        <f>IFERROR(VLOOKUP($D1129,의치한약수데이터!$C:$AS,12,0),"")</f>
        <v/>
      </c>
      <c r="J1129" s="77" t="str">
        <f>IFERROR(VLOOKUP($D1129,의치한약수데이터!$C:$AS,13,0),"")</f>
        <v/>
      </c>
      <c r="K1129" s="77" t="str">
        <f>IFERROR(VLOOKUP($D1129,의치한약수데이터!$C:$AS,14,0),"")</f>
        <v/>
      </c>
      <c r="L1129" s="77" t="str">
        <f>IFERROR(VLOOKUP($D1129,의치한약수데이터!$C:$AS,16,0),"")</f>
        <v/>
      </c>
      <c r="M1129" s="80" t="str">
        <f>IFERROR(VLOOKUP($D1129,의치한약수데이터!$C:$AS,17,0),"")</f>
        <v/>
      </c>
      <c r="N1129" s="77" t="str">
        <f>IFERROR(VLOOKUP($D1129,의치한약수데이터!$C:$AS,18,0),"")</f>
        <v/>
      </c>
      <c r="O1129" s="81" t="str">
        <f>IFERROR(VLOOKUP($D1129,의치한약수데이터!$C:$AS,20,0),"")</f>
        <v/>
      </c>
      <c r="P1129" s="77" t="str">
        <f>IFERROR(VLOOKUP($D1129,의치한약수데이터!$C:$AS,21,0),"")</f>
        <v/>
      </c>
      <c r="Q1129" s="77" t="str">
        <f>IFERROR(VLOOKUP($D1129,의치한약수데이터!$C:$AS,39,0),"")</f>
        <v/>
      </c>
      <c r="R1129" s="82" t="str">
        <f>IFERROR(VLOOKUP($D1129,의치한약수데이터!$C:$AS,41,0),"")</f>
        <v/>
      </c>
      <c r="S1129" s="115" t="str">
        <f>IFERROR(VLOOKUP($D1129,의치한약수데이터!$C:$AS,43,0),"")</f>
        <v/>
      </c>
    </row>
    <row r="1130" spans="3:19" x14ac:dyDescent="0.3">
      <c r="C1130" s="18">
        <v>1098</v>
      </c>
      <c r="D1130" s="77" t="str">
        <f>IFERROR(VLOOKUP($C1130,의치한약수데이터!$B:$C,2,0),"")</f>
        <v/>
      </c>
      <c r="E1130" s="79" t="str">
        <f>IFERROR(VLOOKUP($D1130,의치한약수데이터!$C:$AS,3,0),"")</f>
        <v/>
      </c>
      <c r="F1130" s="77" t="str">
        <f>IFERROR(VLOOKUP($D1130,의치한약수데이터!$C:$AS,5,0),"")</f>
        <v/>
      </c>
      <c r="G1130" s="77" t="str">
        <f>IFERROR(VLOOKUP($D1130,의치한약수데이터!$C:$AS,6,0),"")</f>
        <v/>
      </c>
      <c r="H1130" s="77" t="str">
        <f>IFERROR(VLOOKUP($D1130,의치한약수데이터!$C:$AS,8,0),"")</f>
        <v/>
      </c>
      <c r="I1130" s="77" t="str">
        <f>IFERROR(VLOOKUP($D1130,의치한약수데이터!$C:$AS,12,0),"")</f>
        <v/>
      </c>
      <c r="J1130" s="77" t="str">
        <f>IFERROR(VLOOKUP($D1130,의치한약수데이터!$C:$AS,13,0),"")</f>
        <v/>
      </c>
      <c r="K1130" s="77" t="str">
        <f>IFERROR(VLOOKUP($D1130,의치한약수데이터!$C:$AS,14,0),"")</f>
        <v/>
      </c>
      <c r="L1130" s="77" t="str">
        <f>IFERROR(VLOOKUP($D1130,의치한약수데이터!$C:$AS,16,0),"")</f>
        <v/>
      </c>
      <c r="M1130" s="80" t="str">
        <f>IFERROR(VLOOKUP($D1130,의치한약수데이터!$C:$AS,17,0),"")</f>
        <v/>
      </c>
      <c r="N1130" s="77" t="str">
        <f>IFERROR(VLOOKUP($D1130,의치한약수데이터!$C:$AS,18,0),"")</f>
        <v/>
      </c>
      <c r="O1130" s="81" t="str">
        <f>IFERROR(VLOOKUP($D1130,의치한약수데이터!$C:$AS,20,0),"")</f>
        <v/>
      </c>
      <c r="P1130" s="77" t="str">
        <f>IFERROR(VLOOKUP($D1130,의치한약수데이터!$C:$AS,21,0),"")</f>
        <v/>
      </c>
      <c r="Q1130" s="77" t="str">
        <f>IFERROR(VLOOKUP($D1130,의치한약수데이터!$C:$AS,39,0),"")</f>
        <v/>
      </c>
      <c r="R1130" s="82" t="str">
        <f>IFERROR(VLOOKUP($D1130,의치한약수데이터!$C:$AS,41,0),"")</f>
        <v/>
      </c>
      <c r="S1130" s="115" t="str">
        <f>IFERROR(VLOOKUP($D1130,의치한약수데이터!$C:$AS,43,0),"")</f>
        <v/>
      </c>
    </row>
    <row r="1131" spans="3:19" x14ac:dyDescent="0.3">
      <c r="C1131" s="18">
        <v>1099</v>
      </c>
      <c r="D1131" s="77" t="str">
        <f>IFERROR(VLOOKUP($C1131,의치한약수데이터!$B:$C,2,0),"")</f>
        <v/>
      </c>
      <c r="E1131" s="79" t="str">
        <f>IFERROR(VLOOKUP($D1131,의치한약수데이터!$C:$AS,3,0),"")</f>
        <v/>
      </c>
      <c r="F1131" s="77" t="str">
        <f>IFERROR(VLOOKUP($D1131,의치한약수데이터!$C:$AS,5,0),"")</f>
        <v/>
      </c>
      <c r="G1131" s="77" t="str">
        <f>IFERROR(VLOOKUP($D1131,의치한약수데이터!$C:$AS,6,0),"")</f>
        <v/>
      </c>
      <c r="H1131" s="77" t="str">
        <f>IFERROR(VLOOKUP($D1131,의치한약수데이터!$C:$AS,8,0),"")</f>
        <v/>
      </c>
      <c r="I1131" s="77" t="str">
        <f>IFERROR(VLOOKUP($D1131,의치한약수데이터!$C:$AS,12,0),"")</f>
        <v/>
      </c>
      <c r="J1131" s="77" t="str">
        <f>IFERROR(VLOOKUP($D1131,의치한약수데이터!$C:$AS,13,0),"")</f>
        <v/>
      </c>
      <c r="K1131" s="77" t="str">
        <f>IFERROR(VLOOKUP($D1131,의치한약수데이터!$C:$AS,14,0),"")</f>
        <v/>
      </c>
      <c r="L1131" s="77" t="str">
        <f>IFERROR(VLOOKUP($D1131,의치한약수데이터!$C:$AS,16,0),"")</f>
        <v/>
      </c>
      <c r="M1131" s="80" t="str">
        <f>IFERROR(VLOOKUP($D1131,의치한약수데이터!$C:$AS,17,0),"")</f>
        <v/>
      </c>
      <c r="N1131" s="77" t="str">
        <f>IFERROR(VLOOKUP($D1131,의치한약수데이터!$C:$AS,18,0),"")</f>
        <v/>
      </c>
      <c r="O1131" s="81" t="str">
        <f>IFERROR(VLOOKUP($D1131,의치한약수데이터!$C:$AS,20,0),"")</f>
        <v/>
      </c>
      <c r="P1131" s="77" t="str">
        <f>IFERROR(VLOOKUP($D1131,의치한약수데이터!$C:$AS,21,0),"")</f>
        <v/>
      </c>
      <c r="Q1131" s="77" t="str">
        <f>IFERROR(VLOOKUP($D1131,의치한약수데이터!$C:$AS,39,0),"")</f>
        <v/>
      </c>
      <c r="R1131" s="82" t="str">
        <f>IFERROR(VLOOKUP($D1131,의치한약수데이터!$C:$AS,41,0),"")</f>
        <v/>
      </c>
      <c r="S1131" s="115" t="str">
        <f>IFERROR(VLOOKUP($D1131,의치한약수데이터!$C:$AS,43,0),"")</f>
        <v/>
      </c>
    </row>
    <row r="1132" spans="3:19" x14ac:dyDescent="0.3">
      <c r="C1132" s="18">
        <v>1100</v>
      </c>
      <c r="D1132" s="77" t="str">
        <f>IFERROR(VLOOKUP($C1132,의치한약수데이터!$B:$C,2,0),"")</f>
        <v/>
      </c>
      <c r="E1132" s="79" t="str">
        <f>IFERROR(VLOOKUP($D1132,의치한약수데이터!$C:$AS,3,0),"")</f>
        <v/>
      </c>
      <c r="F1132" s="77" t="str">
        <f>IFERROR(VLOOKUP($D1132,의치한약수데이터!$C:$AS,5,0),"")</f>
        <v/>
      </c>
      <c r="G1132" s="77" t="str">
        <f>IFERROR(VLOOKUP($D1132,의치한약수데이터!$C:$AS,6,0),"")</f>
        <v/>
      </c>
      <c r="H1132" s="77" t="str">
        <f>IFERROR(VLOOKUP($D1132,의치한약수데이터!$C:$AS,8,0),"")</f>
        <v/>
      </c>
      <c r="I1132" s="77" t="str">
        <f>IFERROR(VLOOKUP($D1132,의치한약수데이터!$C:$AS,12,0),"")</f>
        <v/>
      </c>
      <c r="J1132" s="77" t="str">
        <f>IFERROR(VLOOKUP($D1132,의치한약수데이터!$C:$AS,13,0),"")</f>
        <v/>
      </c>
      <c r="K1132" s="77" t="str">
        <f>IFERROR(VLOOKUP($D1132,의치한약수데이터!$C:$AS,14,0),"")</f>
        <v/>
      </c>
      <c r="L1132" s="77" t="str">
        <f>IFERROR(VLOOKUP($D1132,의치한약수데이터!$C:$AS,16,0),"")</f>
        <v/>
      </c>
      <c r="M1132" s="80" t="str">
        <f>IFERROR(VLOOKUP($D1132,의치한약수데이터!$C:$AS,17,0),"")</f>
        <v/>
      </c>
      <c r="N1132" s="77" t="str">
        <f>IFERROR(VLOOKUP($D1132,의치한약수데이터!$C:$AS,18,0),"")</f>
        <v/>
      </c>
      <c r="O1132" s="81" t="str">
        <f>IFERROR(VLOOKUP($D1132,의치한약수데이터!$C:$AS,20,0),"")</f>
        <v/>
      </c>
      <c r="P1132" s="77" t="str">
        <f>IFERROR(VLOOKUP($D1132,의치한약수데이터!$C:$AS,21,0),"")</f>
        <v/>
      </c>
      <c r="Q1132" s="77" t="str">
        <f>IFERROR(VLOOKUP($D1132,의치한약수데이터!$C:$AS,39,0),"")</f>
        <v/>
      </c>
      <c r="R1132" s="82" t="str">
        <f>IFERROR(VLOOKUP($D1132,의치한약수데이터!$C:$AS,41,0),"")</f>
        <v/>
      </c>
      <c r="S1132" s="115" t="str">
        <f>IFERROR(VLOOKUP($D1132,의치한약수데이터!$C:$AS,43,0),"")</f>
        <v/>
      </c>
    </row>
    <row r="1133" spans="3:19" x14ac:dyDescent="0.3">
      <c r="C1133" s="18">
        <v>1101</v>
      </c>
      <c r="D1133" s="77" t="str">
        <f>IFERROR(VLOOKUP($C1133,의치한약수데이터!$B:$C,2,0),"")</f>
        <v/>
      </c>
      <c r="E1133" s="79" t="str">
        <f>IFERROR(VLOOKUP($D1133,의치한약수데이터!$C:$AS,3,0),"")</f>
        <v/>
      </c>
      <c r="F1133" s="77" t="str">
        <f>IFERROR(VLOOKUP($D1133,의치한약수데이터!$C:$AS,5,0),"")</f>
        <v/>
      </c>
      <c r="G1133" s="77" t="str">
        <f>IFERROR(VLOOKUP($D1133,의치한약수데이터!$C:$AS,6,0),"")</f>
        <v/>
      </c>
      <c r="H1133" s="77" t="str">
        <f>IFERROR(VLOOKUP($D1133,의치한약수데이터!$C:$AS,8,0),"")</f>
        <v/>
      </c>
      <c r="I1133" s="77" t="str">
        <f>IFERROR(VLOOKUP($D1133,의치한약수데이터!$C:$AS,12,0),"")</f>
        <v/>
      </c>
      <c r="J1133" s="77" t="str">
        <f>IFERROR(VLOOKUP($D1133,의치한약수데이터!$C:$AS,13,0),"")</f>
        <v/>
      </c>
      <c r="K1133" s="77" t="str">
        <f>IFERROR(VLOOKUP($D1133,의치한약수데이터!$C:$AS,14,0),"")</f>
        <v/>
      </c>
      <c r="L1133" s="77" t="str">
        <f>IFERROR(VLOOKUP($D1133,의치한약수데이터!$C:$AS,16,0),"")</f>
        <v/>
      </c>
      <c r="M1133" s="80" t="str">
        <f>IFERROR(VLOOKUP($D1133,의치한약수데이터!$C:$AS,17,0),"")</f>
        <v/>
      </c>
      <c r="N1133" s="77" t="str">
        <f>IFERROR(VLOOKUP($D1133,의치한약수데이터!$C:$AS,18,0),"")</f>
        <v/>
      </c>
      <c r="O1133" s="81" t="str">
        <f>IFERROR(VLOOKUP($D1133,의치한약수데이터!$C:$AS,20,0),"")</f>
        <v/>
      </c>
      <c r="P1133" s="77" t="str">
        <f>IFERROR(VLOOKUP($D1133,의치한약수데이터!$C:$AS,21,0),"")</f>
        <v/>
      </c>
      <c r="Q1133" s="77" t="str">
        <f>IFERROR(VLOOKUP($D1133,의치한약수데이터!$C:$AS,39,0),"")</f>
        <v/>
      </c>
      <c r="R1133" s="82" t="str">
        <f>IFERROR(VLOOKUP($D1133,의치한약수데이터!$C:$AS,41,0),"")</f>
        <v/>
      </c>
      <c r="S1133" s="115" t="str">
        <f>IFERROR(VLOOKUP($D1133,의치한약수데이터!$C:$AS,43,0),"")</f>
        <v/>
      </c>
    </row>
    <row r="1134" spans="3:19" x14ac:dyDescent="0.3">
      <c r="C1134" s="18">
        <v>1102</v>
      </c>
      <c r="D1134" s="77" t="str">
        <f>IFERROR(VLOOKUP($C1134,의치한약수데이터!$B:$C,2,0),"")</f>
        <v/>
      </c>
      <c r="E1134" s="79" t="str">
        <f>IFERROR(VLOOKUP($D1134,의치한약수데이터!$C:$AS,3,0),"")</f>
        <v/>
      </c>
      <c r="F1134" s="77" t="str">
        <f>IFERROR(VLOOKUP($D1134,의치한약수데이터!$C:$AS,5,0),"")</f>
        <v/>
      </c>
      <c r="G1134" s="77" t="str">
        <f>IFERROR(VLOOKUP($D1134,의치한약수데이터!$C:$AS,6,0),"")</f>
        <v/>
      </c>
      <c r="H1134" s="77" t="str">
        <f>IFERROR(VLOOKUP($D1134,의치한약수데이터!$C:$AS,8,0),"")</f>
        <v/>
      </c>
      <c r="I1134" s="77" t="str">
        <f>IFERROR(VLOOKUP($D1134,의치한약수데이터!$C:$AS,12,0),"")</f>
        <v/>
      </c>
      <c r="J1134" s="77" t="str">
        <f>IFERROR(VLOOKUP($D1134,의치한약수데이터!$C:$AS,13,0),"")</f>
        <v/>
      </c>
      <c r="K1134" s="77" t="str">
        <f>IFERROR(VLOOKUP($D1134,의치한약수데이터!$C:$AS,14,0),"")</f>
        <v/>
      </c>
      <c r="L1134" s="77" t="str">
        <f>IFERROR(VLOOKUP($D1134,의치한약수데이터!$C:$AS,16,0),"")</f>
        <v/>
      </c>
      <c r="M1134" s="80" t="str">
        <f>IFERROR(VLOOKUP($D1134,의치한약수데이터!$C:$AS,17,0),"")</f>
        <v/>
      </c>
      <c r="N1134" s="77" t="str">
        <f>IFERROR(VLOOKUP($D1134,의치한약수데이터!$C:$AS,18,0),"")</f>
        <v/>
      </c>
      <c r="O1134" s="81" t="str">
        <f>IFERROR(VLOOKUP($D1134,의치한약수데이터!$C:$AS,20,0),"")</f>
        <v/>
      </c>
      <c r="P1134" s="77" t="str">
        <f>IFERROR(VLOOKUP($D1134,의치한약수데이터!$C:$AS,21,0),"")</f>
        <v/>
      </c>
      <c r="Q1134" s="77" t="str">
        <f>IFERROR(VLOOKUP($D1134,의치한약수데이터!$C:$AS,39,0),"")</f>
        <v/>
      </c>
      <c r="R1134" s="82" t="str">
        <f>IFERROR(VLOOKUP($D1134,의치한약수데이터!$C:$AS,41,0),"")</f>
        <v/>
      </c>
      <c r="S1134" s="115" t="str">
        <f>IFERROR(VLOOKUP($D1134,의치한약수데이터!$C:$AS,43,0),"")</f>
        <v/>
      </c>
    </row>
    <row r="1135" spans="3:19" x14ac:dyDescent="0.3">
      <c r="C1135" s="18">
        <v>1103</v>
      </c>
      <c r="D1135" s="77" t="str">
        <f>IFERROR(VLOOKUP($C1135,의치한약수데이터!$B:$C,2,0),"")</f>
        <v/>
      </c>
      <c r="E1135" s="79" t="str">
        <f>IFERROR(VLOOKUP($D1135,의치한약수데이터!$C:$AS,3,0),"")</f>
        <v/>
      </c>
      <c r="F1135" s="77" t="str">
        <f>IFERROR(VLOOKUP($D1135,의치한약수데이터!$C:$AS,5,0),"")</f>
        <v/>
      </c>
      <c r="G1135" s="77" t="str">
        <f>IFERROR(VLOOKUP($D1135,의치한약수데이터!$C:$AS,6,0),"")</f>
        <v/>
      </c>
      <c r="H1135" s="77" t="str">
        <f>IFERROR(VLOOKUP($D1135,의치한약수데이터!$C:$AS,8,0),"")</f>
        <v/>
      </c>
      <c r="I1135" s="77" t="str">
        <f>IFERROR(VLOOKUP($D1135,의치한약수데이터!$C:$AS,12,0),"")</f>
        <v/>
      </c>
      <c r="J1135" s="77" t="str">
        <f>IFERROR(VLOOKUP($D1135,의치한약수데이터!$C:$AS,13,0),"")</f>
        <v/>
      </c>
      <c r="K1135" s="77" t="str">
        <f>IFERROR(VLOOKUP($D1135,의치한약수데이터!$C:$AS,14,0),"")</f>
        <v/>
      </c>
      <c r="L1135" s="77" t="str">
        <f>IFERROR(VLOOKUP($D1135,의치한약수데이터!$C:$AS,16,0),"")</f>
        <v/>
      </c>
      <c r="M1135" s="80" t="str">
        <f>IFERROR(VLOOKUP($D1135,의치한약수데이터!$C:$AS,17,0),"")</f>
        <v/>
      </c>
      <c r="N1135" s="77" t="str">
        <f>IFERROR(VLOOKUP($D1135,의치한약수데이터!$C:$AS,18,0),"")</f>
        <v/>
      </c>
      <c r="O1135" s="81" t="str">
        <f>IFERROR(VLOOKUP($D1135,의치한약수데이터!$C:$AS,20,0),"")</f>
        <v/>
      </c>
      <c r="P1135" s="77" t="str">
        <f>IFERROR(VLOOKUP($D1135,의치한약수데이터!$C:$AS,21,0),"")</f>
        <v/>
      </c>
      <c r="Q1135" s="77" t="str">
        <f>IFERROR(VLOOKUP($D1135,의치한약수데이터!$C:$AS,39,0),"")</f>
        <v/>
      </c>
      <c r="R1135" s="82" t="str">
        <f>IFERROR(VLOOKUP($D1135,의치한약수데이터!$C:$AS,41,0),"")</f>
        <v/>
      </c>
      <c r="S1135" s="115" t="str">
        <f>IFERROR(VLOOKUP($D1135,의치한약수데이터!$C:$AS,43,0),"")</f>
        <v/>
      </c>
    </row>
    <row r="1136" spans="3:19" x14ac:dyDescent="0.3">
      <c r="C1136" s="18">
        <v>1104</v>
      </c>
      <c r="D1136" s="77" t="str">
        <f>IFERROR(VLOOKUP($C1136,의치한약수데이터!$B:$C,2,0),"")</f>
        <v/>
      </c>
      <c r="E1136" s="79" t="str">
        <f>IFERROR(VLOOKUP($D1136,의치한약수데이터!$C:$AS,3,0),"")</f>
        <v/>
      </c>
      <c r="F1136" s="77" t="str">
        <f>IFERROR(VLOOKUP($D1136,의치한약수데이터!$C:$AS,5,0),"")</f>
        <v/>
      </c>
      <c r="G1136" s="77" t="str">
        <f>IFERROR(VLOOKUP($D1136,의치한약수데이터!$C:$AS,6,0),"")</f>
        <v/>
      </c>
      <c r="H1136" s="77" t="str">
        <f>IFERROR(VLOOKUP($D1136,의치한약수데이터!$C:$AS,8,0),"")</f>
        <v/>
      </c>
      <c r="I1136" s="77" t="str">
        <f>IFERROR(VLOOKUP($D1136,의치한약수데이터!$C:$AS,12,0),"")</f>
        <v/>
      </c>
      <c r="J1136" s="77" t="str">
        <f>IFERROR(VLOOKUP($D1136,의치한약수데이터!$C:$AS,13,0),"")</f>
        <v/>
      </c>
      <c r="K1136" s="77" t="str">
        <f>IFERROR(VLOOKUP($D1136,의치한약수데이터!$C:$AS,14,0),"")</f>
        <v/>
      </c>
      <c r="L1136" s="77" t="str">
        <f>IFERROR(VLOOKUP($D1136,의치한약수데이터!$C:$AS,16,0),"")</f>
        <v/>
      </c>
      <c r="M1136" s="80" t="str">
        <f>IFERROR(VLOOKUP($D1136,의치한약수데이터!$C:$AS,17,0),"")</f>
        <v/>
      </c>
      <c r="N1136" s="77" t="str">
        <f>IFERROR(VLOOKUP($D1136,의치한약수데이터!$C:$AS,18,0),"")</f>
        <v/>
      </c>
      <c r="O1136" s="81" t="str">
        <f>IFERROR(VLOOKUP($D1136,의치한약수데이터!$C:$AS,20,0),"")</f>
        <v/>
      </c>
      <c r="P1136" s="77" t="str">
        <f>IFERROR(VLOOKUP($D1136,의치한약수데이터!$C:$AS,21,0),"")</f>
        <v/>
      </c>
      <c r="Q1136" s="77" t="str">
        <f>IFERROR(VLOOKUP($D1136,의치한약수데이터!$C:$AS,39,0),"")</f>
        <v/>
      </c>
      <c r="R1136" s="82" t="str">
        <f>IFERROR(VLOOKUP($D1136,의치한약수데이터!$C:$AS,41,0),"")</f>
        <v/>
      </c>
      <c r="S1136" s="115" t="str">
        <f>IFERROR(VLOOKUP($D1136,의치한약수데이터!$C:$AS,43,0),"")</f>
        <v/>
      </c>
    </row>
    <row r="1137" spans="3:19" x14ac:dyDescent="0.3">
      <c r="C1137" s="18">
        <v>1105</v>
      </c>
      <c r="D1137" s="77" t="str">
        <f>IFERROR(VLOOKUP($C1137,의치한약수데이터!$B:$C,2,0),"")</f>
        <v/>
      </c>
      <c r="E1137" s="79" t="str">
        <f>IFERROR(VLOOKUP($D1137,의치한약수데이터!$C:$AS,3,0),"")</f>
        <v/>
      </c>
      <c r="F1137" s="77" t="str">
        <f>IFERROR(VLOOKUP($D1137,의치한약수데이터!$C:$AS,5,0),"")</f>
        <v/>
      </c>
      <c r="G1137" s="77" t="str">
        <f>IFERROR(VLOOKUP($D1137,의치한약수데이터!$C:$AS,6,0),"")</f>
        <v/>
      </c>
      <c r="H1137" s="77" t="str">
        <f>IFERROR(VLOOKUP($D1137,의치한약수데이터!$C:$AS,8,0),"")</f>
        <v/>
      </c>
      <c r="I1137" s="77" t="str">
        <f>IFERROR(VLOOKUP($D1137,의치한약수데이터!$C:$AS,12,0),"")</f>
        <v/>
      </c>
      <c r="J1137" s="77" t="str">
        <f>IFERROR(VLOOKUP($D1137,의치한약수데이터!$C:$AS,13,0),"")</f>
        <v/>
      </c>
      <c r="K1137" s="77" t="str">
        <f>IFERROR(VLOOKUP($D1137,의치한약수데이터!$C:$AS,14,0),"")</f>
        <v/>
      </c>
      <c r="L1137" s="77" t="str">
        <f>IFERROR(VLOOKUP($D1137,의치한약수데이터!$C:$AS,16,0),"")</f>
        <v/>
      </c>
      <c r="M1137" s="80" t="str">
        <f>IFERROR(VLOOKUP($D1137,의치한약수데이터!$C:$AS,17,0),"")</f>
        <v/>
      </c>
      <c r="N1137" s="77" t="str">
        <f>IFERROR(VLOOKUP($D1137,의치한약수데이터!$C:$AS,18,0),"")</f>
        <v/>
      </c>
      <c r="O1137" s="81" t="str">
        <f>IFERROR(VLOOKUP($D1137,의치한약수데이터!$C:$AS,20,0),"")</f>
        <v/>
      </c>
      <c r="P1137" s="77" t="str">
        <f>IFERROR(VLOOKUP($D1137,의치한약수데이터!$C:$AS,21,0),"")</f>
        <v/>
      </c>
      <c r="Q1137" s="77" t="str">
        <f>IFERROR(VLOOKUP($D1137,의치한약수데이터!$C:$AS,39,0),"")</f>
        <v/>
      </c>
      <c r="R1137" s="82" t="str">
        <f>IFERROR(VLOOKUP($D1137,의치한약수데이터!$C:$AS,41,0),"")</f>
        <v/>
      </c>
      <c r="S1137" s="115" t="str">
        <f>IFERROR(VLOOKUP($D1137,의치한약수데이터!$C:$AS,43,0),"")</f>
        <v/>
      </c>
    </row>
    <row r="1138" spans="3:19" x14ac:dyDescent="0.3">
      <c r="C1138" s="18">
        <v>1106</v>
      </c>
      <c r="D1138" s="77" t="str">
        <f>IFERROR(VLOOKUP($C1138,의치한약수데이터!$B:$C,2,0),"")</f>
        <v/>
      </c>
      <c r="E1138" s="79" t="str">
        <f>IFERROR(VLOOKUP($D1138,의치한약수데이터!$C:$AS,3,0),"")</f>
        <v/>
      </c>
      <c r="F1138" s="77" t="str">
        <f>IFERROR(VLOOKUP($D1138,의치한약수데이터!$C:$AS,5,0),"")</f>
        <v/>
      </c>
      <c r="G1138" s="77" t="str">
        <f>IFERROR(VLOOKUP($D1138,의치한약수데이터!$C:$AS,6,0),"")</f>
        <v/>
      </c>
      <c r="H1138" s="77" t="str">
        <f>IFERROR(VLOOKUP($D1138,의치한약수데이터!$C:$AS,8,0),"")</f>
        <v/>
      </c>
      <c r="I1138" s="77" t="str">
        <f>IFERROR(VLOOKUP($D1138,의치한약수데이터!$C:$AS,12,0),"")</f>
        <v/>
      </c>
      <c r="J1138" s="77" t="str">
        <f>IFERROR(VLOOKUP($D1138,의치한약수데이터!$C:$AS,13,0),"")</f>
        <v/>
      </c>
      <c r="K1138" s="77" t="str">
        <f>IFERROR(VLOOKUP($D1138,의치한약수데이터!$C:$AS,14,0),"")</f>
        <v/>
      </c>
      <c r="L1138" s="77" t="str">
        <f>IFERROR(VLOOKUP($D1138,의치한약수데이터!$C:$AS,16,0),"")</f>
        <v/>
      </c>
      <c r="M1138" s="80" t="str">
        <f>IFERROR(VLOOKUP($D1138,의치한약수데이터!$C:$AS,17,0),"")</f>
        <v/>
      </c>
      <c r="N1138" s="77" t="str">
        <f>IFERROR(VLOOKUP($D1138,의치한약수데이터!$C:$AS,18,0),"")</f>
        <v/>
      </c>
      <c r="O1138" s="81" t="str">
        <f>IFERROR(VLOOKUP($D1138,의치한약수데이터!$C:$AS,20,0),"")</f>
        <v/>
      </c>
      <c r="P1138" s="77" t="str">
        <f>IFERROR(VLOOKUP($D1138,의치한약수데이터!$C:$AS,21,0),"")</f>
        <v/>
      </c>
      <c r="Q1138" s="77" t="str">
        <f>IFERROR(VLOOKUP($D1138,의치한약수데이터!$C:$AS,39,0),"")</f>
        <v/>
      </c>
      <c r="R1138" s="82" t="str">
        <f>IFERROR(VLOOKUP($D1138,의치한약수데이터!$C:$AS,41,0),"")</f>
        <v/>
      </c>
      <c r="S1138" s="115" t="str">
        <f>IFERROR(VLOOKUP($D1138,의치한약수데이터!$C:$AS,43,0),"")</f>
        <v/>
      </c>
    </row>
    <row r="1139" spans="3:19" x14ac:dyDescent="0.3">
      <c r="C1139" s="18">
        <v>1107</v>
      </c>
      <c r="D1139" s="77" t="str">
        <f>IFERROR(VLOOKUP($C1139,의치한약수데이터!$B:$C,2,0),"")</f>
        <v/>
      </c>
      <c r="E1139" s="79" t="str">
        <f>IFERROR(VLOOKUP($D1139,의치한약수데이터!$C:$AS,3,0),"")</f>
        <v/>
      </c>
      <c r="F1139" s="77" t="str">
        <f>IFERROR(VLOOKUP($D1139,의치한약수데이터!$C:$AS,5,0),"")</f>
        <v/>
      </c>
      <c r="G1139" s="77" t="str">
        <f>IFERROR(VLOOKUP($D1139,의치한약수데이터!$C:$AS,6,0),"")</f>
        <v/>
      </c>
      <c r="H1139" s="77" t="str">
        <f>IFERROR(VLOOKUP($D1139,의치한약수데이터!$C:$AS,8,0),"")</f>
        <v/>
      </c>
      <c r="I1139" s="77" t="str">
        <f>IFERROR(VLOOKUP($D1139,의치한약수데이터!$C:$AS,12,0),"")</f>
        <v/>
      </c>
      <c r="J1139" s="77" t="str">
        <f>IFERROR(VLOOKUP($D1139,의치한약수데이터!$C:$AS,13,0),"")</f>
        <v/>
      </c>
      <c r="K1139" s="77" t="str">
        <f>IFERROR(VLOOKUP($D1139,의치한약수데이터!$C:$AS,14,0),"")</f>
        <v/>
      </c>
      <c r="L1139" s="77" t="str">
        <f>IFERROR(VLOOKUP($D1139,의치한약수데이터!$C:$AS,16,0),"")</f>
        <v/>
      </c>
      <c r="M1139" s="80" t="str">
        <f>IFERROR(VLOOKUP($D1139,의치한약수데이터!$C:$AS,17,0),"")</f>
        <v/>
      </c>
      <c r="N1139" s="77" t="str">
        <f>IFERROR(VLOOKUP($D1139,의치한약수데이터!$C:$AS,18,0),"")</f>
        <v/>
      </c>
      <c r="O1139" s="81" t="str">
        <f>IFERROR(VLOOKUP($D1139,의치한약수데이터!$C:$AS,20,0),"")</f>
        <v/>
      </c>
      <c r="P1139" s="77" t="str">
        <f>IFERROR(VLOOKUP($D1139,의치한약수데이터!$C:$AS,21,0),"")</f>
        <v/>
      </c>
      <c r="Q1139" s="77" t="str">
        <f>IFERROR(VLOOKUP($D1139,의치한약수데이터!$C:$AS,39,0),"")</f>
        <v/>
      </c>
      <c r="R1139" s="82" t="str">
        <f>IFERROR(VLOOKUP($D1139,의치한약수데이터!$C:$AS,41,0),"")</f>
        <v/>
      </c>
      <c r="S1139" s="115" t="str">
        <f>IFERROR(VLOOKUP($D1139,의치한약수데이터!$C:$AS,43,0),"")</f>
        <v/>
      </c>
    </row>
    <row r="1140" spans="3:19" x14ac:dyDescent="0.3">
      <c r="C1140" s="18">
        <v>1108</v>
      </c>
      <c r="D1140" s="77" t="str">
        <f>IFERROR(VLOOKUP($C1140,의치한약수데이터!$B:$C,2,0),"")</f>
        <v/>
      </c>
      <c r="E1140" s="79" t="str">
        <f>IFERROR(VLOOKUP($D1140,의치한약수데이터!$C:$AS,3,0),"")</f>
        <v/>
      </c>
      <c r="F1140" s="77" t="str">
        <f>IFERROR(VLOOKUP($D1140,의치한약수데이터!$C:$AS,5,0),"")</f>
        <v/>
      </c>
      <c r="G1140" s="77" t="str">
        <f>IFERROR(VLOOKUP($D1140,의치한약수데이터!$C:$AS,6,0),"")</f>
        <v/>
      </c>
      <c r="H1140" s="77" t="str">
        <f>IFERROR(VLOOKUP($D1140,의치한약수데이터!$C:$AS,8,0),"")</f>
        <v/>
      </c>
      <c r="I1140" s="77" t="str">
        <f>IFERROR(VLOOKUP($D1140,의치한약수데이터!$C:$AS,12,0),"")</f>
        <v/>
      </c>
      <c r="J1140" s="77" t="str">
        <f>IFERROR(VLOOKUP($D1140,의치한약수데이터!$C:$AS,13,0),"")</f>
        <v/>
      </c>
      <c r="K1140" s="77" t="str">
        <f>IFERROR(VLOOKUP($D1140,의치한약수데이터!$C:$AS,14,0),"")</f>
        <v/>
      </c>
      <c r="L1140" s="77" t="str">
        <f>IFERROR(VLOOKUP($D1140,의치한약수데이터!$C:$AS,16,0),"")</f>
        <v/>
      </c>
      <c r="M1140" s="80" t="str">
        <f>IFERROR(VLOOKUP($D1140,의치한약수데이터!$C:$AS,17,0),"")</f>
        <v/>
      </c>
      <c r="N1140" s="77" t="str">
        <f>IFERROR(VLOOKUP($D1140,의치한약수데이터!$C:$AS,18,0),"")</f>
        <v/>
      </c>
      <c r="O1140" s="81" t="str">
        <f>IFERROR(VLOOKUP($D1140,의치한약수데이터!$C:$AS,20,0),"")</f>
        <v/>
      </c>
      <c r="P1140" s="77" t="str">
        <f>IFERROR(VLOOKUP($D1140,의치한약수데이터!$C:$AS,21,0),"")</f>
        <v/>
      </c>
      <c r="Q1140" s="77" t="str">
        <f>IFERROR(VLOOKUP($D1140,의치한약수데이터!$C:$AS,39,0),"")</f>
        <v/>
      </c>
      <c r="R1140" s="82" t="str">
        <f>IFERROR(VLOOKUP($D1140,의치한약수데이터!$C:$AS,41,0),"")</f>
        <v/>
      </c>
      <c r="S1140" s="115" t="str">
        <f>IFERROR(VLOOKUP($D1140,의치한약수데이터!$C:$AS,43,0),"")</f>
        <v/>
      </c>
    </row>
    <row r="1141" spans="3:19" x14ac:dyDescent="0.3">
      <c r="C1141" s="18">
        <v>1109</v>
      </c>
      <c r="D1141" s="77" t="str">
        <f>IFERROR(VLOOKUP($C1141,의치한약수데이터!$B:$C,2,0),"")</f>
        <v/>
      </c>
      <c r="E1141" s="79" t="str">
        <f>IFERROR(VLOOKUP($D1141,의치한약수데이터!$C:$AS,3,0),"")</f>
        <v/>
      </c>
      <c r="F1141" s="77" t="str">
        <f>IFERROR(VLOOKUP($D1141,의치한약수데이터!$C:$AS,5,0),"")</f>
        <v/>
      </c>
      <c r="G1141" s="77" t="str">
        <f>IFERROR(VLOOKUP($D1141,의치한약수데이터!$C:$AS,6,0),"")</f>
        <v/>
      </c>
      <c r="H1141" s="77" t="str">
        <f>IFERROR(VLOOKUP($D1141,의치한약수데이터!$C:$AS,8,0),"")</f>
        <v/>
      </c>
      <c r="I1141" s="77" t="str">
        <f>IFERROR(VLOOKUP($D1141,의치한약수데이터!$C:$AS,12,0),"")</f>
        <v/>
      </c>
      <c r="J1141" s="77" t="str">
        <f>IFERROR(VLOOKUP($D1141,의치한약수데이터!$C:$AS,13,0),"")</f>
        <v/>
      </c>
      <c r="K1141" s="77" t="str">
        <f>IFERROR(VLOOKUP($D1141,의치한약수데이터!$C:$AS,14,0),"")</f>
        <v/>
      </c>
      <c r="L1141" s="77" t="str">
        <f>IFERROR(VLOOKUP($D1141,의치한약수데이터!$C:$AS,16,0),"")</f>
        <v/>
      </c>
      <c r="M1141" s="80" t="str">
        <f>IFERROR(VLOOKUP($D1141,의치한약수데이터!$C:$AS,17,0),"")</f>
        <v/>
      </c>
      <c r="N1141" s="77" t="str">
        <f>IFERROR(VLOOKUP($D1141,의치한약수데이터!$C:$AS,18,0),"")</f>
        <v/>
      </c>
      <c r="O1141" s="81" t="str">
        <f>IFERROR(VLOOKUP($D1141,의치한약수데이터!$C:$AS,20,0),"")</f>
        <v/>
      </c>
      <c r="P1141" s="77" t="str">
        <f>IFERROR(VLOOKUP($D1141,의치한약수데이터!$C:$AS,21,0),"")</f>
        <v/>
      </c>
      <c r="Q1141" s="77" t="str">
        <f>IFERROR(VLOOKUP($D1141,의치한약수데이터!$C:$AS,39,0),"")</f>
        <v/>
      </c>
      <c r="R1141" s="82" t="str">
        <f>IFERROR(VLOOKUP($D1141,의치한약수데이터!$C:$AS,41,0),"")</f>
        <v/>
      </c>
      <c r="S1141" s="115" t="str">
        <f>IFERROR(VLOOKUP($D1141,의치한약수데이터!$C:$AS,43,0),"")</f>
        <v/>
      </c>
    </row>
    <row r="1142" spans="3:19" x14ac:dyDescent="0.3">
      <c r="C1142" s="18">
        <v>1110</v>
      </c>
      <c r="D1142" s="77" t="str">
        <f>IFERROR(VLOOKUP($C1142,의치한약수데이터!$B:$C,2,0),"")</f>
        <v/>
      </c>
      <c r="E1142" s="79" t="str">
        <f>IFERROR(VLOOKUP($D1142,의치한약수데이터!$C:$AS,3,0),"")</f>
        <v/>
      </c>
      <c r="F1142" s="77" t="str">
        <f>IFERROR(VLOOKUP($D1142,의치한약수데이터!$C:$AS,5,0),"")</f>
        <v/>
      </c>
      <c r="G1142" s="77" t="str">
        <f>IFERROR(VLOOKUP($D1142,의치한약수데이터!$C:$AS,6,0),"")</f>
        <v/>
      </c>
      <c r="H1142" s="77" t="str">
        <f>IFERROR(VLOOKUP($D1142,의치한약수데이터!$C:$AS,8,0),"")</f>
        <v/>
      </c>
      <c r="I1142" s="77" t="str">
        <f>IFERROR(VLOOKUP($D1142,의치한약수데이터!$C:$AS,12,0),"")</f>
        <v/>
      </c>
      <c r="J1142" s="77" t="str">
        <f>IFERROR(VLOOKUP($D1142,의치한약수데이터!$C:$AS,13,0),"")</f>
        <v/>
      </c>
      <c r="K1142" s="77" t="str">
        <f>IFERROR(VLOOKUP($D1142,의치한약수데이터!$C:$AS,14,0),"")</f>
        <v/>
      </c>
      <c r="L1142" s="77" t="str">
        <f>IFERROR(VLOOKUP($D1142,의치한약수데이터!$C:$AS,16,0),"")</f>
        <v/>
      </c>
      <c r="M1142" s="80" t="str">
        <f>IFERROR(VLOOKUP($D1142,의치한약수데이터!$C:$AS,17,0),"")</f>
        <v/>
      </c>
      <c r="N1142" s="77" t="str">
        <f>IFERROR(VLOOKUP($D1142,의치한약수데이터!$C:$AS,18,0),"")</f>
        <v/>
      </c>
      <c r="O1142" s="81" t="str">
        <f>IFERROR(VLOOKUP($D1142,의치한약수데이터!$C:$AS,20,0),"")</f>
        <v/>
      </c>
      <c r="P1142" s="77" t="str">
        <f>IFERROR(VLOOKUP($D1142,의치한약수데이터!$C:$AS,21,0),"")</f>
        <v/>
      </c>
      <c r="Q1142" s="77" t="str">
        <f>IFERROR(VLOOKUP($D1142,의치한약수데이터!$C:$AS,39,0),"")</f>
        <v/>
      </c>
      <c r="R1142" s="82" t="str">
        <f>IFERROR(VLOOKUP($D1142,의치한약수데이터!$C:$AS,41,0),"")</f>
        <v/>
      </c>
      <c r="S1142" s="115" t="str">
        <f>IFERROR(VLOOKUP($D1142,의치한약수데이터!$C:$AS,43,0),"")</f>
        <v/>
      </c>
    </row>
    <row r="1143" spans="3:19" x14ac:dyDescent="0.3">
      <c r="C1143" s="18">
        <v>1111</v>
      </c>
      <c r="D1143" s="77" t="str">
        <f>IFERROR(VLOOKUP($C1143,의치한약수데이터!$B:$C,2,0),"")</f>
        <v/>
      </c>
      <c r="E1143" s="79" t="str">
        <f>IFERROR(VLOOKUP($D1143,의치한약수데이터!$C:$AS,3,0),"")</f>
        <v/>
      </c>
      <c r="F1143" s="77" t="str">
        <f>IFERROR(VLOOKUP($D1143,의치한약수데이터!$C:$AS,5,0),"")</f>
        <v/>
      </c>
      <c r="G1143" s="77" t="str">
        <f>IFERROR(VLOOKUP($D1143,의치한약수데이터!$C:$AS,6,0),"")</f>
        <v/>
      </c>
      <c r="H1143" s="77" t="str">
        <f>IFERROR(VLOOKUP($D1143,의치한약수데이터!$C:$AS,8,0),"")</f>
        <v/>
      </c>
      <c r="I1143" s="77" t="str">
        <f>IFERROR(VLOOKUP($D1143,의치한약수데이터!$C:$AS,12,0),"")</f>
        <v/>
      </c>
      <c r="J1143" s="77" t="str">
        <f>IFERROR(VLOOKUP($D1143,의치한약수데이터!$C:$AS,13,0),"")</f>
        <v/>
      </c>
      <c r="K1143" s="77" t="str">
        <f>IFERROR(VLOOKUP($D1143,의치한약수데이터!$C:$AS,14,0),"")</f>
        <v/>
      </c>
      <c r="L1143" s="77" t="str">
        <f>IFERROR(VLOOKUP($D1143,의치한약수데이터!$C:$AS,16,0),"")</f>
        <v/>
      </c>
      <c r="M1143" s="80" t="str">
        <f>IFERROR(VLOOKUP($D1143,의치한약수데이터!$C:$AS,17,0),"")</f>
        <v/>
      </c>
      <c r="N1143" s="77" t="str">
        <f>IFERROR(VLOOKUP($D1143,의치한약수데이터!$C:$AS,18,0),"")</f>
        <v/>
      </c>
      <c r="O1143" s="81" t="str">
        <f>IFERROR(VLOOKUP($D1143,의치한약수데이터!$C:$AS,20,0),"")</f>
        <v/>
      </c>
      <c r="P1143" s="77" t="str">
        <f>IFERROR(VLOOKUP($D1143,의치한약수데이터!$C:$AS,21,0),"")</f>
        <v/>
      </c>
      <c r="Q1143" s="77" t="str">
        <f>IFERROR(VLOOKUP($D1143,의치한약수데이터!$C:$AS,39,0),"")</f>
        <v/>
      </c>
      <c r="R1143" s="82" t="str">
        <f>IFERROR(VLOOKUP($D1143,의치한약수데이터!$C:$AS,41,0),"")</f>
        <v/>
      </c>
      <c r="S1143" s="115" t="str">
        <f>IFERROR(VLOOKUP($D1143,의치한약수데이터!$C:$AS,43,0),"")</f>
        <v/>
      </c>
    </row>
    <row r="1144" spans="3:19" x14ac:dyDescent="0.3">
      <c r="C1144" s="18">
        <v>1112</v>
      </c>
      <c r="D1144" s="77" t="str">
        <f>IFERROR(VLOOKUP($C1144,의치한약수데이터!$B:$C,2,0),"")</f>
        <v/>
      </c>
      <c r="E1144" s="79" t="str">
        <f>IFERROR(VLOOKUP($D1144,의치한약수데이터!$C:$AS,3,0),"")</f>
        <v/>
      </c>
      <c r="F1144" s="77" t="str">
        <f>IFERROR(VLOOKUP($D1144,의치한약수데이터!$C:$AS,5,0),"")</f>
        <v/>
      </c>
      <c r="G1144" s="77" t="str">
        <f>IFERROR(VLOOKUP($D1144,의치한약수데이터!$C:$AS,6,0),"")</f>
        <v/>
      </c>
      <c r="H1144" s="77" t="str">
        <f>IFERROR(VLOOKUP($D1144,의치한약수데이터!$C:$AS,8,0),"")</f>
        <v/>
      </c>
      <c r="I1144" s="77" t="str">
        <f>IFERROR(VLOOKUP($D1144,의치한약수데이터!$C:$AS,12,0),"")</f>
        <v/>
      </c>
      <c r="J1144" s="77" t="str">
        <f>IFERROR(VLOOKUP($D1144,의치한약수데이터!$C:$AS,13,0),"")</f>
        <v/>
      </c>
      <c r="K1144" s="77" t="str">
        <f>IFERROR(VLOOKUP($D1144,의치한약수데이터!$C:$AS,14,0),"")</f>
        <v/>
      </c>
      <c r="L1144" s="77" t="str">
        <f>IFERROR(VLOOKUP($D1144,의치한약수데이터!$C:$AS,16,0),"")</f>
        <v/>
      </c>
      <c r="M1144" s="80" t="str">
        <f>IFERROR(VLOOKUP($D1144,의치한약수데이터!$C:$AS,17,0),"")</f>
        <v/>
      </c>
      <c r="N1144" s="77" t="str">
        <f>IFERROR(VLOOKUP($D1144,의치한약수데이터!$C:$AS,18,0),"")</f>
        <v/>
      </c>
      <c r="O1144" s="81" t="str">
        <f>IFERROR(VLOOKUP($D1144,의치한약수데이터!$C:$AS,20,0),"")</f>
        <v/>
      </c>
      <c r="P1144" s="77" t="str">
        <f>IFERROR(VLOOKUP($D1144,의치한약수데이터!$C:$AS,21,0),"")</f>
        <v/>
      </c>
      <c r="Q1144" s="77" t="str">
        <f>IFERROR(VLOOKUP($D1144,의치한약수데이터!$C:$AS,39,0),"")</f>
        <v/>
      </c>
      <c r="R1144" s="82" t="str">
        <f>IFERROR(VLOOKUP($D1144,의치한약수데이터!$C:$AS,41,0),"")</f>
        <v/>
      </c>
      <c r="S1144" s="115" t="str">
        <f>IFERROR(VLOOKUP($D1144,의치한약수데이터!$C:$AS,43,0),"")</f>
        <v/>
      </c>
    </row>
    <row r="1145" spans="3:19" x14ac:dyDescent="0.3">
      <c r="C1145" s="18">
        <v>1113</v>
      </c>
      <c r="D1145" s="77" t="str">
        <f>IFERROR(VLOOKUP($C1145,의치한약수데이터!$B:$C,2,0),"")</f>
        <v/>
      </c>
      <c r="E1145" s="79" t="str">
        <f>IFERROR(VLOOKUP($D1145,의치한약수데이터!$C:$AS,3,0),"")</f>
        <v/>
      </c>
      <c r="F1145" s="77" t="str">
        <f>IFERROR(VLOOKUP($D1145,의치한약수데이터!$C:$AS,5,0),"")</f>
        <v/>
      </c>
      <c r="G1145" s="77" t="str">
        <f>IFERROR(VLOOKUP($D1145,의치한약수데이터!$C:$AS,6,0),"")</f>
        <v/>
      </c>
      <c r="H1145" s="77" t="str">
        <f>IFERROR(VLOOKUP($D1145,의치한약수데이터!$C:$AS,8,0),"")</f>
        <v/>
      </c>
      <c r="I1145" s="77" t="str">
        <f>IFERROR(VLOOKUP($D1145,의치한약수데이터!$C:$AS,12,0),"")</f>
        <v/>
      </c>
      <c r="J1145" s="77" t="str">
        <f>IFERROR(VLOOKUP($D1145,의치한약수데이터!$C:$AS,13,0),"")</f>
        <v/>
      </c>
      <c r="K1145" s="77" t="str">
        <f>IFERROR(VLOOKUP($D1145,의치한약수데이터!$C:$AS,14,0),"")</f>
        <v/>
      </c>
      <c r="L1145" s="77" t="str">
        <f>IFERROR(VLOOKUP($D1145,의치한약수데이터!$C:$AS,16,0),"")</f>
        <v/>
      </c>
      <c r="M1145" s="80" t="str">
        <f>IFERROR(VLOOKUP($D1145,의치한약수데이터!$C:$AS,17,0),"")</f>
        <v/>
      </c>
      <c r="N1145" s="77" t="str">
        <f>IFERROR(VLOOKUP($D1145,의치한약수데이터!$C:$AS,18,0),"")</f>
        <v/>
      </c>
      <c r="O1145" s="81" t="str">
        <f>IFERROR(VLOOKUP($D1145,의치한약수데이터!$C:$AS,20,0),"")</f>
        <v/>
      </c>
      <c r="P1145" s="77" t="str">
        <f>IFERROR(VLOOKUP($D1145,의치한약수데이터!$C:$AS,21,0),"")</f>
        <v/>
      </c>
      <c r="Q1145" s="77" t="str">
        <f>IFERROR(VLOOKUP($D1145,의치한약수데이터!$C:$AS,39,0),"")</f>
        <v/>
      </c>
      <c r="R1145" s="82" t="str">
        <f>IFERROR(VLOOKUP($D1145,의치한약수데이터!$C:$AS,41,0),"")</f>
        <v/>
      </c>
      <c r="S1145" s="115" t="str">
        <f>IFERROR(VLOOKUP($D1145,의치한약수데이터!$C:$AS,43,0),"")</f>
        <v/>
      </c>
    </row>
    <row r="1146" spans="3:19" x14ac:dyDescent="0.3">
      <c r="C1146" s="18">
        <v>1114</v>
      </c>
      <c r="D1146" s="77" t="str">
        <f>IFERROR(VLOOKUP($C1146,의치한약수데이터!$B:$C,2,0),"")</f>
        <v/>
      </c>
      <c r="E1146" s="79" t="str">
        <f>IFERROR(VLOOKUP($D1146,의치한약수데이터!$C:$AS,3,0),"")</f>
        <v/>
      </c>
      <c r="F1146" s="77" t="str">
        <f>IFERROR(VLOOKUP($D1146,의치한약수데이터!$C:$AS,5,0),"")</f>
        <v/>
      </c>
      <c r="G1146" s="77" t="str">
        <f>IFERROR(VLOOKUP($D1146,의치한약수데이터!$C:$AS,6,0),"")</f>
        <v/>
      </c>
      <c r="H1146" s="77" t="str">
        <f>IFERROR(VLOOKUP($D1146,의치한약수데이터!$C:$AS,8,0),"")</f>
        <v/>
      </c>
      <c r="I1146" s="77" t="str">
        <f>IFERROR(VLOOKUP($D1146,의치한약수데이터!$C:$AS,12,0),"")</f>
        <v/>
      </c>
      <c r="J1146" s="77" t="str">
        <f>IFERROR(VLOOKUP($D1146,의치한약수데이터!$C:$AS,13,0),"")</f>
        <v/>
      </c>
      <c r="K1146" s="77" t="str">
        <f>IFERROR(VLOOKUP($D1146,의치한약수데이터!$C:$AS,14,0),"")</f>
        <v/>
      </c>
      <c r="L1146" s="77" t="str">
        <f>IFERROR(VLOOKUP($D1146,의치한약수데이터!$C:$AS,16,0),"")</f>
        <v/>
      </c>
      <c r="M1146" s="80" t="str">
        <f>IFERROR(VLOOKUP($D1146,의치한약수데이터!$C:$AS,17,0),"")</f>
        <v/>
      </c>
      <c r="N1146" s="77" t="str">
        <f>IFERROR(VLOOKUP($D1146,의치한약수데이터!$C:$AS,18,0),"")</f>
        <v/>
      </c>
      <c r="O1146" s="81" t="str">
        <f>IFERROR(VLOOKUP($D1146,의치한약수데이터!$C:$AS,20,0),"")</f>
        <v/>
      </c>
      <c r="P1146" s="77" t="str">
        <f>IFERROR(VLOOKUP($D1146,의치한약수데이터!$C:$AS,21,0),"")</f>
        <v/>
      </c>
      <c r="Q1146" s="77" t="str">
        <f>IFERROR(VLOOKUP($D1146,의치한약수데이터!$C:$AS,39,0),"")</f>
        <v/>
      </c>
      <c r="R1146" s="82" t="str">
        <f>IFERROR(VLOOKUP($D1146,의치한약수데이터!$C:$AS,41,0),"")</f>
        <v/>
      </c>
      <c r="S1146" s="115" t="str">
        <f>IFERROR(VLOOKUP($D1146,의치한약수데이터!$C:$AS,43,0),"")</f>
        <v/>
      </c>
    </row>
    <row r="1147" spans="3:19" x14ac:dyDescent="0.3">
      <c r="C1147" s="18">
        <v>1115</v>
      </c>
      <c r="D1147" s="77" t="str">
        <f>IFERROR(VLOOKUP($C1147,의치한약수데이터!$B:$C,2,0),"")</f>
        <v/>
      </c>
      <c r="E1147" s="79" t="str">
        <f>IFERROR(VLOOKUP($D1147,의치한약수데이터!$C:$AS,3,0),"")</f>
        <v/>
      </c>
      <c r="F1147" s="77" t="str">
        <f>IFERROR(VLOOKUP($D1147,의치한약수데이터!$C:$AS,5,0),"")</f>
        <v/>
      </c>
      <c r="G1147" s="77" t="str">
        <f>IFERROR(VLOOKUP($D1147,의치한약수데이터!$C:$AS,6,0),"")</f>
        <v/>
      </c>
      <c r="H1147" s="77" t="str">
        <f>IFERROR(VLOOKUP($D1147,의치한약수데이터!$C:$AS,8,0),"")</f>
        <v/>
      </c>
      <c r="I1147" s="77" t="str">
        <f>IFERROR(VLOOKUP($D1147,의치한약수데이터!$C:$AS,12,0),"")</f>
        <v/>
      </c>
      <c r="J1147" s="77" t="str">
        <f>IFERROR(VLOOKUP($D1147,의치한약수데이터!$C:$AS,13,0),"")</f>
        <v/>
      </c>
      <c r="K1147" s="77" t="str">
        <f>IFERROR(VLOOKUP($D1147,의치한약수데이터!$C:$AS,14,0),"")</f>
        <v/>
      </c>
      <c r="L1147" s="77" t="str">
        <f>IFERROR(VLOOKUP($D1147,의치한약수데이터!$C:$AS,16,0),"")</f>
        <v/>
      </c>
      <c r="M1147" s="80" t="str">
        <f>IFERROR(VLOOKUP($D1147,의치한약수데이터!$C:$AS,17,0),"")</f>
        <v/>
      </c>
      <c r="N1147" s="77" t="str">
        <f>IFERROR(VLOOKUP($D1147,의치한약수데이터!$C:$AS,18,0),"")</f>
        <v/>
      </c>
      <c r="O1147" s="81" t="str">
        <f>IFERROR(VLOOKUP($D1147,의치한약수데이터!$C:$AS,20,0),"")</f>
        <v/>
      </c>
      <c r="P1147" s="77" t="str">
        <f>IFERROR(VLOOKUP($D1147,의치한약수데이터!$C:$AS,21,0),"")</f>
        <v/>
      </c>
      <c r="Q1147" s="77" t="str">
        <f>IFERROR(VLOOKUP($D1147,의치한약수데이터!$C:$AS,39,0),"")</f>
        <v/>
      </c>
      <c r="R1147" s="82" t="str">
        <f>IFERROR(VLOOKUP($D1147,의치한약수데이터!$C:$AS,41,0),"")</f>
        <v/>
      </c>
      <c r="S1147" s="115" t="str">
        <f>IFERROR(VLOOKUP($D1147,의치한약수데이터!$C:$AS,43,0),"")</f>
        <v/>
      </c>
    </row>
    <row r="1148" spans="3:19" x14ac:dyDescent="0.3">
      <c r="C1148" s="18">
        <v>1116</v>
      </c>
      <c r="D1148" s="77" t="str">
        <f>IFERROR(VLOOKUP($C1148,의치한약수데이터!$B:$C,2,0),"")</f>
        <v/>
      </c>
      <c r="E1148" s="79" t="str">
        <f>IFERROR(VLOOKUP($D1148,의치한약수데이터!$C:$AS,3,0),"")</f>
        <v/>
      </c>
      <c r="F1148" s="77" t="str">
        <f>IFERROR(VLOOKUP($D1148,의치한약수데이터!$C:$AS,5,0),"")</f>
        <v/>
      </c>
      <c r="G1148" s="77" t="str">
        <f>IFERROR(VLOOKUP($D1148,의치한약수데이터!$C:$AS,6,0),"")</f>
        <v/>
      </c>
      <c r="H1148" s="77" t="str">
        <f>IFERROR(VLOOKUP($D1148,의치한약수데이터!$C:$AS,8,0),"")</f>
        <v/>
      </c>
      <c r="I1148" s="77" t="str">
        <f>IFERROR(VLOOKUP($D1148,의치한약수데이터!$C:$AS,12,0),"")</f>
        <v/>
      </c>
      <c r="J1148" s="77" t="str">
        <f>IFERROR(VLOOKUP($D1148,의치한약수데이터!$C:$AS,13,0),"")</f>
        <v/>
      </c>
      <c r="K1148" s="77" t="str">
        <f>IFERROR(VLOOKUP($D1148,의치한약수데이터!$C:$AS,14,0),"")</f>
        <v/>
      </c>
      <c r="L1148" s="77" t="str">
        <f>IFERROR(VLOOKUP($D1148,의치한약수데이터!$C:$AS,16,0),"")</f>
        <v/>
      </c>
      <c r="M1148" s="80" t="str">
        <f>IFERROR(VLOOKUP($D1148,의치한약수데이터!$C:$AS,17,0),"")</f>
        <v/>
      </c>
      <c r="N1148" s="77" t="str">
        <f>IFERROR(VLOOKUP($D1148,의치한약수데이터!$C:$AS,18,0),"")</f>
        <v/>
      </c>
      <c r="O1148" s="81" t="str">
        <f>IFERROR(VLOOKUP($D1148,의치한약수데이터!$C:$AS,20,0),"")</f>
        <v/>
      </c>
      <c r="P1148" s="77" t="str">
        <f>IFERROR(VLOOKUP($D1148,의치한약수데이터!$C:$AS,21,0),"")</f>
        <v/>
      </c>
      <c r="Q1148" s="77" t="str">
        <f>IFERROR(VLOOKUP($D1148,의치한약수데이터!$C:$AS,39,0),"")</f>
        <v/>
      </c>
      <c r="R1148" s="82" t="str">
        <f>IFERROR(VLOOKUP($D1148,의치한약수데이터!$C:$AS,41,0),"")</f>
        <v/>
      </c>
      <c r="S1148" s="115" t="str">
        <f>IFERROR(VLOOKUP($D1148,의치한약수데이터!$C:$AS,43,0),"")</f>
        <v/>
      </c>
    </row>
    <row r="1149" spans="3:19" x14ac:dyDescent="0.3">
      <c r="C1149" s="18">
        <v>1117</v>
      </c>
      <c r="D1149" s="77" t="str">
        <f>IFERROR(VLOOKUP($C1149,의치한약수데이터!$B:$C,2,0),"")</f>
        <v/>
      </c>
      <c r="E1149" s="79" t="str">
        <f>IFERROR(VLOOKUP($D1149,의치한약수데이터!$C:$AS,3,0),"")</f>
        <v/>
      </c>
      <c r="F1149" s="77" t="str">
        <f>IFERROR(VLOOKUP($D1149,의치한약수데이터!$C:$AS,5,0),"")</f>
        <v/>
      </c>
      <c r="G1149" s="77" t="str">
        <f>IFERROR(VLOOKUP($D1149,의치한약수데이터!$C:$AS,6,0),"")</f>
        <v/>
      </c>
      <c r="H1149" s="77" t="str">
        <f>IFERROR(VLOOKUP($D1149,의치한약수데이터!$C:$AS,8,0),"")</f>
        <v/>
      </c>
      <c r="I1149" s="77" t="str">
        <f>IFERROR(VLOOKUP($D1149,의치한약수데이터!$C:$AS,12,0),"")</f>
        <v/>
      </c>
      <c r="J1149" s="77" t="str">
        <f>IFERROR(VLOOKUP($D1149,의치한약수데이터!$C:$AS,13,0),"")</f>
        <v/>
      </c>
      <c r="K1149" s="77" t="str">
        <f>IFERROR(VLOOKUP($D1149,의치한약수데이터!$C:$AS,14,0),"")</f>
        <v/>
      </c>
      <c r="L1149" s="77" t="str">
        <f>IFERROR(VLOOKUP($D1149,의치한약수데이터!$C:$AS,16,0),"")</f>
        <v/>
      </c>
      <c r="M1149" s="80" t="str">
        <f>IFERROR(VLOOKUP($D1149,의치한약수데이터!$C:$AS,17,0),"")</f>
        <v/>
      </c>
      <c r="N1149" s="77" t="str">
        <f>IFERROR(VLOOKUP($D1149,의치한약수데이터!$C:$AS,18,0),"")</f>
        <v/>
      </c>
      <c r="O1149" s="81" t="str">
        <f>IFERROR(VLOOKUP($D1149,의치한약수데이터!$C:$AS,20,0),"")</f>
        <v/>
      </c>
      <c r="P1149" s="77" t="str">
        <f>IFERROR(VLOOKUP($D1149,의치한약수데이터!$C:$AS,21,0),"")</f>
        <v/>
      </c>
      <c r="Q1149" s="77" t="str">
        <f>IFERROR(VLOOKUP($D1149,의치한약수데이터!$C:$AS,39,0),"")</f>
        <v/>
      </c>
      <c r="R1149" s="82" t="str">
        <f>IFERROR(VLOOKUP($D1149,의치한약수데이터!$C:$AS,41,0),"")</f>
        <v/>
      </c>
      <c r="S1149" s="115" t="str">
        <f>IFERROR(VLOOKUP($D1149,의치한약수데이터!$C:$AS,43,0),"")</f>
        <v/>
      </c>
    </row>
    <row r="1150" spans="3:19" x14ac:dyDescent="0.3">
      <c r="C1150" s="18">
        <v>1118</v>
      </c>
      <c r="D1150" s="77" t="str">
        <f>IFERROR(VLOOKUP($C1150,의치한약수데이터!$B:$C,2,0),"")</f>
        <v/>
      </c>
      <c r="E1150" s="79" t="str">
        <f>IFERROR(VLOOKUP($D1150,의치한약수데이터!$C:$AS,3,0),"")</f>
        <v/>
      </c>
      <c r="F1150" s="77" t="str">
        <f>IFERROR(VLOOKUP($D1150,의치한약수데이터!$C:$AS,5,0),"")</f>
        <v/>
      </c>
      <c r="G1150" s="77" t="str">
        <f>IFERROR(VLOOKUP($D1150,의치한약수데이터!$C:$AS,6,0),"")</f>
        <v/>
      </c>
      <c r="H1150" s="77" t="str">
        <f>IFERROR(VLOOKUP($D1150,의치한약수데이터!$C:$AS,8,0),"")</f>
        <v/>
      </c>
      <c r="I1150" s="77" t="str">
        <f>IFERROR(VLOOKUP($D1150,의치한약수데이터!$C:$AS,12,0),"")</f>
        <v/>
      </c>
      <c r="J1150" s="77" t="str">
        <f>IFERROR(VLOOKUP($D1150,의치한약수데이터!$C:$AS,13,0),"")</f>
        <v/>
      </c>
      <c r="K1150" s="77" t="str">
        <f>IFERROR(VLOOKUP($D1150,의치한약수데이터!$C:$AS,14,0),"")</f>
        <v/>
      </c>
      <c r="L1150" s="77" t="str">
        <f>IFERROR(VLOOKUP($D1150,의치한약수데이터!$C:$AS,16,0),"")</f>
        <v/>
      </c>
      <c r="M1150" s="80" t="str">
        <f>IFERROR(VLOOKUP($D1150,의치한약수데이터!$C:$AS,17,0),"")</f>
        <v/>
      </c>
      <c r="N1150" s="77" t="str">
        <f>IFERROR(VLOOKUP($D1150,의치한약수데이터!$C:$AS,18,0),"")</f>
        <v/>
      </c>
      <c r="O1150" s="81" t="str">
        <f>IFERROR(VLOOKUP($D1150,의치한약수데이터!$C:$AS,20,0),"")</f>
        <v/>
      </c>
      <c r="P1150" s="77" t="str">
        <f>IFERROR(VLOOKUP($D1150,의치한약수데이터!$C:$AS,21,0),"")</f>
        <v/>
      </c>
      <c r="Q1150" s="77" t="str">
        <f>IFERROR(VLOOKUP($D1150,의치한약수데이터!$C:$AS,39,0),"")</f>
        <v/>
      </c>
      <c r="R1150" s="82" t="str">
        <f>IFERROR(VLOOKUP($D1150,의치한약수데이터!$C:$AS,41,0),"")</f>
        <v/>
      </c>
      <c r="S1150" s="115" t="str">
        <f>IFERROR(VLOOKUP($D1150,의치한약수데이터!$C:$AS,43,0),"")</f>
        <v/>
      </c>
    </row>
    <row r="1151" spans="3:19" x14ac:dyDescent="0.3">
      <c r="C1151" s="18">
        <v>1119</v>
      </c>
      <c r="D1151" s="77" t="str">
        <f>IFERROR(VLOOKUP($C1151,의치한약수데이터!$B:$C,2,0),"")</f>
        <v/>
      </c>
      <c r="E1151" s="79" t="str">
        <f>IFERROR(VLOOKUP($D1151,의치한약수데이터!$C:$AS,3,0),"")</f>
        <v/>
      </c>
      <c r="F1151" s="77" t="str">
        <f>IFERROR(VLOOKUP($D1151,의치한약수데이터!$C:$AS,5,0),"")</f>
        <v/>
      </c>
      <c r="G1151" s="77" t="str">
        <f>IFERROR(VLOOKUP($D1151,의치한약수데이터!$C:$AS,6,0),"")</f>
        <v/>
      </c>
      <c r="H1151" s="77" t="str">
        <f>IFERROR(VLOOKUP($D1151,의치한약수데이터!$C:$AS,8,0),"")</f>
        <v/>
      </c>
      <c r="I1151" s="77" t="str">
        <f>IFERROR(VLOOKUP($D1151,의치한약수데이터!$C:$AS,12,0),"")</f>
        <v/>
      </c>
      <c r="J1151" s="77" t="str">
        <f>IFERROR(VLOOKUP($D1151,의치한약수데이터!$C:$AS,13,0),"")</f>
        <v/>
      </c>
      <c r="K1151" s="77" t="str">
        <f>IFERROR(VLOOKUP($D1151,의치한약수데이터!$C:$AS,14,0),"")</f>
        <v/>
      </c>
      <c r="L1151" s="77" t="str">
        <f>IFERROR(VLOOKUP($D1151,의치한약수데이터!$C:$AS,16,0),"")</f>
        <v/>
      </c>
      <c r="M1151" s="80" t="str">
        <f>IFERROR(VLOOKUP($D1151,의치한약수데이터!$C:$AS,17,0),"")</f>
        <v/>
      </c>
      <c r="N1151" s="77" t="str">
        <f>IFERROR(VLOOKUP($D1151,의치한약수데이터!$C:$AS,18,0),"")</f>
        <v/>
      </c>
      <c r="O1151" s="81" t="str">
        <f>IFERROR(VLOOKUP($D1151,의치한약수데이터!$C:$AS,20,0),"")</f>
        <v/>
      </c>
      <c r="P1151" s="77" t="str">
        <f>IFERROR(VLOOKUP($D1151,의치한약수데이터!$C:$AS,21,0),"")</f>
        <v/>
      </c>
      <c r="Q1151" s="77" t="str">
        <f>IFERROR(VLOOKUP($D1151,의치한약수데이터!$C:$AS,39,0),"")</f>
        <v/>
      </c>
      <c r="R1151" s="82" t="str">
        <f>IFERROR(VLOOKUP($D1151,의치한약수데이터!$C:$AS,41,0),"")</f>
        <v/>
      </c>
      <c r="S1151" s="115" t="str">
        <f>IFERROR(VLOOKUP($D1151,의치한약수데이터!$C:$AS,43,0),"")</f>
        <v/>
      </c>
    </row>
    <row r="1152" spans="3:19" x14ac:dyDescent="0.3">
      <c r="C1152" s="18">
        <v>1120</v>
      </c>
      <c r="D1152" s="77" t="str">
        <f>IFERROR(VLOOKUP($C1152,의치한약수데이터!$B:$C,2,0),"")</f>
        <v/>
      </c>
      <c r="E1152" s="79" t="str">
        <f>IFERROR(VLOOKUP($D1152,의치한약수데이터!$C:$AS,3,0),"")</f>
        <v/>
      </c>
      <c r="F1152" s="77" t="str">
        <f>IFERROR(VLOOKUP($D1152,의치한약수데이터!$C:$AS,5,0),"")</f>
        <v/>
      </c>
      <c r="G1152" s="77" t="str">
        <f>IFERROR(VLOOKUP($D1152,의치한약수데이터!$C:$AS,6,0),"")</f>
        <v/>
      </c>
      <c r="H1152" s="77" t="str">
        <f>IFERROR(VLOOKUP($D1152,의치한약수데이터!$C:$AS,8,0),"")</f>
        <v/>
      </c>
      <c r="I1152" s="77" t="str">
        <f>IFERROR(VLOOKUP($D1152,의치한약수데이터!$C:$AS,12,0),"")</f>
        <v/>
      </c>
      <c r="J1152" s="77" t="str">
        <f>IFERROR(VLOOKUP($D1152,의치한약수데이터!$C:$AS,13,0),"")</f>
        <v/>
      </c>
      <c r="K1152" s="77" t="str">
        <f>IFERROR(VLOOKUP($D1152,의치한약수데이터!$C:$AS,14,0),"")</f>
        <v/>
      </c>
      <c r="L1152" s="77" t="str">
        <f>IFERROR(VLOOKUP($D1152,의치한약수데이터!$C:$AS,16,0),"")</f>
        <v/>
      </c>
      <c r="M1152" s="80" t="str">
        <f>IFERROR(VLOOKUP($D1152,의치한약수데이터!$C:$AS,17,0),"")</f>
        <v/>
      </c>
      <c r="N1152" s="77" t="str">
        <f>IFERROR(VLOOKUP($D1152,의치한약수데이터!$C:$AS,18,0),"")</f>
        <v/>
      </c>
      <c r="O1152" s="81" t="str">
        <f>IFERROR(VLOOKUP($D1152,의치한약수데이터!$C:$AS,20,0),"")</f>
        <v/>
      </c>
      <c r="P1152" s="77" t="str">
        <f>IFERROR(VLOOKUP($D1152,의치한약수데이터!$C:$AS,21,0),"")</f>
        <v/>
      </c>
      <c r="Q1152" s="77" t="str">
        <f>IFERROR(VLOOKUP($D1152,의치한약수데이터!$C:$AS,39,0),"")</f>
        <v/>
      </c>
      <c r="R1152" s="82" t="str">
        <f>IFERROR(VLOOKUP($D1152,의치한약수데이터!$C:$AS,41,0),"")</f>
        <v/>
      </c>
      <c r="S1152" s="115" t="str">
        <f>IFERROR(VLOOKUP($D1152,의치한약수데이터!$C:$AS,43,0),"")</f>
        <v/>
      </c>
    </row>
    <row r="1153" spans="3:19" x14ac:dyDescent="0.3">
      <c r="C1153" s="18">
        <v>1121</v>
      </c>
      <c r="D1153" s="77" t="str">
        <f>IFERROR(VLOOKUP($C1153,의치한약수데이터!$B:$C,2,0),"")</f>
        <v/>
      </c>
      <c r="E1153" s="79" t="str">
        <f>IFERROR(VLOOKUP($D1153,의치한약수데이터!$C:$AS,3,0),"")</f>
        <v/>
      </c>
      <c r="F1153" s="77" t="str">
        <f>IFERROR(VLOOKUP($D1153,의치한약수데이터!$C:$AS,5,0),"")</f>
        <v/>
      </c>
      <c r="G1153" s="77" t="str">
        <f>IFERROR(VLOOKUP($D1153,의치한약수데이터!$C:$AS,6,0),"")</f>
        <v/>
      </c>
      <c r="H1153" s="77" t="str">
        <f>IFERROR(VLOOKUP($D1153,의치한약수데이터!$C:$AS,8,0),"")</f>
        <v/>
      </c>
      <c r="I1153" s="77" t="str">
        <f>IFERROR(VLOOKUP($D1153,의치한약수데이터!$C:$AS,12,0),"")</f>
        <v/>
      </c>
      <c r="J1153" s="77" t="str">
        <f>IFERROR(VLOOKUP($D1153,의치한약수데이터!$C:$AS,13,0),"")</f>
        <v/>
      </c>
      <c r="K1153" s="77" t="str">
        <f>IFERROR(VLOOKUP($D1153,의치한약수데이터!$C:$AS,14,0),"")</f>
        <v/>
      </c>
      <c r="L1153" s="77" t="str">
        <f>IFERROR(VLOOKUP($D1153,의치한약수데이터!$C:$AS,16,0),"")</f>
        <v/>
      </c>
      <c r="M1153" s="80" t="str">
        <f>IFERROR(VLOOKUP($D1153,의치한약수데이터!$C:$AS,17,0),"")</f>
        <v/>
      </c>
      <c r="N1153" s="77" t="str">
        <f>IFERROR(VLOOKUP($D1153,의치한약수데이터!$C:$AS,18,0),"")</f>
        <v/>
      </c>
      <c r="O1153" s="81" t="str">
        <f>IFERROR(VLOOKUP($D1153,의치한약수데이터!$C:$AS,20,0),"")</f>
        <v/>
      </c>
      <c r="P1153" s="77" t="str">
        <f>IFERROR(VLOOKUP($D1153,의치한약수데이터!$C:$AS,21,0),"")</f>
        <v/>
      </c>
      <c r="Q1153" s="77" t="str">
        <f>IFERROR(VLOOKUP($D1153,의치한약수데이터!$C:$AS,39,0),"")</f>
        <v/>
      </c>
      <c r="R1153" s="82" t="str">
        <f>IFERROR(VLOOKUP($D1153,의치한약수데이터!$C:$AS,41,0),"")</f>
        <v/>
      </c>
      <c r="S1153" s="115" t="str">
        <f>IFERROR(VLOOKUP($D1153,의치한약수데이터!$C:$AS,43,0),"")</f>
        <v/>
      </c>
    </row>
    <row r="1154" spans="3:19" x14ac:dyDescent="0.3">
      <c r="C1154" s="18">
        <v>1122</v>
      </c>
      <c r="D1154" s="77" t="str">
        <f>IFERROR(VLOOKUP($C1154,의치한약수데이터!$B:$C,2,0),"")</f>
        <v/>
      </c>
      <c r="E1154" s="79" t="str">
        <f>IFERROR(VLOOKUP($D1154,의치한약수데이터!$C:$AS,3,0),"")</f>
        <v/>
      </c>
      <c r="F1154" s="77" t="str">
        <f>IFERROR(VLOOKUP($D1154,의치한약수데이터!$C:$AS,5,0),"")</f>
        <v/>
      </c>
      <c r="G1154" s="77" t="str">
        <f>IFERROR(VLOOKUP($D1154,의치한약수데이터!$C:$AS,6,0),"")</f>
        <v/>
      </c>
      <c r="H1154" s="77" t="str">
        <f>IFERROR(VLOOKUP($D1154,의치한약수데이터!$C:$AS,8,0),"")</f>
        <v/>
      </c>
      <c r="I1154" s="77" t="str">
        <f>IFERROR(VLOOKUP($D1154,의치한약수데이터!$C:$AS,12,0),"")</f>
        <v/>
      </c>
      <c r="J1154" s="77" t="str">
        <f>IFERROR(VLOOKUP($D1154,의치한약수데이터!$C:$AS,13,0),"")</f>
        <v/>
      </c>
      <c r="K1154" s="77" t="str">
        <f>IFERROR(VLOOKUP($D1154,의치한약수데이터!$C:$AS,14,0),"")</f>
        <v/>
      </c>
      <c r="L1154" s="77" t="str">
        <f>IFERROR(VLOOKUP($D1154,의치한약수데이터!$C:$AS,16,0),"")</f>
        <v/>
      </c>
      <c r="M1154" s="80" t="str">
        <f>IFERROR(VLOOKUP($D1154,의치한약수데이터!$C:$AS,17,0),"")</f>
        <v/>
      </c>
      <c r="N1154" s="77" t="str">
        <f>IFERROR(VLOOKUP($D1154,의치한약수데이터!$C:$AS,18,0),"")</f>
        <v/>
      </c>
      <c r="O1154" s="81" t="str">
        <f>IFERROR(VLOOKUP($D1154,의치한약수데이터!$C:$AS,20,0),"")</f>
        <v/>
      </c>
      <c r="P1154" s="77" t="str">
        <f>IFERROR(VLOOKUP($D1154,의치한약수데이터!$C:$AS,21,0),"")</f>
        <v/>
      </c>
      <c r="Q1154" s="77" t="str">
        <f>IFERROR(VLOOKUP($D1154,의치한약수데이터!$C:$AS,39,0),"")</f>
        <v/>
      </c>
      <c r="R1154" s="82" t="str">
        <f>IFERROR(VLOOKUP($D1154,의치한약수데이터!$C:$AS,41,0),"")</f>
        <v/>
      </c>
      <c r="S1154" s="115" t="str">
        <f>IFERROR(VLOOKUP($D1154,의치한약수데이터!$C:$AS,43,0),"")</f>
        <v/>
      </c>
    </row>
    <row r="1155" spans="3:19" x14ac:dyDescent="0.3">
      <c r="C1155" s="18">
        <v>1123</v>
      </c>
      <c r="D1155" s="77" t="str">
        <f>IFERROR(VLOOKUP($C1155,의치한약수데이터!$B:$C,2,0),"")</f>
        <v/>
      </c>
      <c r="E1155" s="79" t="str">
        <f>IFERROR(VLOOKUP($D1155,의치한약수데이터!$C:$AS,3,0),"")</f>
        <v/>
      </c>
      <c r="F1155" s="77" t="str">
        <f>IFERROR(VLOOKUP($D1155,의치한약수데이터!$C:$AS,5,0),"")</f>
        <v/>
      </c>
      <c r="G1155" s="77" t="str">
        <f>IFERROR(VLOOKUP($D1155,의치한약수데이터!$C:$AS,6,0),"")</f>
        <v/>
      </c>
      <c r="H1155" s="77" t="str">
        <f>IFERROR(VLOOKUP($D1155,의치한약수데이터!$C:$AS,8,0),"")</f>
        <v/>
      </c>
      <c r="I1155" s="77" t="str">
        <f>IFERROR(VLOOKUP($D1155,의치한약수데이터!$C:$AS,12,0),"")</f>
        <v/>
      </c>
      <c r="J1155" s="77" t="str">
        <f>IFERROR(VLOOKUP($D1155,의치한약수데이터!$C:$AS,13,0),"")</f>
        <v/>
      </c>
      <c r="K1155" s="77" t="str">
        <f>IFERROR(VLOOKUP($D1155,의치한약수데이터!$C:$AS,14,0),"")</f>
        <v/>
      </c>
      <c r="L1155" s="77" t="str">
        <f>IFERROR(VLOOKUP($D1155,의치한약수데이터!$C:$AS,16,0),"")</f>
        <v/>
      </c>
      <c r="M1155" s="80" t="str">
        <f>IFERROR(VLOOKUP($D1155,의치한약수데이터!$C:$AS,17,0),"")</f>
        <v/>
      </c>
      <c r="N1155" s="77" t="str">
        <f>IFERROR(VLOOKUP($D1155,의치한약수데이터!$C:$AS,18,0),"")</f>
        <v/>
      </c>
      <c r="O1155" s="81" t="str">
        <f>IFERROR(VLOOKUP($D1155,의치한약수데이터!$C:$AS,20,0),"")</f>
        <v/>
      </c>
      <c r="P1155" s="77" t="str">
        <f>IFERROR(VLOOKUP($D1155,의치한약수데이터!$C:$AS,21,0),"")</f>
        <v/>
      </c>
      <c r="Q1155" s="77" t="str">
        <f>IFERROR(VLOOKUP($D1155,의치한약수데이터!$C:$AS,39,0),"")</f>
        <v/>
      </c>
      <c r="R1155" s="82" t="str">
        <f>IFERROR(VLOOKUP($D1155,의치한약수데이터!$C:$AS,41,0),"")</f>
        <v/>
      </c>
      <c r="S1155" s="115" t="str">
        <f>IFERROR(VLOOKUP($D1155,의치한약수데이터!$C:$AS,43,0),"")</f>
        <v/>
      </c>
    </row>
    <row r="1156" spans="3:19" x14ac:dyDescent="0.3">
      <c r="C1156" s="18">
        <v>1124</v>
      </c>
      <c r="D1156" s="77" t="str">
        <f>IFERROR(VLOOKUP($C1156,의치한약수데이터!$B:$C,2,0),"")</f>
        <v/>
      </c>
      <c r="E1156" s="79" t="str">
        <f>IFERROR(VLOOKUP($D1156,의치한약수데이터!$C:$AS,3,0),"")</f>
        <v/>
      </c>
      <c r="F1156" s="77" t="str">
        <f>IFERROR(VLOOKUP($D1156,의치한약수데이터!$C:$AS,5,0),"")</f>
        <v/>
      </c>
      <c r="G1156" s="77" t="str">
        <f>IFERROR(VLOOKUP($D1156,의치한약수데이터!$C:$AS,6,0),"")</f>
        <v/>
      </c>
      <c r="H1156" s="77" t="str">
        <f>IFERROR(VLOOKUP($D1156,의치한약수데이터!$C:$AS,8,0),"")</f>
        <v/>
      </c>
      <c r="I1156" s="77" t="str">
        <f>IFERROR(VLOOKUP($D1156,의치한약수데이터!$C:$AS,12,0),"")</f>
        <v/>
      </c>
      <c r="J1156" s="77" t="str">
        <f>IFERROR(VLOOKUP($D1156,의치한약수데이터!$C:$AS,13,0),"")</f>
        <v/>
      </c>
      <c r="K1156" s="77" t="str">
        <f>IFERROR(VLOOKUP($D1156,의치한약수데이터!$C:$AS,14,0),"")</f>
        <v/>
      </c>
      <c r="L1156" s="77" t="str">
        <f>IFERROR(VLOOKUP($D1156,의치한약수데이터!$C:$AS,16,0),"")</f>
        <v/>
      </c>
      <c r="M1156" s="80" t="str">
        <f>IFERROR(VLOOKUP($D1156,의치한약수데이터!$C:$AS,17,0),"")</f>
        <v/>
      </c>
      <c r="N1156" s="77" t="str">
        <f>IFERROR(VLOOKUP($D1156,의치한약수데이터!$C:$AS,18,0),"")</f>
        <v/>
      </c>
      <c r="O1156" s="81" t="str">
        <f>IFERROR(VLOOKUP($D1156,의치한약수데이터!$C:$AS,20,0),"")</f>
        <v/>
      </c>
      <c r="P1156" s="77" t="str">
        <f>IFERROR(VLOOKUP($D1156,의치한약수데이터!$C:$AS,21,0),"")</f>
        <v/>
      </c>
      <c r="Q1156" s="77" t="str">
        <f>IFERROR(VLOOKUP($D1156,의치한약수데이터!$C:$AS,39,0),"")</f>
        <v/>
      </c>
      <c r="R1156" s="82" t="str">
        <f>IFERROR(VLOOKUP($D1156,의치한약수데이터!$C:$AS,41,0),"")</f>
        <v/>
      </c>
      <c r="S1156" s="115" t="str">
        <f>IFERROR(VLOOKUP($D1156,의치한약수데이터!$C:$AS,43,0),"")</f>
        <v/>
      </c>
    </row>
    <row r="1157" spans="3:19" x14ac:dyDescent="0.3">
      <c r="C1157" s="18">
        <v>1125</v>
      </c>
      <c r="D1157" s="77" t="str">
        <f>IFERROR(VLOOKUP($C1157,의치한약수데이터!$B:$C,2,0),"")</f>
        <v/>
      </c>
      <c r="E1157" s="79" t="str">
        <f>IFERROR(VLOOKUP($D1157,의치한약수데이터!$C:$AS,3,0),"")</f>
        <v/>
      </c>
      <c r="F1157" s="77" t="str">
        <f>IFERROR(VLOOKUP($D1157,의치한약수데이터!$C:$AS,5,0),"")</f>
        <v/>
      </c>
      <c r="G1157" s="77" t="str">
        <f>IFERROR(VLOOKUP($D1157,의치한약수데이터!$C:$AS,6,0),"")</f>
        <v/>
      </c>
      <c r="H1157" s="77" t="str">
        <f>IFERROR(VLOOKUP($D1157,의치한약수데이터!$C:$AS,8,0),"")</f>
        <v/>
      </c>
      <c r="I1157" s="77" t="str">
        <f>IFERROR(VLOOKUP($D1157,의치한약수데이터!$C:$AS,12,0),"")</f>
        <v/>
      </c>
      <c r="J1157" s="77" t="str">
        <f>IFERROR(VLOOKUP($D1157,의치한약수데이터!$C:$AS,13,0),"")</f>
        <v/>
      </c>
      <c r="K1157" s="77" t="str">
        <f>IFERROR(VLOOKUP($D1157,의치한약수데이터!$C:$AS,14,0),"")</f>
        <v/>
      </c>
      <c r="L1157" s="77" t="str">
        <f>IFERROR(VLOOKUP($D1157,의치한약수데이터!$C:$AS,16,0),"")</f>
        <v/>
      </c>
      <c r="M1157" s="80" t="str">
        <f>IFERROR(VLOOKUP($D1157,의치한약수데이터!$C:$AS,17,0),"")</f>
        <v/>
      </c>
      <c r="N1157" s="77" t="str">
        <f>IFERROR(VLOOKUP($D1157,의치한약수데이터!$C:$AS,18,0),"")</f>
        <v/>
      </c>
      <c r="O1157" s="81" t="str">
        <f>IFERROR(VLOOKUP($D1157,의치한약수데이터!$C:$AS,20,0),"")</f>
        <v/>
      </c>
      <c r="P1157" s="77" t="str">
        <f>IFERROR(VLOOKUP($D1157,의치한약수데이터!$C:$AS,21,0),"")</f>
        <v/>
      </c>
      <c r="Q1157" s="77" t="str">
        <f>IFERROR(VLOOKUP($D1157,의치한약수데이터!$C:$AS,39,0),"")</f>
        <v/>
      </c>
      <c r="R1157" s="82" t="str">
        <f>IFERROR(VLOOKUP($D1157,의치한약수데이터!$C:$AS,41,0),"")</f>
        <v/>
      </c>
      <c r="S1157" s="115" t="str">
        <f>IFERROR(VLOOKUP($D1157,의치한약수데이터!$C:$AS,43,0),"")</f>
        <v/>
      </c>
    </row>
    <row r="1158" spans="3:19" x14ac:dyDescent="0.3">
      <c r="C1158" s="18">
        <v>1126</v>
      </c>
      <c r="D1158" s="77" t="str">
        <f>IFERROR(VLOOKUP($C1158,의치한약수데이터!$B:$C,2,0),"")</f>
        <v/>
      </c>
      <c r="E1158" s="79" t="str">
        <f>IFERROR(VLOOKUP($D1158,의치한약수데이터!$C:$AS,3,0),"")</f>
        <v/>
      </c>
      <c r="F1158" s="77" t="str">
        <f>IFERROR(VLOOKUP($D1158,의치한약수데이터!$C:$AS,5,0),"")</f>
        <v/>
      </c>
      <c r="G1158" s="77" t="str">
        <f>IFERROR(VLOOKUP($D1158,의치한약수데이터!$C:$AS,6,0),"")</f>
        <v/>
      </c>
      <c r="H1158" s="77" t="str">
        <f>IFERROR(VLOOKUP($D1158,의치한약수데이터!$C:$AS,8,0),"")</f>
        <v/>
      </c>
      <c r="I1158" s="77" t="str">
        <f>IFERROR(VLOOKUP($D1158,의치한약수데이터!$C:$AS,12,0),"")</f>
        <v/>
      </c>
      <c r="J1158" s="77" t="str">
        <f>IFERROR(VLOOKUP($D1158,의치한약수데이터!$C:$AS,13,0),"")</f>
        <v/>
      </c>
      <c r="K1158" s="77" t="str">
        <f>IFERROR(VLOOKUP($D1158,의치한약수데이터!$C:$AS,14,0),"")</f>
        <v/>
      </c>
      <c r="L1158" s="77" t="str">
        <f>IFERROR(VLOOKUP($D1158,의치한약수데이터!$C:$AS,16,0),"")</f>
        <v/>
      </c>
      <c r="M1158" s="80" t="str">
        <f>IFERROR(VLOOKUP($D1158,의치한약수데이터!$C:$AS,17,0),"")</f>
        <v/>
      </c>
      <c r="N1158" s="77" t="str">
        <f>IFERROR(VLOOKUP($D1158,의치한약수데이터!$C:$AS,18,0),"")</f>
        <v/>
      </c>
      <c r="O1158" s="81" t="str">
        <f>IFERROR(VLOOKUP($D1158,의치한약수데이터!$C:$AS,20,0),"")</f>
        <v/>
      </c>
      <c r="P1158" s="77" t="str">
        <f>IFERROR(VLOOKUP($D1158,의치한약수데이터!$C:$AS,21,0),"")</f>
        <v/>
      </c>
      <c r="Q1158" s="77" t="str">
        <f>IFERROR(VLOOKUP($D1158,의치한약수데이터!$C:$AS,39,0),"")</f>
        <v/>
      </c>
      <c r="R1158" s="82" t="str">
        <f>IFERROR(VLOOKUP($D1158,의치한약수데이터!$C:$AS,41,0),"")</f>
        <v/>
      </c>
      <c r="S1158" s="115" t="str">
        <f>IFERROR(VLOOKUP($D1158,의치한약수데이터!$C:$AS,43,0),"")</f>
        <v/>
      </c>
    </row>
    <row r="1159" spans="3:19" x14ac:dyDescent="0.3">
      <c r="C1159" s="18">
        <v>1127</v>
      </c>
      <c r="D1159" s="77" t="str">
        <f>IFERROR(VLOOKUP($C1159,의치한약수데이터!$B:$C,2,0),"")</f>
        <v/>
      </c>
      <c r="E1159" s="79" t="str">
        <f>IFERROR(VLOOKUP($D1159,의치한약수데이터!$C:$AS,3,0),"")</f>
        <v/>
      </c>
      <c r="F1159" s="77" t="str">
        <f>IFERROR(VLOOKUP($D1159,의치한약수데이터!$C:$AS,5,0),"")</f>
        <v/>
      </c>
      <c r="G1159" s="77" t="str">
        <f>IFERROR(VLOOKUP($D1159,의치한약수데이터!$C:$AS,6,0),"")</f>
        <v/>
      </c>
      <c r="H1159" s="77" t="str">
        <f>IFERROR(VLOOKUP($D1159,의치한약수데이터!$C:$AS,8,0),"")</f>
        <v/>
      </c>
      <c r="I1159" s="77" t="str">
        <f>IFERROR(VLOOKUP($D1159,의치한약수데이터!$C:$AS,12,0),"")</f>
        <v/>
      </c>
      <c r="J1159" s="77" t="str">
        <f>IFERROR(VLOOKUP($D1159,의치한약수데이터!$C:$AS,13,0),"")</f>
        <v/>
      </c>
      <c r="K1159" s="77" t="str">
        <f>IFERROR(VLOOKUP($D1159,의치한약수데이터!$C:$AS,14,0),"")</f>
        <v/>
      </c>
      <c r="L1159" s="77" t="str">
        <f>IFERROR(VLOOKUP($D1159,의치한약수데이터!$C:$AS,16,0),"")</f>
        <v/>
      </c>
      <c r="M1159" s="80" t="str">
        <f>IFERROR(VLOOKUP($D1159,의치한약수데이터!$C:$AS,17,0),"")</f>
        <v/>
      </c>
      <c r="N1159" s="77" t="str">
        <f>IFERROR(VLOOKUP($D1159,의치한약수데이터!$C:$AS,18,0),"")</f>
        <v/>
      </c>
      <c r="O1159" s="81" t="str">
        <f>IFERROR(VLOOKUP($D1159,의치한약수데이터!$C:$AS,20,0),"")</f>
        <v/>
      </c>
      <c r="P1159" s="77" t="str">
        <f>IFERROR(VLOOKUP($D1159,의치한약수데이터!$C:$AS,21,0),"")</f>
        <v/>
      </c>
      <c r="Q1159" s="77" t="str">
        <f>IFERROR(VLOOKUP($D1159,의치한약수데이터!$C:$AS,39,0),"")</f>
        <v/>
      </c>
      <c r="R1159" s="82" t="str">
        <f>IFERROR(VLOOKUP($D1159,의치한약수데이터!$C:$AS,41,0),"")</f>
        <v/>
      </c>
      <c r="S1159" s="115" t="str">
        <f>IFERROR(VLOOKUP($D1159,의치한약수데이터!$C:$AS,43,0),"")</f>
        <v/>
      </c>
    </row>
    <row r="1160" spans="3:19" x14ac:dyDescent="0.3">
      <c r="C1160" s="18">
        <v>1128</v>
      </c>
      <c r="D1160" s="77" t="str">
        <f>IFERROR(VLOOKUP($C1160,의치한약수데이터!$B:$C,2,0),"")</f>
        <v/>
      </c>
      <c r="E1160" s="79" t="str">
        <f>IFERROR(VLOOKUP($D1160,의치한약수데이터!$C:$AS,3,0),"")</f>
        <v/>
      </c>
      <c r="F1160" s="77" t="str">
        <f>IFERROR(VLOOKUP($D1160,의치한약수데이터!$C:$AS,5,0),"")</f>
        <v/>
      </c>
      <c r="G1160" s="77" t="str">
        <f>IFERROR(VLOOKUP($D1160,의치한약수데이터!$C:$AS,6,0),"")</f>
        <v/>
      </c>
      <c r="H1160" s="77" t="str">
        <f>IFERROR(VLOOKUP($D1160,의치한약수데이터!$C:$AS,8,0),"")</f>
        <v/>
      </c>
      <c r="I1160" s="77" t="str">
        <f>IFERROR(VLOOKUP($D1160,의치한약수데이터!$C:$AS,12,0),"")</f>
        <v/>
      </c>
      <c r="J1160" s="77" t="str">
        <f>IFERROR(VLOOKUP($D1160,의치한약수데이터!$C:$AS,13,0),"")</f>
        <v/>
      </c>
      <c r="K1160" s="77" t="str">
        <f>IFERROR(VLOOKUP($D1160,의치한약수데이터!$C:$AS,14,0),"")</f>
        <v/>
      </c>
      <c r="L1160" s="77" t="str">
        <f>IFERROR(VLOOKUP($D1160,의치한약수데이터!$C:$AS,16,0),"")</f>
        <v/>
      </c>
      <c r="M1160" s="80" t="str">
        <f>IFERROR(VLOOKUP($D1160,의치한약수데이터!$C:$AS,17,0),"")</f>
        <v/>
      </c>
      <c r="N1160" s="77" t="str">
        <f>IFERROR(VLOOKUP($D1160,의치한약수데이터!$C:$AS,18,0),"")</f>
        <v/>
      </c>
      <c r="O1160" s="81" t="str">
        <f>IFERROR(VLOOKUP($D1160,의치한약수데이터!$C:$AS,20,0),"")</f>
        <v/>
      </c>
      <c r="P1160" s="77" t="str">
        <f>IFERROR(VLOOKUP($D1160,의치한약수데이터!$C:$AS,21,0),"")</f>
        <v/>
      </c>
      <c r="Q1160" s="77" t="str">
        <f>IFERROR(VLOOKUP($D1160,의치한약수데이터!$C:$AS,39,0),"")</f>
        <v/>
      </c>
      <c r="R1160" s="82" t="str">
        <f>IFERROR(VLOOKUP($D1160,의치한약수데이터!$C:$AS,41,0),"")</f>
        <v/>
      </c>
      <c r="S1160" s="115" t="str">
        <f>IFERROR(VLOOKUP($D1160,의치한약수데이터!$C:$AS,43,0),"")</f>
        <v/>
      </c>
    </row>
    <row r="1161" spans="3:19" x14ac:dyDescent="0.3">
      <c r="C1161" s="18">
        <v>1129</v>
      </c>
      <c r="D1161" s="77" t="str">
        <f>IFERROR(VLOOKUP($C1161,의치한약수데이터!$B:$C,2,0),"")</f>
        <v/>
      </c>
      <c r="E1161" s="79" t="str">
        <f>IFERROR(VLOOKUP($D1161,의치한약수데이터!$C:$AS,3,0),"")</f>
        <v/>
      </c>
      <c r="F1161" s="77" t="str">
        <f>IFERROR(VLOOKUP($D1161,의치한약수데이터!$C:$AS,5,0),"")</f>
        <v/>
      </c>
      <c r="G1161" s="77" t="str">
        <f>IFERROR(VLOOKUP($D1161,의치한약수데이터!$C:$AS,6,0),"")</f>
        <v/>
      </c>
      <c r="H1161" s="77" t="str">
        <f>IFERROR(VLOOKUP($D1161,의치한약수데이터!$C:$AS,8,0),"")</f>
        <v/>
      </c>
      <c r="I1161" s="77" t="str">
        <f>IFERROR(VLOOKUP($D1161,의치한약수데이터!$C:$AS,12,0),"")</f>
        <v/>
      </c>
      <c r="J1161" s="77" t="str">
        <f>IFERROR(VLOOKUP($D1161,의치한약수데이터!$C:$AS,13,0),"")</f>
        <v/>
      </c>
      <c r="K1161" s="77" t="str">
        <f>IFERROR(VLOOKUP($D1161,의치한약수데이터!$C:$AS,14,0),"")</f>
        <v/>
      </c>
      <c r="L1161" s="77" t="str">
        <f>IFERROR(VLOOKUP($D1161,의치한약수데이터!$C:$AS,16,0),"")</f>
        <v/>
      </c>
      <c r="M1161" s="80" t="str">
        <f>IFERROR(VLOOKUP($D1161,의치한약수데이터!$C:$AS,17,0),"")</f>
        <v/>
      </c>
      <c r="N1161" s="77" t="str">
        <f>IFERROR(VLOOKUP($D1161,의치한약수데이터!$C:$AS,18,0),"")</f>
        <v/>
      </c>
      <c r="O1161" s="81" t="str">
        <f>IFERROR(VLOOKUP($D1161,의치한약수데이터!$C:$AS,20,0),"")</f>
        <v/>
      </c>
      <c r="P1161" s="77" t="str">
        <f>IFERROR(VLOOKUP($D1161,의치한약수데이터!$C:$AS,21,0),"")</f>
        <v/>
      </c>
      <c r="Q1161" s="77" t="str">
        <f>IFERROR(VLOOKUP($D1161,의치한약수데이터!$C:$AS,39,0),"")</f>
        <v/>
      </c>
      <c r="R1161" s="82" t="str">
        <f>IFERROR(VLOOKUP($D1161,의치한약수데이터!$C:$AS,41,0),"")</f>
        <v/>
      </c>
      <c r="S1161" s="115" t="str">
        <f>IFERROR(VLOOKUP($D1161,의치한약수데이터!$C:$AS,43,0),"")</f>
        <v/>
      </c>
    </row>
    <row r="1162" spans="3:19" x14ac:dyDescent="0.3">
      <c r="C1162" s="18">
        <v>1130</v>
      </c>
      <c r="D1162" s="77" t="str">
        <f>IFERROR(VLOOKUP($C1162,의치한약수데이터!$B:$C,2,0),"")</f>
        <v/>
      </c>
      <c r="E1162" s="79" t="str">
        <f>IFERROR(VLOOKUP($D1162,의치한약수데이터!$C:$AS,3,0),"")</f>
        <v/>
      </c>
      <c r="F1162" s="77" t="str">
        <f>IFERROR(VLOOKUP($D1162,의치한약수데이터!$C:$AS,5,0),"")</f>
        <v/>
      </c>
      <c r="G1162" s="77" t="str">
        <f>IFERROR(VLOOKUP($D1162,의치한약수데이터!$C:$AS,6,0),"")</f>
        <v/>
      </c>
      <c r="H1162" s="77" t="str">
        <f>IFERROR(VLOOKUP($D1162,의치한약수데이터!$C:$AS,8,0),"")</f>
        <v/>
      </c>
      <c r="I1162" s="77" t="str">
        <f>IFERROR(VLOOKUP($D1162,의치한약수데이터!$C:$AS,12,0),"")</f>
        <v/>
      </c>
      <c r="J1162" s="77" t="str">
        <f>IFERROR(VLOOKUP($D1162,의치한약수데이터!$C:$AS,13,0),"")</f>
        <v/>
      </c>
      <c r="K1162" s="77" t="str">
        <f>IFERROR(VLOOKUP($D1162,의치한약수데이터!$C:$AS,14,0),"")</f>
        <v/>
      </c>
      <c r="L1162" s="77" t="str">
        <f>IFERROR(VLOOKUP($D1162,의치한약수데이터!$C:$AS,16,0),"")</f>
        <v/>
      </c>
      <c r="M1162" s="80" t="str">
        <f>IFERROR(VLOOKUP($D1162,의치한약수데이터!$C:$AS,17,0),"")</f>
        <v/>
      </c>
      <c r="N1162" s="77" t="str">
        <f>IFERROR(VLOOKUP($D1162,의치한약수데이터!$C:$AS,18,0),"")</f>
        <v/>
      </c>
      <c r="O1162" s="81" t="str">
        <f>IFERROR(VLOOKUP($D1162,의치한약수데이터!$C:$AS,20,0),"")</f>
        <v/>
      </c>
      <c r="P1162" s="77" t="str">
        <f>IFERROR(VLOOKUP($D1162,의치한약수데이터!$C:$AS,21,0),"")</f>
        <v/>
      </c>
      <c r="Q1162" s="77" t="str">
        <f>IFERROR(VLOOKUP($D1162,의치한약수데이터!$C:$AS,39,0),"")</f>
        <v/>
      </c>
      <c r="R1162" s="82" t="str">
        <f>IFERROR(VLOOKUP($D1162,의치한약수데이터!$C:$AS,41,0),"")</f>
        <v/>
      </c>
      <c r="S1162" s="115" t="str">
        <f>IFERROR(VLOOKUP($D1162,의치한약수데이터!$C:$AS,43,0),"")</f>
        <v/>
      </c>
    </row>
    <row r="1163" spans="3:19" x14ac:dyDescent="0.3">
      <c r="C1163" s="18">
        <v>1131</v>
      </c>
      <c r="D1163" s="77" t="str">
        <f>IFERROR(VLOOKUP($C1163,의치한약수데이터!$B:$C,2,0),"")</f>
        <v/>
      </c>
      <c r="E1163" s="79" t="str">
        <f>IFERROR(VLOOKUP($D1163,의치한약수데이터!$C:$AS,3,0),"")</f>
        <v/>
      </c>
      <c r="F1163" s="77" t="str">
        <f>IFERROR(VLOOKUP($D1163,의치한약수데이터!$C:$AS,5,0),"")</f>
        <v/>
      </c>
      <c r="G1163" s="77" t="str">
        <f>IFERROR(VLOOKUP($D1163,의치한약수데이터!$C:$AS,6,0),"")</f>
        <v/>
      </c>
      <c r="H1163" s="77" t="str">
        <f>IFERROR(VLOOKUP($D1163,의치한약수데이터!$C:$AS,8,0),"")</f>
        <v/>
      </c>
      <c r="I1163" s="77" t="str">
        <f>IFERROR(VLOOKUP($D1163,의치한약수데이터!$C:$AS,12,0),"")</f>
        <v/>
      </c>
      <c r="J1163" s="77" t="str">
        <f>IFERROR(VLOOKUP($D1163,의치한약수데이터!$C:$AS,13,0),"")</f>
        <v/>
      </c>
      <c r="K1163" s="77" t="str">
        <f>IFERROR(VLOOKUP($D1163,의치한약수데이터!$C:$AS,14,0),"")</f>
        <v/>
      </c>
      <c r="L1163" s="77" t="str">
        <f>IFERROR(VLOOKUP($D1163,의치한약수데이터!$C:$AS,16,0),"")</f>
        <v/>
      </c>
      <c r="M1163" s="80" t="str">
        <f>IFERROR(VLOOKUP($D1163,의치한약수데이터!$C:$AS,17,0),"")</f>
        <v/>
      </c>
      <c r="N1163" s="77" t="str">
        <f>IFERROR(VLOOKUP($D1163,의치한약수데이터!$C:$AS,18,0),"")</f>
        <v/>
      </c>
      <c r="O1163" s="81" t="str">
        <f>IFERROR(VLOOKUP($D1163,의치한약수데이터!$C:$AS,20,0),"")</f>
        <v/>
      </c>
      <c r="P1163" s="77" t="str">
        <f>IFERROR(VLOOKUP($D1163,의치한약수데이터!$C:$AS,21,0),"")</f>
        <v/>
      </c>
      <c r="Q1163" s="77" t="str">
        <f>IFERROR(VLOOKUP($D1163,의치한약수데이터!$C:$AS,39,0),"")</f>
        <v/>
      </c>
      <c r="R1163" s="82" t="str">
        <f>IFERROR(VLOOKUP($D1163,의치한약수데이터!$C:$AS,41,0),"")</f>
        <v/>
      </c>
      <c r="S1163" s="115" t="str">
        <f>IFERROR(VLOOKUP($D1163,의치한약수데이터!$C:$AS,43,0),"")</f>
        <v/>
      </c>
    </row>
    <row r="1164" spans="3:19" x14ac:dyDescent="0.3">
      <c r="C1164" s="18">
        <v>1132</v>
      </c>
      <c r="D1164" s="77" t="str">
        <f>IFERROR(VLOOKUP($C1164,의치한약수데이터!$B:$C,2,0),"")</f>
        <v/>
      </c>
      <c r="E1164" s="79" t="str">
        <f>IFERROR(VLOOKUP($D1164,의치한약수데이터!$C:$AS,3,0),"")</f>
        <v/>
      </c>
      <c r="F1164" s="77" t="str">
        <f>IFERROR(VLOOKUP($D1164,의치한약수데이터!$C:$AS,5,0),"")</f>
        <v/>
      </c>
      <c r="G1164" s="77" t="str">
        <f>IFERROR(VLOOKUP($D1164,의치한약수데이터!$C:$AS,6,0),"")</f>
        <v/>
      </c>
      <c r="H1164" s="77" t="str">
        <f>IFERROR(VLOOKUP($D1164,의치한약수데이터!$C:$AS,8,0),"")</f>
        <v/>
      </c>
      <c r="I1164" s="77" t="str">
        <f>IFERROR(VLOOKUP($D1164,의치한약수데이터!$C:$AS,12,0),"")</f>
        <v/>
      </c>
      <c r="J1164" s="77" t="str">
        <f>IFERROR(VLOOKUP($D1164,의치한약수데이터!$C:$AS,13,0),"")</f>
        <v/>
      </c>
      <c r="K1164" s="77" t="str">
        <f>IFERROR(VLOOKUP($D1164,의치한약수데이터!$C:$AS,14,0),"")</f>
        <v/>
      </c>
      <c r="L1164" s="77" t="str">
        <f>IFERROR(VLOOKUP($D1164,의치한약수데이터!$C:$AS,16,0),"")</f>
        <v/>
      </c>
      <c r="M1164" s="80" t="str">
        <f>IFERROR(VLOOKUP($D1164,의치한약수데이터!$C:$AS,17,0),"")</f>
        <v/>
      </c>
      <c r="N1164" s="77" t="str">
        <f>IFERROR(VLOOKUP($D1164,의치한약수데이터!$C:$AS,18,0),"")</f>
        <v/>
      </c>
      <c r="O1164" s="81" t="str">
        <f>IFERROR(VLOOKUP($D1164,의치한약수데이터!$C:$AS,20,0),"")</f>
        <v/>
      </c>
      <c r="P1164" s="77" t="str">
        <f>IFERROR(VLOOKUP($D1164,의치한약수데이터!$C:$AS,21,0),"")</f>
        <v/>
      </c>
      <c r="Q1164" s="77" t="str">
        <f>IFERROR(VLOOKUP($D1164,의치한약수데이터!$C:$AS,39,0),"")</f>
        <v/>
      </c>
      <c r="R1164" s="82" t="str">
        <f>IFERROR(VLOOKUP($D1164,의치한약수데이터!$C:$AS,41,0),"")</f>
        <v/>
      </c>
      <c r="S1164" s="115" t="str">
        <f>IFERROR(VLOOKUP($D1164,의치한약수데이터!$C:$AS,43,0),"")</f>
        <v/>
      </c>
    </row>
    <row r="1165" spans="3:19" x14ac:dyDescent="0.3">
      <c r="C1165" s="18">
        <v>1133</v>
      </c>
      <c r="D1165" s="77" t="str">
        <f>IFERROR(VLOOKUP($C1165,의치한약수데이터!$B:$C,2,0),"")</f>
        <v/>
      </c>
      <c r="E1165" s="79" t="str">
        <f>IFERROR(VLOOKUP($D1165,의치한약수데이터!$C:$AS,3,0),"")</f>
        <v/>
      </c>
      <c r="F1165" s="77" t="str">
        <f>IFERROR(VLOOKUP($D1165,의치한약수데이터!$C:$AS,5,0),"")</f>
        <v/>
      </c>
      <c r="G1165" s="77" t="str">
        <f>IFERROR(VLOOKUP($D1165,의치한약수데이터!$C:$AS,6,0),"")</f>
        <v/>
      </c>
      <c r="H1165" s="77" t="str">
        <f>IFERROR(VLOOKUP($D1165,의치한약수데이터!$C:$AS,8,0),"")</f>
        <v/>
      </c>
      <c r="I1165" s="77" t="str">
        <f>IFERROR(VLOOKUP($D1165,의치한약수데이터!$C:$AS,12,0),"")</f>
        <v/>
      </c>
      <c r="J1165" s="77" t="str">
        <f>IFERROR(VLOOKUP($D1165,의치한약수데이터!$C:$AS,13,0),"")</f>
        <v/>
      </c>
      <c r="K1165" s="77" t="str">
        <f>IFERROR(VLOOKUP($D1165,의치한약수데이터!$C:$AS,14,0),"")</f>
        <v/>
      </c>
      <c r="L1165" s="77" t="str">
        <f>IFERROR(VLOOKUP($D1165,의치한약수데이터!$C:$AS,16,0),"")</f>
        <v/>
      </c>
      <c r="M1165" s="80" t="str">
        <f>IFERROR(VLOOKUP($D1165,의치한약수데이터!$C:$AS,17,0),"")</f>
        <v/>
      </c>
      <c r="N1165" s="77" t="str">
        <f>IFERROR(VLOOKUP($D1165,의치한약수데이터!$C:$AS,18,0),"")</f>
        <v/>
      </c>
      <c r="O1165" s="81" t="str">
        <f>IFERROR(VLOOKUP($D1165,의치한약수데이터!$C:$AS,20,0),"")</f>
        <v/>
      </c>
      <c r="P1165" s="77" t="str">
        <f>IFERROR(VLOOKUP($D1165,의치한약수데이터!$C:$AS,21,0),"")</f>
        <v/>
      </c>
      <c r="Q1165" s="77" t="str">
        <f>IFERROR(VLOOKUP($D1165,의치한약수데이터!$C:$AS,39,0),"")</f>
        <v/>
      </c>
      <c r="R1165" s="82" t="str">
        <f>IFERROR(VLOOKUP($D1165,의치한약수데이터!$C:$AS,41,0),"")</f>
        <v/>
      </c>
      <c r="S1165" s="115" t="str">
        <f>IFERROR(VLOOKUP($D1165,의치한약수데이터!$C:$AS,43,0),"")</f>
        <v/>
      </c>
    </row>
    <row r="1166" spans="3:19" x14ac:dyDescent="0.3">
      <c r="C1166" s="18">
        <v>1134</v>
      </c>
      <c r="D1166" s="77" t="str">
        <f>IFERROR(VLOOKUP($C1166,의치한약수데이터!$B:$C,2,0),"")</f>
        <v/>
      </c>
      <c r="E1166" s="79" t="str">
        <f>IFERROR(VLOOKUP($D1166,의치한약수데이터!$C:$AS,3,0),"")</f>
        <v/>
      </c>
      <c r="F1166" s="77" t="str">
        <f>IFERROR(VLOOKUP($D1166,의치한약수데이터!$C:$AS,5,0),"")</f>
        <v/>
      </c>
      <c r="G1166" s="77" t="str">
        <f>IFERROR(VLOOKUP($D1166,의치한약수데이터!$C:$AS,6,0),"")</f>
        <v/>
      </c>
      <c r="H1166" s="77" t="str">
        <f>IFERROR(VLOOKUP($D1166,의치한약수데이터!$C:$AS,8,0),"")</f>
        <v/>
      </c>
      <c r="I1166" s="77" t="str">
        <f>IFERROR(VLOOKUP($D1166,의치한약수데이터!$C:$AS,12,0),"")</f>
        <v/>
      </c>
      <c r="J1166" s="77" t="str">
        <f>IFERROR(VLOOKUP($D1166,의치한약수데이터!$C:$AS,13,0),"")</f>
        <v/>
      </c>
      <c r="K1166" s="77" t="str">
        <f>IFERROR(VLOOKUP($D1166,의치한약수데이터!$C:$AS,14,0),"")</f>
        <v/>
      </c>
      <c r="L1166" s="77" t="str">
        <f>IFERROR(VLOOKUP($D1166,의치한약수데이터!$C:$AS,16,0),"")</f>
        <v/>
      </c>
      <c r="M1166" s="80" t="str">
        <f>IFERROR(VLOOKUP($D1166,의치한약수데이터!$C:$AS,17,0),"")</f>
        <v/>
      </c>
      <c r="N1166" s="77" t="str">
        <f>IFERROR(VLOOKUP($D1166,의치한약수데이터!$C:$AS,18,0),"")</f>
        <v/>
      </c>
      <c r="O1166" s="81" t="str">
        <f>IFERROR(VLOOKUP($D1166,의치한약수데이터!$C:$AS,20,0),"")</f>
        <v/>
      </c>
      <c r="P1166" s="77" t="str">
        <f>IFERROR(VLOOKUP($D1166,의치한약수데이터!$C:$AS,21,0),"")</f>
        <v/>
      </c>
      <c r="Q1166" s="77" t="str">
        <f>IFERROR(VLOOKUP($D1166,의치한약수데이터!$C:$AS,39,0),"")</f>
        <v/>
      </c>
      <c r="R1166" s="82" t="str">
        <f>IFERROR(VLOOKUP($D1166,의치한약수데이터!$C:$AS,41,0),"")</f>
        <v/>
      </c>
      <c r="S1166" s="115" t="str">
        <f>IFERROR(VLOOKUP($D1166,의치한약수데이터!$C:$AS,43,0),"")</f>
        <v/>
      </c>
    </row>
    <row r="1167" spans="3:19" x14ac:dyDescent="0.3">
      <c r="C1167" s="18">
        <v>1135</v>
      </c>
      <c r="D1167" s="77" t="str">
        <f>IFERROR(VLOOKUP($C1167,의치한약수데이터!$B:$C,2,0),"")</f>
        <v/>
      </c>
      <c r="E1167" s="79" t="str">
        <f>IFERROR(VLOOKUP($D1167,의치한약수데이터!$C:$AS,3,0),"")</f>
        <v/>
      </c>
      <c r="F1167" s="77" t="str">
        <f>IFERROR(VLOOKUP($D1167,의치한약수데이터!$C:$AS,5,0),"")</f>
        <v/>
      </c>
      <c r="G1167" s="77" t="str">
        <f>IFERROR(VLOOKUP($D1167,의치한약수데이터!$C:$AS,6,0),"")</f>
        <v/>
      </c>
      <c r="H1167" s="77" t="str">
        <f>IFERROR(VLOOKUP($D1167,의치한약수데이터!$C:$AS,8,0),"")</f>
        <v/>
      </c>
      <c r="I1167" s="77" t="str">
        <f>IFERROR(VLOOKUP($D1167,의치한약수데이터!$C:$AS,12,0),"")</f>
        <v/>
      </c>
      <c r="J1167" s="77" t="str">
        <f>IFERROR(VLOOKUP($D1167,의치한약수데이터!$C:$AS,13,0),"")</f>
        <v/>
      </c>
      <c r="K1167" s="77" t="str">
        <f>IFERROR(VLOOKUP($D1167,의치한약수데이터!$C:$AS,14,0),"")</f>
        <v/>
      </c>
      <c r="L1167" s="77" t="str">
        <f>IFERROR(VLOOKUP($D1167,의치한약수데이터!$C:$AS,16,0),"")</f>
        <v/>
      </c>
      <c r="M1167" s="80" t="str">
        <f>IFERROR(VLOOKUP($D1167,의치한약수데이터!$C:$AS,17,0),"")</f>
        <v/>
      </c>
      <c r="N1167" s="77" t="str">
        <f>IFERROR(VLOOKUP($D1167,의치한약수데이터!$C:$AS,18,0),"")</f>
        <v/>
      </c>
      <c r="O1167" s="81" t="str">
        <f>IFERROR(VLOOKUP($D1167,의치한약수데이터!$C:$AS,20,0),"")</f>
        <v/>
      </c>
      <c r="P1167" s="77" t="str">
        <f>IFERROR(VLOOKUP($D1167,의치한약수데이터!$C:$AS,21,0),"")</f>
        <v/>
      </c>
      <c r="Q1167" s="77" t="str">
        <f>IFERROR(VLOOKUP($D1167,의치한약수데이터!$C:$AS,39,0),"")</f>
        <v/>
      </c>
      <c r="R1167" s="82" t="str">
        <f>IFERROR(VLOOKUP($D1167,의치한약수데이터!$C:$AS,41,0),"")</f>
        <v/>
      </c>
      <c r="S1167" s="115" t="str">
        <f>IFERROR(VLOOKUP($D1167,의치한약수데이터!$C:$AS,43,0),"")</f>
        <v/>
      </c>
    </row>
    <row r="1168" spans="3:19" x14ac:dyDescent="0.3">
      <c r="C1168" s="18">
        <v>1136</v>
      </c>
      <c r="D1168" s="77" t="str">
        <f>IFERROR(VLOOKUP($C1168,의치한약수데이터!$B:$C,2,0),"")</f>
        <v/>
      </c>
      <c r="E1168" s="79" t="str">
        <f>IFERROR(VLOOKUP($D1168,의치한약수데이터!$C:$AS,3,0),"")</f>
        <v/>
      </c>
      <c r="F1168" s="77" t="str">
        <f>IFERROR(VLOOKUP($D1168,의치한약수데이터!$C:$AS,5,0),"")</f>
        <v/>
      </c>
      <c r="G1168" s="77" t="str">
        <f>IFERROR(VLOOKUP($D1168,의치한약수데이터!$C:$AS,6,0),"")</f>
        <v/>
      </c>
      <c r="H1168" s="77" t="str">
        <f>IFERROR(VLOOKUP($D1168,의치한약수데이터!$C:$AS,8,0),"")</f>
        <v/>
      </c>
      <c r="I1168" s="77" t="str">
        <f>IFERROR(VLOOKUP($D1168,의치한약수데이터!$C:$AS,12,0),"")</f>
        <v/>
      </c>
      <c r="J1168" s="77" t="str">
        <f>IFERROR(VLOOKUP($D1168,의치한약수데이터!$C:$AS,13,0),"")</f>
        <v/>
      </c>
      <c r="K1168" s="77" t="str">
        <f>IFERROR(VLOOKUP($D1168,의치한약수데이터!$C:$AS,14,0),"")</f>
        <v/>
      </c>
      <c r="L1168" s="77" t="str">
        <f>IFERROR(VLOOKUP($D1168,의치한약수데이터!$C:$AS,16,0),"")</f>
        <v/>
      </c>
      <c r="M1168" s="80" t="str">
        <f>IFERROR(VLOOKUP($D1168,의치한약수데이터!$C:$AS,17,0),"")</f>
        <v/>
      </c>
      <c r="N1168" s="77" t="str">
        <f>IFERROR(VLOOKUP($D1168,의치한약수데이터!$C:$AS,18,0),"")</f>
        <v/>
      </c>
      <c r="O1168" s="81" t="str">
        <f>IFERROR(VLOOKUP($D1168,의치한약수데이터!$C:$AS,20,0),"")</f>
        <v/>
      </c>
      <c r="P1168" s="77" t="str">
        <f>IFERROR(VLOOKUP($D1168,의치한약수데이터!$C:$AS,21,0),"")</f>
        <v/>
      </c>
      <c r="Q1168" s="77" t="str">
        <f>IFERROR(VLOOKUP($D1168,의치한약수데이터!$C:$AS,39,0),"")</f>
        <v/>
      </c>
      <c r="R1168" s="82" t="str">
        <f>IFERROR(VLOOKUP($D1168,의치한약수데이터!$C:$AS,41,0),"")</f>
        <v/>
      </c>
      <c r="S1168" s="115" t="str">
        <f>IFERROR(VLOOKUP($D1168,의치한약수데이터!$C:$AS,43,0),"")</f>
        <v/>
      </c>
    </row>
    <row r="1169" spans="3:19" x14ac:dyDescent="0.3">
      <c r="C1169" s="18">
        <v>1137</v>
      </c>
      <c r="D1169" s="77" t="str">
        <f>IFERROR(VLOOKUP($C1169,의치한약수데이터!$B:$C,2,0),"")</f>
        <v/>
      </c>
      <c r="E1169" s="79" t="str">
        <f>IFERROR(VLOOKUP($D1169,의치한약수데이터!$C:$AS,3,0),"")</f>
        <v/>
      </c>
      <c r="F1169" s="77" t="str">
        <f>IFERROR(VLOOKUP($D1169,의치한약수데이터!$C:$AS,5,0),"")</f>
        <v/>
      </c>
      <c r="G1169" s="77" t="str">
        <f>IFERROR(VLOOKUP($D1169,의치한약수데이터!$C:$AS,6,0),"")</f>
        <v/>
      </c>
      <c r="H1169" s="77" t="str">
        <f>IFERROR(VLOOKUP($D1169,의치한약수데이터!$C:$AS,8,0),"")</f>
        <v/>
      </c>
      <c r="I1169" s="77" t="str">
        <f>IFERROR(VLOOKUP($D1169,의치한약수데이터!$C:$AS,12,0),"")</f>
        <v/>
      </c>
      <c r="J1169" s="77" t="str">
        <f>IFERROR(VLOOKUP($D1169,의치한약수데이터!$C:$AS,13,0),"")</f>
        <v/>
      </c>
      <c r="K1169" s="77" t="str">
        <f>IFERROR(VLOOKUP($D1169,의치한약수데이터!$C:$AS,14,0),"")</f>
        <v/>
      </c>
      <c r="L1169" s="77" t="str">
        <f>IFERROR(VLOOKUP($D1169,의치한약수데이터!$C:$AS,16,0),"")</f>
        <v/>
      </c>
      <c r="M1169" s="80" t="str">
        <f>IFERROR(VLOOKUP($D1169,의치한약수데이터!$C:$AS,17,0),"")</f>
        <v/>
      </c>
      <c r="N1169" s="77" t="str">
        <f>IFERROR(VLOOKUP($D1169,의치한약수데이터!$C:$AS,18,0),"")</f>
        <v/>
      </c>
      <c r="O1169" s="81" t="str">
        <f>IFERROR(VLOOKUP($D1169,의치한약수데이터!$C:$AS,20,0),"")</f>
        <v/>
      </c>
      <c r="P1169" s="77" t="str">
        <f>IFERROR(VLOOKUP($D1169,의치한약수데이터!$C:$AS,21,0),"")</f>
        <v/>
      </c>
      <c r="Q1169" s="77" t="str">
        <f>IFERROR(VLOOKUP($D1169,의치한약수데이터!$C:$AS,39,0),"")</f>
        <v/>
      </c>
      <c r="R1169" s="82" t="str">
        <f>IFERROR(VLOOKUP($D1169,의치한약수데이터!$C:$AS,41,0),"")</f>
        <v/>
      </c>
      <c r="S1169" s="115" t="str">
        <f>IFERROR(VLOOKUP($D1169,의치한약수데이터!$C:$AS,43,0),"")</f>
        <v/>
      </c>
    </row>
    <row r="1170" spans="3:19" x14ac:dyDescent="0.3">
      <c r="C1170" s="18">
        <v>1138</v>
      </c>
      <c r="D1170" s="77" t="str">
        <f>IFERROR(VLOOKUP($C1170,의치한약수데이터!$B:$C,2,0),"")</f>
        <v/>
      </c>
      <c r="E1170" s="79" t="str">
        <f>IFERROR(VLOOKUP($D1170,의치한약수데이터!$C:$AS,3,0),"")</f>
        <v/>
      </c>
      <c r="F1170" s="77" t="str">
        <f>IFERROR(VLOOKUP($D1170,의치한약수데이터!$C:$AS,5,0),"")</f>
        <v/>
      </c>
      <c r="G1170" s="77" t="str">
        <f>IFERROR(VLOOKUP($D1170,의치한약수데이터!$C:$AS,6,0),"")</f>
        <v/>
      </c>
      <c r="H1170" s="77" t="str">
        <f>IFERROR(VLOOKUP($D1170,의치한약수데이터!$C:$AS,8,0),"")</f>
        <v/>
      </c>
      <c r="I1170" s="77" t="str">
        <f>IFERROR(VLOOKUP($D1170,의치한약수데이터!$C:$AS,12,0),"")</f>
        <v/>
      </c>
      <c r="J1170" s="77" t="str">
        <f>IFERROR(VLOOKUP($D1170,의치한약수데이터!$C:$AS,13,0),"")</f>
        <v/>
      </c>
      <c r="K1170" s="77" t="str">
        <f>IFERROR(VLOOKUP($D1170,의치한약수데이터!$C:$AS,14,0),"")</f>
        <v/>
      </c>
      <c r="L1170" s="77" t="str">
        <f>IFERROR(VLOOKUP($D1170,의치한약수데이터!$C:$AS,16,0),"")</f>
        <v/>
      </c>
      <c r="M1170" s="80" t="str">
        <f>IFERROR(VLOOKUP($D1170,의치한약수데이터!$C:$AS,17,0),"")</f>
        <v/>
      </c>
      <c r="N1170" s="77" t="str">
        <f>IFERROR(VLOOKUP($D1170,의치한약수데이터!$C:$AS,18,0),"")</f>
        <v/>
      </c>
      <c r="O1170" s="81" t="str">
        <f>IFERROR(VLOOKUP($D1170,의치한약수데이터!$C:$AS,20,0),"")</f>
        <v/>
      </c>
      <c r="P1170" s="77" t="str">
        <f>IFERROR(VLOOKUP($D1170,의치한약수데이터!$C:$AS,21,0),"")</f>
        <v/>
      </c>
      <c r="Q1170" s="77" t="str">
        <f>IFERROR(VLOOKUP($D1170,의치한약수데이터!$C:$AS,39,0),"")</f>
        <v/>
      </c>
      <c r="R1170" s="82" t="str">
        <f>IFERROR(VLOOKUP($D1170,의치한약수데이터!$C:$AS,41,0),"")</f>
        <v/>
      </c>
      <c r="S1170" s="115" t="str">
        <f>IFERROR(VLOOKUP($D1170,의치한약수데이터!$C:$AS,43,0),"")</f>
        <v/>
      </c>
    </row>
    <row r="1171" spans="3:19" x14ac:dyDescent="0.3">
      <c r="C1171" s="18">
        <v>1139</v>
      </c>
      <c r="D1171" s="77" t="str">
        <f>IFERROR(VLOOKUP($C1171,의치한약수데이터!$B:$C,2,0),"")</f>
        <v/>
      </c>
      <c r="E1171" s="79" t="str">
        <f>IFERROR(VLOOKUP($D1171,의치한약수데이터!$C:$AS,3,0),"")</f>
        <v/>
      </c>
      <c r="F1171" s="77" t="str">
        <f>IFERROR(VLOOKUP($D1171,의치한약수데이터!$C:$AS,5,0),"")</f>
        <v/>
      </c>
      <c r="G1171" s="77" t="str">
        <f>IFERROR(VLOOKUP($D1171,의치한약수데이터!$C:$AS,6,0),"")</f>
        <v/>
      </c>
      <c r="H1171" s="77" t="str">
        <f>IFERROR(VLOOKUP($D1171,의치한약수데이터!$C:$AS,8,0),"")</f>
        <v/>
      </c>
      <c r="I1171" s="77" t="str">
        <f>IFERROR(VLOOKUP($D1171,의치한약수데이터!$C:$AS,12,0),"")</f>
        <v/>
      </c>
      <c r="J1171" s="77" t="str">
        <f>IFERROR(VLOOKUP($D1171,의치한약수데이터!$C:$AS,13,0),"")</f>
        <v/>
      </c>
      <c r="K1171" s="77" t="str">
        <f>IFERROR(VLOOKUP($D1171,의치한약수데이터!$C:$AS,14,0),"")</f>
        <v/>
      </c>
      <c r="L1171" s="77" t="str">
        <f>IFERROR(VLOOKUP($D1171,의치한약수데이터!$C:$AS,16,0),"")</f>
        <v/>
      </c>
      <c r="M1171" s="80" t="str">
        <f>IFERROR(VLOOKUP($D1171,의치한약수데이터!$C:$AS,17,0),"")</f>
        <v/>
      </c>
      <c r="N1171" s="77" t="str">
        <f>IFERROR(VLOOKUP($D1171,의치한약수데이터!$C:$AS,18,0),"")</f>
        <v/>
      </c>
      <c r="O1171" s="81" t="str">
        <f>IFERROR(VLOOKUP($D1171,의치한약수데이터!$C:$AS,20,0),"")</f>
        <v/>
      </c>
      <c r="P1171" s="77" t="str">
        <f>IFERROR(VLOOKUP($D1171,의치한약수데이터!$C:$AS,21,0),"")</f>
        <v/>
      </c>
      <c r="Q1171" s="77" t="str">
        <f>IFERROR(VLOOKUP($D1171,의치한약수데이터!$C:$AS,39,0),"")</f>
        <v/>
      </c>
      <c r="R1171" s="82" t="str">
        <f>IFERROR(VLOOKUP($D1171,의치한약수데이터!$C:$AS,41,0),"")</f>
        <v/>
      </c>
      <c r="S1171" s="115" t="str">
        <f>IFERROR(VLOOKUP($D1171,의치한약수데이터!$C:$AS,43,0),"")</f>
        <v/>
      </c>
    </row>
    <row r="1172" spans="3:19" x14ac:dyDescent="0.3">
      <c r="C1172" s="18">
        <v>1140</v>
      </c>
      <c r="D1172" s="77" t="str">
        <f>IFERROR(VLOOKUP($C1172,의치한약수데이터!$B:$C,2,0),"")</f>
        <v/>
      </c>
      <c r="E1172" s="79" t="str">
        <f>IFERROR(VLOOKUP($D1172,의치한약수데이터!$C:$AS,3,0),"")</f>
        <v/>
      </c>
      <c r="F1172" s="77" t="str">
        <f>IFERROR(VLOOKUP($D1172,의치한약수데이터!$C:$AS,5,0),"")</f>
        <v/>
      </c>
      <c r="G1172" s="77" t="str">
        <f>IFERROR(VLOOKUP($D1172,의치한약수데이터!$C:$AS,6,0),"")</f>
        <v/>
      </c>
      <c r="H1172" s="77" t="str">
        <f>IFERROR(VLOOKUP($D1172,의치한약수데이터!$C:$AS,8,0),"")</f>
        <v/>
      </c>
      <c r="I1172" s="77" t="str">
        <f>IFERROR(VLOOKUP($D1172,의치한약수데이터!$C:$AS,12,0),"")</f>
        <v/>
      </c>
      <c r="J1172" s="77" t="str">
        <f>IFERROR(VLOOKUP($D1172,의치한약수데이터!$C:$AS,13,0),"")</f>
        <v/>
      </c>
      <c r="K1172" s="77" t="str">
        <f>IFERROR(VLOOKUP($D1172,의치한약수데이터!$C:$AS,14,0),"")</f>
        <v/>
      </c>
      <c r="L1172" s="77" t="str">
        <f>IFERROR(VLOOKUP($D1172,의치한약수데이터!$C:$AS,16,0),"")</f>
        <v/>
      </c>
      <c r="M1172" s="80" t="str">
        <f>IFERROR(VLOOKUP($D1172,의치한약수데이터!$C:$AS,17,0),"")</f>
        <v/>
      </c>
      <c r="N1172" s="77" t="str">
        <f>IFERROR(VLOOKUP($D1172,의치한약수데이터!$C:$AS,18,0),"")</f>
        <v/>
      </c>
      <c r="O1172" s="81" t="str">
        <f>IFERROR(VLOOKUP($D1172,의치한약수데이터!$C:$AS,20,0),"")</f>
        <v/>
      </c>
      <c r="P1172" s="77" t="str">
        <f>IFERROR(VLOOKUP($D1172,의치한약수데이터!$C:$AS,21,0),"")</f>
        <v/>
      </c>
      <c r="Q1172" s="77" t="str">
        <f>IFERROR(VLOOKUP($D1172,의치한약수데이터!$C:$AS,39,0),"")</f>
        <v/>
      </c>
      <c r="R1172" s="82" t="str">
        <f>IFERROR(VLOOKUP($D1172,의치한약수데이터!$C:$AS,41,0),"")</f>
        <v/>
      </c>
      <c r="S1172" s="115" t="str">
        <f>IFERROR(VLOOKUP($D1172,의치한약수데이터!$C:$AS,43,0),"")</f>
        <v/>
      </c>
    </row>
    <row r="1173" spans="3:19" x14ac:dyDescent="0.3">
      <c r="C1173" s="18">
        <v>1141</v>
      </c>
      <c r="D1173" s="77" t="str">
        <f>IFERROR(VLOOKUP($C1173,의치한약수데이터!$B:$C,2,0),"")</f>
        <v/>
      </c>
      <c r="E1173" s="79" t="str">
        <f>IFERROR(VLOOKUP($D1173,의치한약수데이터!$C:$AS,3,0),"")</f>
        <v/>
      </c>
      <c r="F1173" s="77" t="str">
        <f>IFERROR(VLOOKUP($D1173,의치한약수데이터!$C:$AS,5,0),"")</f>
        <v/>
      </c>
      <c r="G1173" s="77" t="str">
        <f>IFERROR(VLOOKUP($D1173,의치한약수데이터!$C:$AS,6,0),"")</f>
        <v/>
      </c>
      <c r="H1173" s="77" t="str">
        <f>IFERROR(VLOOKUP($D1173,의치한약수데이터!$C:$AS,8,0),"")</f>
        <v/>
      </c>
      <c r="I1173" s="77" t="str">
        <f>IFERROR(VLOOKUP($D1173,의치한약수데이터!$C:$AS,12,0),"")</f>
        <v/>
      </c>
      <c r="J1173" s="77" t="str">
        <f>IFERROR(VLOOKUP($D1173,의치한약수데이터!$C:$AS,13,0),"")</f>
        <v/>
      </c>
      <c r="K1173" s="77" t="str">
        <f>IFERROR(VLOOKUP($D1173,의치한약수데이터!$C:$AS,14,0),"")</f>
        <v/>
      </c>
      <c r="L1173" s="77" t="str">
        <f>IFERROR(VLOOKUP($D1173,의치한약수데이터!$C:$AS,16,0),"")</f>
        <v/>
      </c>
      <c r="M1173" s="80" t="str">
        <f>IFERROR(VLOOKUP($D1173,의치한약수데이터!$C:$AS,17,0),"")</f>
        <v/>
      </c>
      <c r="N1173" s="77" t="str">
        <f>IFERROR(VLOOKUP($D1173,의치한약수데이터!$C:$AS,18,0),"")</f>
        <v/>
      </c>
      <c r="O1173" s="81" t="str">
        <f>IFERROR(VLOOKUP($D1173,의치한약수데이터!$C:$AS,20,0),"")</f>
        <v/>
      </c>
      <c r="P1173" s="77" t="str">
        <f>IFERROR(VLOOKUP($D1173,의치한약수데이터!$C:$AS,21,0),"")</f>
        <v/>
      </c>
      <c r="Q1173" s="77" t="str">
        <f>IFERROR(VLOOKUP($D1173,의치한약수데이터!$C:$AS,39,0),"")</f>
        <v/>
      </c>
      <c r="R1173" s="82" t="str">
        <f>IFERROR(VLOOKUP($D1173,의치한약수데이터!$C:$AS,41,0),"")</f>
        <v/>
      </c>
      <c r="S1173" s="115" t="str">
        <f>IFERROR(VLOOKUP($D1173,의치한약수데이터!$C:$AS,43,0),"")</f>
        <v/>
      </c>
    </row>
    <row r="1174" spans="3:19" x14ac:dyDescent="0.3">
      <c r="C1174" s="18">
        <v>1142</v>
      </c>
      <c r="D1174" s="77" t="str">
        <f>IFERROR(VLOOKUP($C1174,의치한약수데이터!$B:$C,2,0),"")</f>
        <v/>
      </c>
      <c r="E1174" s="79" t="str">
        <f>IFERROR(VLOOKUP($D1174,의치한약수데이터!$C:$AS,3,0),"")</f>
        <v/>
      </c>
      <c r="F1174" s="77" t="str">
        <f>IFERROR(VLOOKUP($D1174,의치한약수데이터!$C:$AS,5,0),"")</f>
        <v/>
      </c>
      <c r="G1174" s="77" t="str">
        <f>IFERROR(VLOOKUP($D1174,의치한약수데이터!$C:$AS,6,0),"")</f>
        <v/>
      </c>
      <c r="H1174" s="77" t="str">
        <f>IFERROR(VLOOKUP($D1174,의치한약수데이터!$C:$AS,8,0),"")</f>
        <v/>
      </c>
      <c r="I1174" s="77" t="str">
        <f>IFERROR(VLOOKUP($D1174,의치한약수데이터!$C:$AS,12,0),"")</f>
        <v/>
      </c>
      <c r="J1174" s="77" t="str">
        <f>IFERROR(VLOOKUP($D1174,의치한약수데이터!$C:$AS,13,0),"")</f>
        <v/>
      </c>
      <c r="K1174" s="77" t="str">
        <f>IFERROR(VLOOKUP($D1174,의치한약수데이터!$C:$AS,14,0),"")</f>
        <v/>
      </c>
      <c r="L1174" s="77" t="str">
        <f>IFERROR(VLOOKUP($D1174,의치한약수데이터!$C:$AS,16,0),"")</f>
        <v/>
      </c>
      <c r="M1174" s="80" t="str">
        <f>IFERROR(VLOOKUP($D1174,의치한약수데이터!$C:$AS,17,0),"")</f>
        <v/>
      </c>
      <c r="N1174" s="77" t="str">
        <f>IFERROR(VLOOKUP($D1174,의치한약수데이터!$C:$AS,18,0),"")</f>
        <v/>
      </c>
      <c r="O1174" s="81" t="str">
        <f>IFERROR(VLOOKUP($D1174,의치한약수데이터!$C:$AS,20,0),"")</f>
        <v/>
      </c>
      <c r="P1174" s="77" t="str">
        <f>IFERROR(VLOOKUP($D1174,의치한약수데이터!$C:$AS,21,0),"")</f>
        <v/>
      </c>
      <c r="Q1174" s="77" t="str">
        <f>IFERROR(VLOOKUP($D1174,의치한약수데이터!$C:$AS,39,0),"")</f>
        <v/>
      </c>
      <c r="R1174" s="82" t="str">
        <f>IFERROR(VLOOKUP($D1174,의치한약수데이터!$C:$AS,41,0),"")</f>
        <v/>
      </c>
      <c r="S1174" s="115" t="str">
        <f>IFERROR(VLOOKUP($D1174,의치한약수데이터!$C:$AS,43,0),"")</f>
        <v/>
      </c>
    </row>
    <row r="1175" spans="3:19" x14ac:dyDescent="0.3">
      <c r="C1175" s="18">
        <v>1143</v>
      </c>
      <c r="D1175" s="77" t="str">
        <f>IFERROR(VLOOKUP($C1175,의치한약수데이터!$B:$C,2,0),"")</f>
        <v/>
      </c>
      <c r="E1175" s="79" t="str">
        <f>IFERROR(VLOOKUP($D1175,의치한약수데이터!$C:$AS,3,0),"")</f>
        <v/>
      </c>
      <c r="F1175" s="77" t="str">
        <f>IFERROR(VLOOKUP($D1175,의치한약수데이터!$C:$AS,5,0),"")</f>
        <v/>
      </c>
      <c r="G1175" s="77" t="str">
        <f>IFERROR(VLOOKUP($D1175,의치한약수데이터!$C:$AS,6,0),"")</f>
        <v/>
      </c>
      <c r="H1175" s="77" t="str">
        <f>IFERROR(VLOOKUP($D1175,의치한약수데이터!$C:$AS,8,0),"")</f>
        <v/>
      </c>
      <c r="I1175" s="77" t="str">
        <f>IFERROR(VLOOKUP($D1175,의치한약수데이터!$C:$AS,12,0),"")</f>
        <v/>
      </c>
      <c r="J1175" s="77" t="str">
        <f>IFERROR(VLOOKUP($D1175,의치한약수데이터!$C:$AS,13,0),"")</f>
        <v/>
      </c>
      <c r="K1175" s="77" t="str">
        <f>IFERROR(VLOOKUP($D1175,의치한약수데이터!$C:$AS,14,0),"")</f>
        <v/>
      </c>
      <c r="L1175" s="77" t="str">
        <f>IFERROR(VLOOKUP($D1175,의치한약수데이터!$C:$AS,16,0),"")</f>
        <v/>
      </c>
      <c r="M1175" s="80" t="str">
        <f>IFERROR(VLOOKUP($D1175,의치한약수데이터!$C:$AS,17,0),"")</f>
        <v/>
      </c>
      <c r="N1175" s="77" t="str">
        <f>IFERROR(VLOOKUP($D1175,의치한약수데이터!$C:$AS,18,0),"")</f>
        <v/>
      </c>
      <c r="O1175" s="81" t="str">
        <f>IFERROR(VLOOKUP($D1175,의치한약수데이터!$C:$AS,20,0),"")</f>
        <v/>
      </c>
      <c r="P1175" s="77" t="str">
        <f>IFERROR(VLOOKUP($D1175,의치한약수데이터!$C:$AS,21,0),"")</f>
        <v/>
      </c>
      <c r="Q1175" s="77" t="str">
        <f>IFERROR(VLOOKUP($D1175,의치한약수데이터!$C:$AS,39,0),"")</f>
        <v/>
      </c>
      <c r="R1175" s="82" t="str">
        <f>IFERROR(VLOOKUP($D1175,의치한약수데이터!$C:$AS,41,0),"")</f>
        <v/>
      </c>
      <c r="S1175" s="115" t="str">
        <f>IFERROR(VLOOKUP($D1175,의치한약수데이터!$C:$AS,43,0),"")</f>
        <v/>
      </c>
    </row>
    <row r="1176" spans="3:19" x14ac:dyDescent="0.3">
      <c r="C1176" s="18">
        <v>1144</v>
      </c>
      <c r="D1176" s="77" t="str">
        <f>IFERROR(VLOOKUP($C1176,의치한약수데이터!$B:$C,2,0),"")</f>
        <v/>
      </c>
      <c r="E1176" s="79" t="str">
        <f>IFERROR(VLOOKUP($D1176,의치한약수데이터!$C:$AS,3,0),"")</f>
        <v/>
      </c>
      <c r="F1176" s="77" t="str">
        <f>IFERROR(VLOOKUP($D1176,의치한약수데이터!$C:$AS,5,0),"")</f>
        <v/>
      </c>
      <c r="G1176" s="77" t="str">
        <f>IFERROR(VLOOKUP($D1176,의치한약수데이터!$C:$AS,6,0),"")</f>
        <v/>
      </c>
      <c r="H1176" s="77" t="str">
        <f>IFERROR(VLOOKUP($D1176,의치한약수데이터!$C:$AS,8,0),"")</f>
        <v/>
      </c>
      <c r="I1176" s="77" t="str">
        <f>IFERROR(VLOOKUP($D1176,의치한약수데이터!$C:$AS,12,0),"")</f>
        <v/>
      </c>
      <c r="J1176" s="77" t="str">
        <f>IFERROR(VLOOKUP($D1176,의치한약수데이터!$C:$AS,13,0),"")</f>
        <v/>
      </c>
      <c r="K1176" s="77" t="str">
        <f>IFERROR(VLOOKUP($D1176,의치한약수데이터!$C:$AS,14,0),"")</f>
        <v/>
      </c>
      <c r="L1176" s="77" t="str">
        <f>IFERROR(VLOOKUP($D1176,의치한약수데이터!$C:$AS,16,0),"")</f>
        <v/>
      </c>
      <c r="M1176" s="80" t="str">
        <f>IFERROR(VLOOKUP($D1176,의치한약수데이터!$C:$AS,17,0),"")</f>
        <v/>
      </c>
      <c r="N1176" s="77" t="str">
        <f>IFERROR(VLOOKUP($D1176,의치한약수데이터!$C:$AS,18,0),"")</f>
        <v/>
      </c>
      <c r="O1176" s="81" t="str">
        <f>IFERROR(VLOOKUP($D1176,의치한약수데이터!$C:$AS,20,0),"")</f>
        <v/>
      </c>
      <c r="P1176" s="77" t="str">
        <f>IFERROR(VLOOKUP($D1176,의치한약수데이터!$C:$AS,21,0),"")</f>
        <v/>
      </c>
      <c r="Q1176" s="77" t="str">
        <f>IFERROR(VLOOKUP($D1176,의치한약수데이터!$C:$AS,39,0),"")</f>
        <v/>
      </c>
      <c r="R1176" s="82" t="str">
        <f>IFERROR(VLOOKUP($D1176,의치한약수데이터!$C:$AS,41,0),"")</f>
        <v/>
      </c>
      <c r="S1176" s="115" t="str">
        <f>IFERROR(VLOOKUP($D1176,의치한약수데이터!$C:$AS,43,0),"")</f>
        <v/>
      </c>
    </row>
    <row r="1177" spans="3:19" x14ac:dyDescent="0.3">
      <c r="C1177" s="18">
        <v>1145</v>
      </c>
      <c r="D1177" s="77" t="str">
        <f>IFERROR(VLOOKUP($C1177,의치한약수데이터!$B:$C,2,0),"")</f>
        <v/>
      </c>
      <c r="E1177" s="79" t="str">
        <f>IFERROR(VLOOKUP($D1177,의치한약수데이터!$C:$AS,3,0),"")</f>
        <v/>
      </c>
      <c r="F1177" s="77" t="str">
        <f>IFERROR(VLOOKUP($D1177,의치한약수데이터!$C:$AS,5,0),"")</f>
        <v/>
      </c>
      <c r="G1177" s="77" t="str">
        <f>IFERROR(VLOOKUP($D1177,의치한약수데이터!$C:$AS,6,0),"")</f>
        <v/>
      </c>
      <c r="H1177" s="77" t="str">
        <f>IFERROR(VLOOKUP($D1177,의치한약수데이터!$C:$AS,8,0),"")</f>
        <v/>
      </c>
      <c r="I1177" s="77" t="str">
        <f>IFERROR(VLOOKUP($D1177,의치한약수데이터!$C:$AS,12,0),"")</f>
        <v/>
      </c>
      <c r="J1177" s="77" t="str">
        <f>IFERROR(VLOOKUP($D1177,의치한약수데이터!$C:$AS,13,0),"")</f>
        <v/>
      </c>
      <c r="K1177" s="77" t="str">
        <f>IFERROR(VLOOKUP($D1177,의치한약수데이터!$C:$AS,14,0),"")</f>
        <v/>
      </c>
      <c r="L1177" s="77" t="str">
        <f>IFERROR(VLOOKUP($D1177,의치한약수데이터!$C:$AS,16,0),"")</f>
        <v/>
      </c>
      <c r="M1177" s="80" t="str">
        <f>IFERROR(VLOOKUP($D1177,의치한약수데이터!$C:$AS,17,0),"")</f>
        <v/>
      </c>
      <c r="N1177" s="77" t="str">
        <f>IFERROR(VLOOKUP($D1177,의치한약수데이터!$C:$AS,18,0),"")</f>
        <v/>
      </c>
      <c r="O1177" s="81" t="str">
        <f>IFERROR(VLOOKUP($D1177,의치한약수데이터!$C:$AS,20,0),"")</f>
        <v/>
      </c>
      <c r="P1177" s="77" t="str">
        <f>IFERROR(VLOOKUP($D1177,의치한약수데이터!$C:$AS,21,0),"")</f>
        <v/>
      </c>
      <c r="Q1177" s="77" t="str">
        <f>IFERROR(VLOOKUP($D1177,의치한약수데이터!$C:$AS,39,0),"")</f>
        <v/>
      </c>
      <c r="R1177" s="82" t="str">
        <f>IFERROR(VLOOKUP($D1177,의치한약수데이터!$C:$AS,41,0),"")</f>
        <v/>
      </c>
      <c r="S1177" s="115" t="str">
        <f>IFERROR(VLOOKUP($D1177,의치한약수데이터!$C:$AS,43,0),"")</f>
        <v/>
      </c>
    </row>
    <row r="1178" spans="3:19" x14ac:dyDescent="0.3">
      <c r="C1178" s="18">
        <v>1146</v>
      </c>
      <c r="D1178" s="77" t="str">
        <f>IFERROR(VLOOKUP($C1178,의치한약수데이터!$B:$C,2,0),"")</f>
        <v/>
      </c>
      <c r="E1178" s="79" t="str">
        <f>IFERROR(VLOOKUP($D1178,의치한약수데이터!$C:$AS,3,0),"")</f>
        <v/>
      </c>
      <c r="F1178" s="77" t="str">
        <f>IFERROR(VLOOKUP($D1178,의치한약수데이터!$C:$AS,5,0),"")</f>
        <v/>
      </c>
      <c r="G1178" s="77" t="str">
        <f>IFERROR(VLOOKUP($D1178,의치한약수데이터!$C:$AS,6,0),"")</f>
        <v/>
      </c>
      <c r="H1178" s="77" t="str">
        <f>IFERROR(VLOOKUP($D1178,의치한약수데이터!$C:$AS,8,0),"")</f>
        <v/>
      </c>
      <c r="I1178" s="77" t="str">
        <f>IFERROR(VLOOKUP($D1178,의치한약수데이터!$C:$AS,12,0),"")</f>
        <v/>
      </c>
      <c r="J1178" s="77" t="str">
        <f>IFERROR(VLOOKUP($D1178,의치한약수데이터!$C:$AS,13,0),"")</f>
        <v/>
      </c>
      <c r="K1178" s="77" t="str">
        <f>IFERROR(VLOOKUP($D1178,의치한약수데이터!$C:$AS,14,0),"")</f>
        <v/>
      </c>
      <c r="L1178" s="77" t="str">
        <f>IFERROR(VLOOKUP($D1178,의치한약수데이터!$C:$AS,16,0),"")</f>
        <v/>
      </c>
      <c r="M1178" s="80" t="str">
        <f>IFERROR(VLOOKUP($D1178,의치한약수데이터!$C:$AS,17,0),"")</f>
        <v/>
      </c>
      <c r="N1178" s="77" t="str">
        <f>IFERROR(VLOOKUP($D1178,의치한약수데이터!$C:$AS,18,0),"")</f>
        <v/>
      </c>
      <c r="O1178" s="81" t="str">
        <f>IFERROR(VLOOKUP($D1178,의치한약수데이터!$C:$AS,20,0),"")</f>
        <v/>
      </c>
      <c r="P1178" s="77" t="str">
        <f>IFERROR(VLOOKUP($D1178,의치한약수데이터!$C:$AS,21,0),"")</f>
        <v/>
      </c>
      <c r="Q1178" s="77" t="str">
        <f>IFERROR(VLOOKUP($D1178,의치한약수데이터!$C:$AS,39,0),"")</f>
        <v/>
      </c>
      <c r="R1178" s="82" t="str">
        <f>IFERROR(VLOOKUP($D1178,의치한약수데이터!$C:$AS,41,0),"")</f>
        <v/>
      </c>
      <c r="S1178" s="115" t="str">
        <f>IFERROR(VLOOKUP($D1178,의치한약수데이터!$C:$AS,43,0),"")</f>
        <v/>
      </c>
    </row>
    <row r="1179" spans="3:19" x14ac:dyDescent="0.3">
      <c r="C1179" s="18">
        <v>1147</v>
      </c>
      <c r="D1179" s="77" t="str">
        <f>IFERROR(VLOOKUP($C1179,의치한약수데이터!$B:$C,2,0),"")</f>
        <v/>
      </c>
      <c r="E1179" s="79" t="str">
        <f>IFERROR(VLOOKUP($D1179,의치한약수데이터!$C:$AS,3,0),"")</f>
        <v/>
      </c>
      <c r="F1179" s="77" t="str">
        <f>IFERROR(VLOOKUP($D1179,의치한약수데이터!$C:$AS,5,0),"")</f>
        <v/>
      </c>
      <c r="G1179" s="77" t="str">
        <f>IFERROR(VLOOKUP($D1179,의치한약수데이터!$C:$AS,6,0),"")</f>
        <v/>
      </c>
      <c r="H1179" s="77" t="str">
        <f>IFERROR(VLOOKUP($D1179,의치한약수데이터!$C:$AS,8,0),"")</f>
        <v/>
      </c>
      <c r="I1179" s="77" t="str">
        <f>IFERROR(VLOOKUP($D1179,의치한약수데이터!$C:$AS,12,0),"")</f>
        <v/>
      </c>
      <c r="J1179" s="77" t="str">
        <f>IFERROR(VLOOKUP($D1179,의치한약수데이터!$C:$AS,13,0),"")</f>
        <v/>
      </c>
      <c r="K1179" s="77" t="str">
        <f>IFERROR(VLOOKUP($D1179,의치한약수데이터!$C:$AS,14,0),"")</f>
        <v/>
      </c>
      <c r="L1179" s="77" t="str">
        <f>IFERROR(VLOOKUP($D1179,의치한약수데이터!$C:$AS,16,0),"")</f>
        <v/>
      </c>
      <c r="M1179" s="80" t="str">
        <f>IFERROR(VLOOKUP($D1179,의치한약수데이터!$C:$AS,17,0),"")</f>
        <v/>
      </c>
      <c r="N1179" s="77" t="str">
        <f>IFERROR(VLOOKUP($D1179,의치한약수데이터!$C:$AS,18,0),"")</f>
        <v/>
      </c>
      <c r="O1179" s="81" t="str">
        <f>IFERROR(VLOOKUP($D1179,의치한약수데이터!$C:$AS,20,0),"")</f>
        <v/>
      </c>
      <c r="P1179" s="77" t="str">
        <f>IFERROR(VLOOKUP($D1179,의치한약수데이터!$C:$AS,21,0),"")</f>
        <v/>
      </c>
      <c r="Q1179" s="77" t="str">
        <f>IFERROR(VLOOKUP($D1179,의치한약수데이터!$C:$AS,39,0),"")</f>
        <v/>
      </c>
      <c r="R1179" s="82" t="str">
        <f>IFERROR(VLOOKUP($D1179,의치한약수데이터!$C:$AS,41,0),"")</f>
        <v/>
      </c>
      <c r="S1179" s="115" t="str">
        <f>IFERROR(VLOOKUP($D1179,의치한약수데이터!$C:$AS,43,0),"")</f>
        <v/>
      </c>
    </row>
    <row r="1180" spans="3:19" x14ac:dyDescent="0.3">
      <c r="C1180" s="18">
        <v>1148</v>
      </c>
      <c r="D1180" s="77" t="str">
        <f>IFERROR(VLOOKUP($C1180,의치한약수데이터!$B:$C,2,0),"")</f>
        <v/>
      </c>
      <c r="E1180" s="79" t="str">
        <f>IFERROR(VLOOKUP($D1180,의치한약수데이터!$C:$AS,3,0),"")</f>
        <v/>
      </c>
      <c r="F1180" s="77" t="str">
        <f>IFERROR(VLOOKUP($D1180,의치한약수데이터!$C:$AS,5,0),"")</f>
        <v/>
      </c>
      <c r="G1180" s="77" t="str">
        <f>IFERROR(VLOOKUP($D1180,의치한약수데이터!$C:$AS,6,0),"")</f>
        <v/>
      </c>
      <c r="H1180" s="77" t="str">
        <f>IFERROR(VLOOKUP($D1180,의치한약수데이터!$C:$AS,8,0),"")</f>
        <v/>
      </c>
      <c r="I1180" s="77" t="str">
        <f>IFERROR(VLOOKUP($D1180,의치한약수데이터!$C:$AS,12,0),"")</f>
        <v/>
      </c>
      <c r="J1180" s="77" t="str">
        <f>IFERROR(VLOOKUP($D1180,의치한약수데이터!$C:$AS,13,0),"")</f>
        <v/>
      </c>
      <c r="K1180" s="77" t="str">
        <f>IFERROR(VLOOKUP($D1180,의치한약수데이터!$C:$AS,14,0),"")</f>
        <v/>
      </c>
      <c r="L1180" s="77" t="str">
        <f>IFERROR(VLOOKUP($D1180,의치한약수데이터!$C:$AS,16,0),"")</f>
        <v/>
      </c>
      <c r="M1180" s="80" t="str">
        <f>IFERROR(VLOOKUP($D1180,의치한약수데이터!$C:$AS,17,0),"")</f>
        <v/>
      </c>
      <c r="N1180" s="77" t="str">
        <f>IFERROR(VLOOKUP($D1180,의치한약수데이터!$C:$AS,18,0),"")</f>
        <v/>
      </c>
      <c r="O1180" s="81" t="str">
        <f>IFERROR(VLOOKUP($D1180,의치한약수데이터!$C:$AS,20,0),"")</f>
        <v/>
      </c>
      <c r="P1180" s="77" t="str">
        <f>IFERROR(VLOOKUP($D1180,의치한약수데이터!$C:$AS,21,0),"")</f>
        <v/>
      </c>
      <c r="Q1180" s="77" t="str">
        <f>IFERROR(VLOOKUP($D1180,의치한약수데이터!$C:$AS,39,0),"")</f>
        <v/>
      </c>
      <c r="R1180" s="82" t="str">
        <f>IFERROR(VLOOKUP($D1180,의치한약수데이터!$C:$AS,41,0),"")</f>
        <v/>
      </c>
      <c r="S1180" s="115" t="str">
        <f>IFERROR(VLOOKUP($D1180,의치한약수데이터!$C:$AS,43,0),"")</f>
        <v/>
      </c>
    </row>
    <row r="1181" spans="3:19" x14ac:dyDescent="0.3">
      <c r="C1181" s="18">
        <v>1149</v>
      </c>
      <c r="D1181" s="77" t="str">
        <f>IFERROR(VLOOKUP($C1181,의치한약수데이터!$B:$C,2,0),"")</f>
        <v/>
      </c>
      <c r="E1181" s="79" t="str">
        <f>IFERROR(VLOOKUP($D1181,의치한약수데이터!$C:$AS,3,0),"")</f>
        <v/>
      </c>
      <c r="F1181" s="77" t="str">
        <f>IFERROR(VLOOKUP($D1181,의치한약수데이터!$C:$AS,5,0),"")</f>
        <v/>
      </c>
      <c r="G1181" s="77" t="str">
        <f>IFERROR(VLOOKUP($D1181,의치한약수데이터!$C:$AS,6,0),"")</f>
        <v/>
      </c>
      <c r="H1181" s="77" t="str">
        <f>IFERROR(VLOOKUP($D1181,의치한약수데이터!$C:$AS,8,0),"")</f>
        <v/>
      </c>
      <c r="I1181" s="77" t="str">
        <f>IFERROR(VLOOKUP($D1181,의치한약수데이터!$C:$AS,12,0),"")</f>
        <v/>
      </c>
      <c r="J1181" s="77" t="str">
        <f>IFERROR(VLOOKUP($D1181,의치한약수데이터!$C:$AS,13,0),"")</f>
        <v/>
      </c>
      <c r="K1181" s="77" t="str">
        <f>IFERROR(VLOOKUP($D1181,의치한약수데이터!$C:$AS,14,0),"")</f>
        <v/>
      </c>
      <c r="L1181" s="77" t="str">
        <f>IFERROR(VLOOKUP($D1181,의치한약수데이터!$C:$AS,16,0),"")</f>
        <v/>
      </c>
      <c r="M1181" s="80" t="str">
        <f>IFERROR(VLOOKUP($D1181,의치한약수데이터!$C:$AS,17,0),"")</f>
        <v/>
      </c>
      <c r="N1181" s="77" t="str">
        <f>IFERROR(VLOOKUP($D1181,의치한약수데이터!$C:$AS,18,0),"")</f>
        <v/>
      </c>
      <c r="O1181" s="81" t="str">
        <f>IFERROR(VLOOKUP($D1181,의치한약수데이터!$C:$AS,20,0),"")</f>
        <v/>
      </c>
      <c r="P1181" s="77" t="str">
        <f>IFERROR(VLOOKUP($D1181,의치한약수데이터!$C:$AS,21,0),"")</f>
        <v/>
      </c>
      <c r="Q1181" s="77" t="str">
        <f>IFERROR(VLOOKUP($D1181,의치한약수데이터!$C:$AS,39,0),"")</f>
        <v/>
      </c>
      <c r="R1181" s="82" t="str">
        <f>IFERROR(VLOOKUP($D1181,의치한약수데이터!$C:$AS,41,0),"")</f>
        <v/>
      </c>
      <c r="S1181" s="115" t="str">
        <f>IFERROR(VLOOKUP($D1181,의치한약수데이터!$C:$AS,43,0),"")</f>
        <v/>
      </c>
    </row>
    <row r="1182" spans="3:19" x14ac:dyDescent="0.3">
      <c r="C1182" s="18">
        <v>1150</v>
      </c>
      <c r="D1182" s="77" t="str">
        <f>IFERROR(VLOOKUP($C1182,의치한약수데이터!$B:$C,2,0),"")</f>
        <v/>
      </c>
      <c r="E1182" s="79" t="str">
        <f>IFERROR(VLOOKUP($D1182,의치한약수데이터!$C:$AS,3,0),"")</f>
        <v/>
      </c>
      <c r="F1182" s="77" t="str">
        <f>IFERROR(VLOOKUP($D1182,의치한약수데이터!$C:$AS,5,0),"")</f>
        <v/>
      </c>
      <c r="G1182" s="77" t="str">
        <f>IFERROR(VLOOKUP($D1182,의치한약수데이터!$C:$AS,6,0),"")</f>
        <v/>
      </c>
      <c r="H1182" s="77" t="str">
        <f>IFERROR(VLOOKUP($D1182,의치한약수데이터!$C:$AS,8,0),"")</f>
        <v/>
      </c>
      <c r="I1182" s="77" t="str">
        <f>IFERROR(VLOOKUP($D1182,의치한약수데이터!$C:$AS,12,0),"")</f>
        <v/>
      </c>
      <c r="J1182" s="77" t="str">
        <f>IFERROR(VLOOKUP($D1182,의치한약수데이터!$C:$AS,13,0),"")</f>
        <v/>
      </c>
      <c r="K1182" s="77" t="str">
        <f>IFERROR(VLOOKUP($D1182,의치한약수데이터!$C:$AS,14,0),"")</f>
        <v/>
      </c>
      <c r="L1182" s="77" t="str">
        <f>IFERROR(VLOOKUP($D1182,의치한약수데이터!$C:$AS,16,0),"")</f>
        <v/>
      </c>
      <c r="M1182" s="80" t="str">
        <f>IFERROR(VLOOKUP($D1182,의치한약수데이터!$C:$AS,17,0),"")</f>
        <v/>
      </c>
      <c r="N1182" s="77" t="str">
        <f>IFERROR(VLOOKUP($D1182,의치한약수데이터!$C:$AS,18,0),"")</f>
        <v/>
      </c>
      <c r="O1182" s="81" t="str">
        <f>IFERROR(VLOOKUP($D1182,의치한약수데이터!$C:$AS,20,0),"")</f>
        <v/>
      </c>
      <c r="P1182" s="77" t="str">
        <f>IFERROR(VLOOKUP($D1182,의치한약수데이터!$C:$AS,21,0),"")</f>
        <v/>
      </c>
      <c r="Q1182" s="77" t="str">
        <f>IFERROR(VLOOKUP($D1182,의치한약수데이터!$C:$AS,39,0),"")</f>
        <v/>
      </c>
      <c r="R1182" s="82" t="str">
        <f>IFERROR(VLOOKUP($D1182,의치한약수데이터!$C:$AS,41,0),"")</f>
        <v/>
      </c>
      <c r="S1182" s="115" t="str">
        <f>IFERROR(VLOOKUP($D1182,의치한약수데이터!$C:$AS,43,0),"")</f>
        <v/>
      </c>
    </row>
    <row r="1183" spans="3:19" x14ac:dyDescent="0.3">
      <c r="C1183" s="18">
        <v>1151</v>
      </c>
      <c r="D1183" s="77" t="str">
        <f>IFERROR(VLOOKUP($C1183,의치한약수데이터!$B:$C,2,0),"")</f>
        <v/>
      </c>
      <c r="E1183" s="79" t="str">
        <f>IFERROR(VLOOKUP($D1183,의치한약수데이터!$C:$AS,3,0),"")</f>
        <v/>
      </c>
      <c r="F1183" s="77" t="str">
        <f>IFERROR(VLOOKUP($D1183,의치한약수데이터!$C:$AS,5,0),"")</f>
        <v/>
      </c>
      <c r="G1183" s="77" t="str">
        <f>IFERROR(VLOOKUP($D1183,의치한약수데이터!$C:$AS,6,0),"")</f>
        <v/>
      </c>
      <c r="H1183" s="77" t="str">
        <f>IFERROR(VLOOKUP($D1183,의치한약수데이터!$C:$AS,8,0),"")</f>
        <v/>
      </c>
      <c r="I1183" s="77" t="str">
        <f>IFERROR(VLOOKUP($D1183,의치한약수데이터!$C:$AS,12,0),"")</f>
        <v/>
      </c>
      <c r="J1183" s="77" t="str">
        <f>IFERROR(VLOOKUP($D1183,의치한약수데이터!$C:$AS,13,0),"")</f>
        <v/>
      </c>
      <c r="K1183" s="77" t="str">
        <f>IFERROR(VLOOKUP($D1183,의치한약수데이터!$C:$AS,14,0),"")</f>
        <v/>
      </c>
      <c r="L1183" s="77" t="str">
        <f>IFERROR(VLOOKUP($D1183,의치한약수데이터!$C:$AS,16,0),"")</f>
        <v/>
      </c>
      <c r="M1183" s="80" t="str">
        <f>IFERROR(VLOOKUP($D1183,의치한약수데이터!$C:$AS,17,0),"")</f>
        <v/>
      </c>
      <c r="N1183" s="77" t="str">
        <f>IFERROR(VLOOKUP($D1183,의치한약수데이터!$C:$AS,18,0),"")</f>
        <v/>
      </c>
      <c r="O1183" s="81" t="str">
        <f>IFERROR(VLOOKUP($D1183,의치한약수데이터!$C:$AS,20,0),"")</f>
        <v/>
      </c>
      <c r="P1183" s="77" t="str">
        <f>IFERROR(VLOOKUP($D1183,의치한약수데이터!$C:$AS,21,0),"")</f>
        <v/>
      </c>
      <c r="Q1183" s="77" t="str">
        <f>IFERROR(VLOOKUP($D1183,의치한약수데이터!$C:$AS,39,0),"")</f>
        <v/>
      </c>
      <c r="R1183" s="82" t="str">
        <f>IFERROR(VLOOKUP($D1183,의치한약수데이터!$C:$AS,41,0),"")</f>
        <v/>
      </c>
      <c r="S1183" s="115" t="str">
        <f>IFERROR(VLOOKUP($D1183,의치한약수데이터!$C:$AS,43,0),"")</f>
        <v/>
      </c>
    </row>
    <row r="1184" spans="3:19" x14ac:dyDescent="0.3">
      <c r="C1184" s="18">
        <v>1152</v>
      </c>
      <c r="D1184" s="77" t="str">
        <f>IFERROR(VLOOKUP($C1184,의치한약수데이터!$B:$C,2,0),"")</f>
        <v/>
      </c>
      <c r="E1184" s="79" t="str">
        <f>IFERROR(VLOOKUP($D1184,의치한약수데이터!$C:$AS,3,0),"")</f>
        <v/>
      </c>
      <c r="F1184" s="77" t="str">
        <f>IFERROR(VLOOKUP($D1184,의치한약수데이터!$C:$AS,5,0),"")</f>
        <v/>
      </c>
      <c r="G1184" s="77" t="str">
        <f>IFERROR(VLOOKUP($D1184,의치한약수데이터!$C:$AS,6,0),"")</f>
        <v/>
      </c>
      <c r="H1184" s="77" t="str">
        <f>IFERROR(VLOOKUP($D1184,의치한약수데이터!$C:$AS,8,0),"")</f>
        <v/>
      </c>
      <c r="I1184" s="77" t="str">
        <f>IFERROR(VLOOKUP($D1184,의치한약수데이터!$C:$AS,12,0),"")</f>
        <v/>
      </c>
      <c r="J1184" s="77" t="str">
        <f>IFERROR(VLOOKUP($D1184,의치한약수데이터!$C:$AS,13,0),"")</f>
        <v/>
      </c>
      <c r="K1184" s="77" t="str">
        <f>IFERROR(VLOOKUP($D1184,의치한약수데이터!$C:$AS,14,0),"")</f>
        <v/>
      </c>
      <c r="L1184" s="77" t="str">
        <f>IFERROR(VLOOKUP($D1184,의치한약수데이터!$C:$AS,16,0),"")</f>
        <v/>
      </c>
      <c r="M1184" s="80" t="str">
        <f>IFERROR(VLOOKUP($D1184,의치한약수데이터!$C:$AS,17,0),"")</f>
        <v/>
      </c>
      <c r="N1184" s="77" t="str">
        <f>IFERROR(VLOOKUP($D1184,의치한약수데이터!$C:$AS,18,0),"")</f>
        <v/>
      </c>
      <c r="O1184" s="81" t="str">
        <f>IFERROR(VLOOKUP($D1184,의치한약수데이터!$C:$AS,20,0),"")</f>
        <v/>
      </c>
      <c r="P1184" s="77" t="str">
        <f>IFERROR(VLOOKUP($D1184,의치한약수데이터!$C:$AS,21,0),"")</f>
        <v/>
      </c>
      <c r="Q1184" s="77" t="str">
        <f>IFERROR(VLOOKUP($D1184,의치한약수데이터!$C:$AS,39,0),"")</f>
        <v/>
      </c>
      <c r="R1184" s="82" t="str">
        <f>IFERROR(VLOOKUP($D1184,의치한약수데이터!$C:$AS,41,0),"")</f>
        <v/>
      </c>
      <c r="S1184" s="115" t="str">
        <f>IFERROR(VLOOKUP($D1184,의치한약수데이터!$C:$AS,43,0),"")</f>
        <v/>
      </c>
    </row>
    <row r="1185" spans="3:19" x14ac:dyDescent="0.3">
      <c r="C1185" s="18">
        <v>1153</v>
      </c>
      <c r="D1185" s="77" t="str">
        <f>IFERROR(VLOOKUP($C1185,의치한약수데이터!$B:$C,2,0),"")</f>
        <v/>
      </c>
      <c r="E1185" s="79" t="str">
        <f>IFERROR(VLOOKUP($D1185,의치한약수데이터!$C:$AS,3,0),"")</f>
        <v/>
      </c>
      <c r="F1185" s="77" t="str">
        <f>IFERROR(VLOOKUP($D1185,의치한약수데이터!$C:$AS,5,0),"")</f>
        <v/>
      </c>
      <c r="G1185" s="77" t="str">
        <f>IFERROR(VLOOKUP($D1185,의치한약수데이터!$C:$AS,6,0),"")</f>
        <v/>
      </c>
      <c r="H1185" s="77" t="str">
        <f>IFERROR(VLOOKUP($D1185,의치한약수데이터!$C:$AS,8,0),"")</f>
        <v/>
      </c>
      <c r="I1185" s="77" t="str">
        <f>IFERROR(VLOOKUP($D1185,의치한약수데이터!$C:$AS,12,0),"")</f>
        <v/>
      </c>
      <c r="J1185" s="77" t="str">
        <f>IFERROR(VLOOKUP($D1185,의치한약수데이터!$C:$AS,13,0),"")</f>
        <v/>
      </c>
      <c r="K1185" s="77" t="str">
        <f>IFERROR(VLOOKUP($D1185,의치한약수데이터!$C:$AS,14,0),"")</f>
        <v/>
      </c>
      <c r="L1185" s="77" t="str">
        <f>IFERROR(VLOOKUP($D1185,의치한약수데이터!$C:$AS,16,0),"")</f>
        <v/>
      </c>
      <c r="M1185" s="80" t="str">
        <f>IFERROR(VLOOKUP($D1185,의치한약수데이터!$C:$AS,17,0),"")</f>
        <v/>
      </c>
      <c r="N1185" s="77" t="str">
        <f>IFERROR(VLOOKUP($D1185,의치한약수데이터!$C:$AS,18,0),"")</f>
        <v/>
      </c>
      <c r="O1185" s="81" t="str">
        <f>IFERROR(VLOOKUP($D1185,의치한약수데이터!$C:$AS,20,0),"")</f>
        <v/>
      </c>
      <c r="P1185" s="77" t="str">
        <f>IFERROR(VLOOKUP($D1185,의치한약수데이터!$C:$AS,21,0),"")</f>
        <v/>
      </c>
      <c r="Q1185" s="77" t="str">
        <f>IFERROR(VLOOKUP($D1185,의치한약수데이터!$C:$AS,39,0),"")</f>
        <v/>
      </c>
      <c r="R1185" s="82" t="str">
        <f>IFERROR(VLOOKUP($D1185,의치한약수데이터!$C:$AS,41,0),"")</f>
        <v/>
      </c>
      <c r="S1185" s="115" t="str">
        <f>IFERROR(VLOOKUP($D1185,의치한약수데이터!$C:$AS,43,0),"")</f>
        <v/>
      </c>
    </row>
    <row r="1186" spans="3:19" x14ac:dyDescent="0.3">
      <c r="C1186" s="18">
        <v>1154</v>
      </c>
      <c r="D1186" s="77" t="str">
        <f>IFERROR(VLOOKUP($C1186,의치한약수데이터!$B:$C,2,0),"")</f>
        <v/>
      </c>
      <c r="E1186" s="79" t="str">
        <f>IFERROR(VLOOKUP($D1186,의치한약수데이터!$C:$AS,3,0),"")</f>
        <v/>
      </c>
      <c r="F1186" s="77" t="str">
        <f>IFERROR(VLOOKUP($D1186,의치한약수데이터!$C:$AS,5,0),"")</f>
        <v/>
      </c>
      <c r="G1186" s="77" t="str">
        <f>IFERROR(VLOOKUP($D1186,의치한약수데이터!$C:$AS,6,0),"")</f>
        <v/>
      </c>
      <c r="H1186" s="77" t="str">
        <f>IFERROR(VLOOKUP($D1186,의치한약수데이터!$C:$AS,8,0),"")</f>
        <v/>
      </c>
      <c r="I1186" s="77" t="str">
        <f>IFERROR(VLOOKUP($D1186,의치한약수데이터!$C:$AS,12,0),"")</f>
        <v/>
      </c>
      <c r="J1186" s="77" t="str">
        <f>IFERROR(VLOOKUP($D1186,의치한약수데이터!$C:$AS,13,0),"")</f>
        <v/>
      </c>
      <c r="K1186" s="77" t="str">
        <f>IFERROR(VLOOKUP($D1186,의치한약수데이터!$C:$AS,14,0),"")</f>
        <v/>
      </c>
      <c r="L1186" s="77" t="str">
        <f>IFERROR(VLOOKUP($D1186,의치한약수데이터!$C:$AS,16,0),"")</f>
        <v/>
      </c>
      <c r="M1186" s="80" t="str">
        <f>IFERROR(VLOOKUP($D1186,의치한약수데이터!$C:$AS,17,0),"")</f>
        <v/>
      </c>
      <c r="N1186" s="77" t="str">
        <f>IFERROR(VLOOKUP($D1186,의치한약수데이터!$C:$AS,18,0),"")</f>
        <v/>
      </c>
      <c r="O1186" s="81" t="str">
        <f>IFERROR(VLOOKUP($D1186,의치한약수데이터!$C:$AS,20,0),"")</f>
        <v/>
      </c>
      <c r="P1186" s="77" t="str">
        <f>IFERROR(VLOOKUP($D1186,의치한약수데이터!$C:$AS,21,0),"")</f>
        <v/>
      </c>
      <c r="Q1186" s="77" t="str">
        <f>IFERROR(VLOOKUP($D1186,의치한약수데이터!$C:$AS,39,0),"")</f>
        <v/>
      </c>
      <c r="R1186" s="82" t="str">
        <f>IFERROR(VLOOKUP($D1186,의치한약수데이터!$C:$AS,41,0),"")</f>
        <v/>
      </c>
      <c r="S1186" s="115" t="str">
        <f>IFERROR(VLOOKUP($D1186,의치한약수데이터!$C:$AS,43,0),"")</f>
        <v/>
      </c>
    </row>
    <row r="1187" spans="3:19" x14ac:dyDescent="0.3">
      <c r="C1187" s="18">
        <v>1155</v>
      </c>
      <c r="D1187" s="77" t="str">
        <f>IFERROR(VLOOKUP($C1187,의치한약수데이터!$B:$C,2,0),"")</f>
        <v/>
      </c>
      <c r="E1187" s="79" t="str">
        <f>IFERROR(VLOOKUP($D1187,의치한약수데이터!$C:$AS,3,0),"")</f>
        <v/>
      </c>
      <c r="F1187" s="77" t="str">
        <f>IFERROR(VLOOKUP($D1187,의치한약수데이터!$C:$AS,5,0),"")</f>
        <v/>
      </c>
      <c r="G1187" s="77" t="str">
        <f>IFERROR(VLOOKUP($D1187,의치한약수데이터!$C:$AS,6,0),"")</f>
        <v/>
      </c>
      <c r="H1187" s="77" t="str">
        <f>IFERROR(VLOOKUP($D1187,의치한약수데이터!$C:$AS,8,0),"")</f>
        <v/>
      </c>
      <c r="I1187" s="77" t="str">
        <f>IFERROR(VLOOKUP($D1187,의치한약수데이터!$C:$AS,12,0),"")</f>
        <v/>
      </c>
      <c r="J1187" s="77" t="str">
        <f>IFERROR(VLOOKUP($D1187,의치한약수데이터!$C:$AS,13,0),"")</f>
        <v/>
      </c>
      <c r="K1187" s="77" t="str">
        <f>IFERROR(VLOOKUP($D1187,의치한약수데이터!$C:$AS,14,0),"")</f>
        <v/>
      </c>
      <c r="L1187" s="77" t="str">
        <f>IFERROR(VLOOKUP($D1187,의치한약수데이터!$C:$AS,16,0),"")</f>
        <v/>
      </c>
      <c r="M1187" s="80" t="str">
        <f>IFERROR(VLOOKUP($D1187,의치한약수데이터!$C:$AS,17,0),"")</f>
        <v/>
      </c>
      <c r="N1187" s="77" t="str">
        <f>IFERROR(VLOOKUP($D1187,의치한약수데이터!$C:$AS,18,0),"")</f>
        <v/>
      </c>
      <c r="O1187" s="81" t="str">
        <f>IFERROR(VLOOKUP($D1187,의치한약수데이터!$C:$AS,20,0),"")</f>
        <v/>
      </c>
      <c r="P1187" s="77" t="str">
        <f>IFERROR(VLOOKUP($D1187,의치한약수데이터!$C:$AS,21,0),"")</f>
        <v/>
      </c>
      <c r="Q1187" s="77" t="str">
        <f>IFERROR(VLOOKUP($D1187,의치한약수데이터!$C:$AS,39,0),"")</f>
        <v/>
      </c>
      <c r="R1187" s="82" t="str">
        <f>IFERROR(VLOOKUP($D1187,의치한약수데이터!$C:$AS,41,0),"")</f>
        <v/>
      </c>
      <c r="S1187" s="115" t="str">
        <f>IFERROR(VLOOKUP($D1187,의치한약수데이터!$C:$AS,43,0),"")</f>
        <v/>
      </c>
    </row>
    <row r="1188" spans="3:19" x14ac:dyDescent="0.3">
      <c r="C1188" s="18">
        <v>1156</v>
      </c>
      <c r="D1188" s="77" t="str">
        <f>IFERROR(VLOOKUP($C1188,의치한약수데이터!$B:$C,2,0),"")</f>
        <v/>
      </c>
      <c r="E1188" s="79" t="str">
        <f>IFERROR(VLOOKUP($D1188,의치한약수데이터!$C:$AS,3,0),"")</f>
        <v/>
      </c>
      <c r="F1188" s="77" t="str">
        <f>IFERROR(VLOOKUP($D1188,의치한약수데이터!$C:$AS,5,0),"")</f>
        <v/>
      </c>
      <c r="G1188" s="77" t="str">
        <f>IFERROR(VLOOKUP($D1188,의치한약수데이터!$C:$AS,6,0),"")</f>
        <v/>
      </c>
      <c r="H1188" s="77" t="str">
        <f>IFERROR(VLOOKUP($D1188,의치한약수데이터!$C:$AS,8,0),"")</f>
        <v/>
      </c>
      <c r="I1188" s="77" t="str">
        <f>IFERROR(VLOOKUP($D1188,의치한약수데이터!$C:$AS,12,0),"")</f>
        <v/>
      </c>
      <c r="J1188" s="77" t="str">
        <f>IFERROR(VLOOKUP($D1188,의치한약수데이터!$C:$AS,13,0),"")</f>
        <v/>
      </c>
      <c r="K1188" s="77" t="str">
        <f>IFERROR(VLOOKUP($D1188,의치한약수데이터!$C:$AS,14,0),"")</f>
        <v/>
      </c>
      <c r="L1188" s="77" t="str">
        <f>IFERROR(VLOOKUP($D1188,의치한약수데이터!$C:$AS,16,0),"")</f>
        <v/>
      </c>
      <c r="M1188" s="80" t="str">
        <f>IFERROR(VLOOKUP($D1188,의치한약수데이터!$C:$AS,17,0),"")</f>
        <v/>
      </c>
      <c r="N1188" s="77" t="str">
        <f>IFERROR(VLOOKUP($D1188,의치한약수데이터!$C:$AS,18,0),"")</f>
        <v/>
      </c>
      <c r="O1188" s="81" t="str">
        <f>IFERROR(VLOOKUP($D1188,의치한약수데이터!$C:$AS,20,0),"")</f>
        <v/>
      </c>
      <c r="P1188" s="77" t="str">
        <f>IFERROR(VLOOKUP($D1188,의치한약수데이터!$C:$AS,21,0),"")</f>
        <v/>
      </c>
      <c r="Q1188" s="77" t="str">
        <f>IFERROR(VLOOKUP($D1188,의치한약수데이터!$C:$AS,39,0),"")</f>
        <v/>
      </c>
      <c r="R1188" s="82" t="str">
        <f>IFERROR(VLOOKUP($D1188,의치한약수데이터!$C:$AS,41,0),"")</f>
        <v/>
      </c>
      <c r="S1188" s="115" t="str">
        <f>IFERROR(VLOOKUP($D1188,의치한약수데이터!$C:$AS,43,0),"")</f>
        <v/>
      </c>
    </row>
    <row r="1189" spans="3:19" x14ac:dyDescent="0.3">
      <c r="C1189" s="18">
        <v>1157</v>
      </c>
      <c r="D1189" s="77" t="str">
        <f>IFERROR(VLOOKUP($C1189,의치한약수데이터!$B:$C,2,0),"")</f>
        <v/>
      </c>
      <c r="E1189" s="79" t="str">
        <f>IFERROR(VLOOKUP($D1189,의치한약수데이터!$C:$AS,3,0),"")</f>
        <v/>
      </c>
      <c r="F1189" s="77" t="str">
        <f>IFERROR(VLOOKUP($D1189,의치한약수데이터!$C:$AS,5,0),"")</f>
        <v/>
      </c>
      <c r="G1189" s="77" t="str">
        <f>IFERROR(VLOOKUP($D1189,의치한약수데이터!$C:$AS,6,0),"")</f>
        <v/>
      </c>
      <c r="H1189" s="77" t="str">
        <f>IFERROR(VLOOKUP($D1189,의치한약수데이터!$C:$AS,8,0),"")</f>
        <v/>
      </c>
      <c r="I1189" s="77" t="str">
        <f>IFERROR(VLOOKUP($D1189,의치한약수데이터!$C:$AS,12,0),"")</f>
        <v/>
      </c>
      <c r="J1189" s="77" t="str">
        <f>IFERROR(VLOOKUP($D1189,의치한약수데이터!$C:$AS,13,0),"")</f>
        <v/>
      </c>
      <c r="K1189" s="77" t="str">
        <f>IFERROR(VLOOKUP($D1189,의치한약수데이터!$C:$AS,14,0),"")</f>
        <v/>
      </c>
      <c r="L1189" s="77" t="str">
        <f>IFERROR(VLOOKUP($D1189,의치한약수데이터!$C:$AS,16,0),"")</f>
        <v/>
      </c>
      <c r="M1189" s="80" t="str">
        <f>IFERROR(VLOOKUP($D1189,의치한약수데이터!$C:$AS,17,0),"")</f>
        <v/>
      </c>
      <c r="N1189" s="77" t="str">
        <f>IFERROR(VLOOKUP($D1189,의치한약수데이터!$C:$AS,18,0),"")</f>
        <v/>
      </c>
      <c r="O1189" s="81" t="str">
        <f>IFERROR(VLOOKUP($D1189,의치한약수데이터!$C:$AS,20,0),"")</f>
        <v/>
      </c>
      <c r="P1189" s="77" t="str">
        <f>IFERROR(VLOOKUP($D1189,의치한약수데이터!$C:$AS,21,0),"")</f>
        <v/>
      </c>
      <c r="Q1189" s="77" t="str">
        <f>IFERROR(VLOOKUP($D1189,의치한약수데이터!$C:$AS,39,0),"")</f>
        <v/>
      </c>
      <c r="R1189" s="82" t="str">
        <f>IFERROR(VLOOKUP($D1189,의치한약수데이터!$C:$AS,41,0),"")</f>
        <v/>
      </c>
      <c r="S1189" s="115" t="str">
        <f>IFERROR(VLOOKUP($D1189,의치한약수데이터!$C:$AS,43,0),"")</f>
        <v/>
      </c>
    </row>
    <row r="1190" spans="3:19" x14ac:dyDescent="0.3">
      <c r="C1190" s="18">
        <v>1158</v>
      </c>
      <c r="D1190" s="77" t="str">
        <f>IFERROR(VLOOKUP($C1190,의치한약수데이터!$B:$C,2,0),"")</f>
        <v/>
      </c>
      <c r="E1190" s="79" t="str">
        <f>IFERROR(VLOOKUP($D1190,의치한약수데이터!$C:$AS,3,0),"")</f>
        <v/>
      </c>
      <c r="F1190" s="77" t="str">
        <f>IFERROR(VLOOKUP($D1190,의치한약수데이터!$C:$AS,5,0),"")</f>
        <v/>
      </c>
      <c r="G1190" s="77" t="str">
        <f>IFERROR(VLOOKUP($D1190,의치한약수데이터!$C:$AS,6,0),"")</f>
        <v/>
      </c>
      <c r="H1190" s="77" t="str">
        <f>IFERROR(VLOOKUP($D1190,의치한약수데이터!$C:$AS,8,0),"")</f>
        <v/>
      </c>
      <c r="I1190" s="77" t="str">
        <f>IFERROR(VLOOKUP($D1190,의치한약수데이터!$C:$AS,12,0),"")</f>
        <v/>
      </c>
      <c r="J1190" s="77" t="str">
        <f>IFERROR(VLOOKUP($D1190,의치한약수데이터!$C:$AS,13,0),"")</f>
        <v/>
      </c>
      <c r="K1190" s="77" t="str">
        <f>IFERROR(VLOOKUP($D1190,의치한약수데이터!$C:$AS,14,0),"")</f>
        <v/>
      </c>
      <c r="L1190" s="77" t="str">
        <f>IFERROR(VLOOKUP($D1190,의치한약수데이터!$C:$AS,16,0),"")</f>
        <v/>
      </c>
      <c r="M1190" s="80" t="str">
        <f>IFERROR(VLOOKUP($D1190,의치한약수데이터!$C:$AS,17,0),"")</f>
        <v/>
      </c>
      <c r="N1190" s="77" t="str">
        <f>IFERROR(VLOOKUP($D1190,의치한약수데이터!$C:$AS,18,0),"")</f>
        <v/>
      </c>
      <c r="O1190" s="81" t="str">
        <f>IFERROR(VLOOKUP($D1190,의치한약수데이터!$C:$AS,20,0),"")</f>
        <v/>
      </c>
      <c r="P1190" s="77" t="str">
        <f>IFERROR(VLOOKUP($D1190,의치한약수데이터!$C:$AS,21,0),"")</f>
        <v/>
      </c>
      <c r="Q1190" s="77" t="str">
        <f>IFERROR(VLOOKUP($D1190,의치한약수데이터!$C:$AS,39,0),"")</f>
        <v/>
      </c>
      <c r="R1190" s="82" t="str">
        <f>IFERROR(VLOOKUP($D1190,의치한약수데이터!$C:$AS,41,0),"")</f>
        <v/>
      </c>
      <c r="S1190" s="115" t="str">
        <f>IFERROR(VLOOKUP($D1190,의치한약수데이터!$C:$AS,43,0),"")</f>
        <v/>
      </c>
    </row>
    <row r="1191" spans="3:19" x14ac:dyDescent="0.3">
      <c r="C1191" s="18">
        <v>1159</v>
      </c>
      <c r="D1191" s="77" t="str">
        <f>IFERROR(VLOOKUP($C1191,의치한약수데이터!$B:$C,2,0),"")</f>
        <v/>
      </c>
      <c r="E1191" s="79" t="str">
        <f>IFERROR(VLOOKUP($D1191,의치한약수데이터!$C:$AS,3,0),"")</f>
        <v/>
      </c>
      <c r="F1191" s="77" t="str">
        <f>IFERROR(VLOOKUP($D1191,의치한약수데이터!$C:$AS,5,0),"")</f>
        <v/>
      </c>
      <c r="G1191" s="77" t="str">
        <f>IFERROR(VLOOKUP($D1191,의치한약수데이터!$C:$AS,6,0),"")</f>
        <v/>
      </c>
      <c r="H1191" s="77" t="str">
        <f>IFERROR(VLOOKUP($D1191,의치한약수데이터!$C:$AS,8,0),"")</f>
        <v/>
      </c>
      <c r="I1191" s="77" t="str">
        <f>IFERROR(VLOOKUP($D1191,의치한약수데이터!$C:$AS,12,0),"")</f>
        <v/>
      </c>
      <c r="J1191" s="77" t="str">
        <f>IFERROR(VLOOKUP($D1191,의치한약수데이터!$C:$AS,13,0),"")</f>
        <v/>
      </c>
      <c r="K1191" s="77" t="str">
        <f>IFERROR(VLOOKUP($D1191,의치한약수데이터!$C:$AS,14,0),"")</f>
        <v/>
      </c>
      <c r="L1191" s="77" t="str">
        <f>IFERROR(VLOOKUP($D1191,의치한약수데이터!$C:$AS,16,0),"")</f>
        <v/>
      </c>
      <c r="M1191" s="80" t="str">
        <f>IFERROR(VLOOKUP($D1191,의치한약수데이터!$C:$AS,17,0),"")</f>
        <v/>
      </c>
      <c r="N1191" s="77" t="str">
        <f>IFERROR(VLOOKUP($D1191,의치한약수데이터!$C:$AS,18,0),"")</f>
        <v/>
      </c>
      <c r="O1191" s="81" t="str">
        <f>IFERROR(VLOOKUP($D1191,의치한약수데이터!$C:$AS,20,0),"")</f>
        <v/>
      </c>
      <c r="P1191" s="77" t="str">
        <f>IFERROR(VLOOKUP($D1191,의치한약수데이터!$C:$AS,21,0),"")</f>
        <v/>
      </c>
      <c r="Q1191" s="77" t="str">
        <f>IFERROR(VLOOKUP($D1191,의치한약수데이터!$C:$AS,39,0),"")</f>
        <v/>
      </c>
      <c r="R1191" s="82" t="str">
        <f>IFERROR(VLOOKUP($D1191,의치한약수데이터!$C:$AS,41,0),"")</f>
        <v/>
      </c>
      <c r="S1191" s="115" t="str">
        <f>IFERROR(VLOOKUP($D1191,의치한약수데이터!$C:$AS,43,0),"")</f>
        <v/>
      </c>
    </row>
    <row r="1192" spans="3:19" x14ac:dyDescent="0.3">
      <c r="C1192" s="18">
        <v>1160</v>
      </c>
      <c r="D1192" s="77" t="str">
        <f>IFERROR(VLOOKUP($C1192,의치한약수데이터!$B:$C,2,0),"")</f>
        <v/>
      </c>
      <c r="E1192" s="79" t="str">
        <f>IFERROR(VLOOKUP($D1192,의치한약수데이터!$C:$AS,3,0),"")</f>
        <v/>
      </c>
      <c r="F1192" s="77" t="str">
        <f>IFERROR(VLOOKUP($D1192,의치한약수데이터!$C:$AS,5,0),"")</f>
        <v/>
      </c>
      <c r="G1192" s="77" t="str">
        <f>IFERROR(VLOOKUP($D1192,의치한약수데이터!$C:$AS,6,0),"")</f>
        <v/>
      </c>
      <c r="H1192" s="77" t="str">
        <f>IFERROR(VLOOKUP($D1192,의치한약수데이터!$C:$AS,8,0),"")</f>
        <v/>
      </c>
      <c r="I1192" s="77" t="str">
        <f>IFERROR(VLOOKUP($D1192,의치한약수데이터!$C:$AS,12,0),"")</f>
        <v/>
      </c>
      <c r="J1192" s="77" t="str">
        <f>IFERROR(VLOOKUP($D1192,의치한약수데이터!$C:$AS,13,0),"")</f>
        <v/>
      </c>
      <c r="K1192" s="77" t="str">
        <f>IFERROR(VLOOKUP($D1192,의치한약수데이터!$C:$AS,14,0),"")</f>
        <v/>
      </c>
      <c r="L1192" s="77" t="str">
        <f>IFERROR(VLOOKUP($D1192,의치한약수데이터!$C:$AS,16,0),"")</f>
        <v/>
      </c>
      <c r="M1192" s="80" t="str">
        <f>IFERROR(VLOOKUP($D1192,의치한약수데이터!$C:$AS,17,0),"")</f>
        <v/>
      </c>
      <c r="N1192" s="77" t="str">
        <f>IFERROR(VLOOKUP($D1192,의치한약수데이터!$C:$AS,18,0),"")</f>
        <v/>
      </c>
      <c r="O1192" s="81" t="str">
        <f>IFERROR(VLOOKUP($D1192,의치한약수데이터!$C:$AS,20,0),"")</f>
        <v/>
      </c>
      <c r="P1192" s="77" t="str">
        <f>IFERROR(VLOOKUP($D1192,의치한약수데이터!$C:$AS,21,0),"")</f>
        <v/>
      </c>
      <c r="Q1192" s="77" t="str">
        <f>IFERROR(VLOOKUP($D1192,의치한약수데이터!$C:$AS,39,0),"")</f>
        <v/>
      </c>
      <c r="R1192" s="82" t="str">
        <f>IFERROR(VLOOKUP($D1192,의치한약수데이터!$C:$AS,41,0),"")</f>
        <v/>
      </c>
      <c r="S1192" s="115" t="str">
        <f>IFERROR(VLOOKUP($D1192,의치한약수데이터!$C:$AS,43,0),"")</f>
        <v/>
      </c>
    </row>
    <row r="1193" spans="3:19" x14ac:dyDescent="0.3">
      <c r="C1193" s="18">
        <v>1161</v>
      </c>
      <c r="D1193" s="77" t="str">
        <f>IFERROR(VLOOKUP($C1193,의치한약수데이터!$B:$C,2,0),"")</f>
        <v/>
      </c>
      <c r="E1193" s="79" t="str">
        <f>IFERROR(VLOOKUP($D1193,의치한약수데이터!$C:$AS,3,0),"")</f>
        <v/>
      </c>
      <c r="F1193" s="77" t="str">
        <f>IFERROR(VLOOKUP($D1193,의치한약수데이터!$C:$AS,5,0),"")</f>
        <v/>
      </c>
      <c r="G1193" s="77" t="str">
        <f>IFERROR(VLOOKUP($D1193,의치한약수데이터!$C:$AS,6,0),"")</f>
        <v/>
      </c>
      <c r="H1193" s="77" t="str">
        <f>IFERROR(VLOOKUP($D1193,의치한약수데이터!$C:$AS,8,0),"")</f>
        <v/>
      </c>
      <c r="I1193" s="77" t="str">
        <f>IFERROR(VLOOKUP($D1193,의치한약수데이터!$C:$AS,12,0),"")</f>
        <v/>
      </c>
      <c r="J1193" s="77" t="str">
        <f>IFERROR(VLOOKUP($D1193,의치한약수데이터!$C:$AS,13,0),"")</f>
        <v/>
      </c>
      <c r="K1193" s="77" t="str">
        <f>IFERROR(VLOOKUP($D1193,의치한약수데이터!$C:$AS,14,0),"")</f>
        <v/>
      </c>
      <c r="L1193" s="77" t="str">
        <f>IFERROR(VLOOKUP($D1193,의치한약수데이터!$C:$AS,16,0),"")</f>
        <v/>
      </c>
      <c r="M1193" s="80" t="str">
        <f>IFERROR(VLOOKUP($D1193,의치한약수데이터!$C:$AS,17,0),"")</f>
        <v/>
      </c>
      <c r="N1193" s="77" t="str">
        <f>IFERROR(VLOOKUP($D1193,의치한약수데이터!$C:$AS,18,0),"")</f>
        <v/>
      </c>
      <c r="O1193" s="81" t="str">
        <f>IFERROR(VLOOKUP($D1193,의치한약수데이터!$C:$AS,20,0),"")</f>
        <v/>
      </c>
      <c r="P1193" s="77" t="str">
        <f>IFERROR(VLOOKUP($D1193,의치한약수데이터!$C:$AS,21,0),"")</f>
        <v/>
      </c>
      <c r="Q1193" s="77" t="str">
        <f>IFERROR(VLOOKUP($D1193,의치한약수데이터!$C:$AS,39,0),"")</f>
        <v/>
      </c>
      <c r="R1193" s="82" t="str">
        <f>IFERROR(VLOOKUP($D1193,의치한약수데이터!$C:$AS,41,0),"")</f>
        <v/>
      </c>
      <c r="S1193" s="115" t="str">
        <f>IFERROR(VLOOKUP($D1193,의치한약수데이터!$C:$AS,43,0),"")</f>
        <v/>
      </c>
    </row>
    <row r="1194" spans="3:19" x14ac:dyDescent="0.3">
      <c r="C1194" s="18">
        <v>1162</v>
      </c>
      <c r="D1194" s="77" t="str">
        <f>IFERROR(VLOOKUP($C1194,의치한약수데이터!$B:$C,2,0),"")</f>
        <v/>
      </c>
      <c r="E1194" s="79" t="str">
        <f>IFERROR(VLOOKUP($D1194,의치한약수데이터!$C:$AS,3,0),"")</f>
        <v/>
      </c>
      <c r="F1194" s="77" t="str">
        <f>IFERROR(VLOOKUP($D1194,의치한약수데이터!$C:$AS,5,0),"")</f>
        <v/>
      </c>
      <c r="G1194" s="77" t="str">
        <f>IFERROR(VLOOKUP($D1194,의치한약수데이터!$C:$AS,6,0),"")</f>
        <v/>
      </c>
      <c r="H1194" s="77" t="str">
        <f>IFERROR(VLOOKUP($D1194,의치한약수데이터!$C:$AS,8,0),"")</f>
        <v/>
      </c>
      <c r="I1194" s="77" t="str">
        <f>IFERROR(VLOOKUP($D1194,의치한약수데이터!$C:$AS,12,0),"")</f>
        <v/>
      </c>
      <c r="J1194" s="77" t="str">
        <f>IFERROR(VLOOKUP($D1194,의치한약수데이터!$C:$AS,13,0),"")</f>
        <v/>
      </c>
      <c r="K1194" s="77" t="str">
        <f>IFERROR(VLOOKUP($D1194,의치한약수데이터!$C:$AS,14,0),"")</f>
        <v/>
      </c>
      <c r="L1194" s="77" t="str">
        <f>IFERROR(VLOOKUP($D1194,의치한약수데이터!$C:$AS,16,0),"")</f>
        <v/>
      </c>
      <c r="M1194" s="80" t="str">
        <f>IFERROR(VLOOKUP($D1194,의치한약수데이터!$C:$AS,17,0),"")</f>
        <v/>
      </c>
      <c r="N1194" s="77" t="str">
        <f>IFERROR(VLOOKUP($D1194,의치한약수데이터!$C:$AS,18,0),"")</f>
        <v/>
      </c>
      <c r="O1194" s="81" t="str">
        <f>IFERROR(VLOOKUP($D1194,의치한약수데이터!$C:$AS,20,0),"")</f>
        <v/>
      </c>
      <c r="P1194" s="77" t="str">
        <f>IFERROR(VLOOKUP($D1194,의치한약수데이터!$C:$AS,21,0),"")</f>
        <v/>
      </c>
      <c r="Q1194" s="77" t="str">
        <f>IFERROR(VLOOKUP($D1194,의치한약수데이터!$C:$AS,39,0),"")</f>
        <v/>
      </c>
      <c r="R1194" s="82" t="str">
        <f>IFERROR(VLOOKUP($D1194,의치한약수데이터!$C:$AS,41,0),"")</f>
        <v/>
      </c>
      <c r="S1194" s="115" t="str">
        <f>IFERROR(VLOOKUP($D1194,의치한약수데이터!$C:$AS,43,0),"")</f>
        <v/>
      </c>
    </row>
    <row r="1195" spans="3:19" x14ac:dyDescent="0.3">
      <c r="C1195" s="18">
        <v>1163</v>
      </c>
      <c r="D1195" s="77" t="str">
        <f>IFERROR(VLOOKUP($C1195,의치한약수데이터!$B:$C,2,0),"")</f>
        <v/>
      </c>
      <c r="E1195" s="79" t="str">
        <f>IFERROR(VLOOKUP($D1195,의치한약수데이터!$C:$AS,3,0),"")</f>
        <v/>
      </c>
      <c r="F1195" s="77" t="str">
        <f>IFERROR(VLOOKUP($D1195,의치한약수데이터!$C:$AS,5,0),"")</f>
        <v/>
      </c>
      <c r="G1195" s="77" t="str">
        <f>IFERROR(VLOOKUP($D1195,의치한약수데이터!$C:$AS,6,0),"")</f>
        <v/>
      </c>
      <c r="H1195" s="77" t="str">
        <f>IFERROR(VLOOKUP($D1195,의치한약수데이터!$C:$AS,8,0),"")</f>
        <v/>
      </c>
      <c r="I1195" s="77" t="str">
        <f>IFERROR(VLOOKUP($D1195,의치한약수데이터!$C:$AS,12,0),"")</f>
        <v/>
      </c>
      <c r="J1195" s="77" t="str">
        <f>IFERROR(VLOOKUP($D1195,의치한약수데이터!$C:$AS,13,0),"")</f>
        <v/>
      </c>
      <c r="K1195" s="77" t="str">
        <f>IFERROR(VLOOKUP($D1195,의치한약수데이터!$C:$AS,14,0),"")</f>
        <v/>
      </c>
      <c r="L1195" s="77" t="str">
        <f>IFERROR(VLOOKUP($D1195,의치한약수데이터!$C:$AS,16,0),"")</f>
        <v/>
      </c>
      <c r="M1195" s="80" t="str">
        <f>IFERROR(VLOOKUP($D1195,의치한약수데이터!$C:$AS,17,0),"")</f>
        <v/>
      </c>
      <c r="N1195" s="77" t="str">
        <f>IFERROR(VLOOKUP($D1195,의치한약수데이터!$C:$AS,18,0),"")</f>
        <v/>
      </c>
      <c r="O1195" s="81" t="str">
        <f>IFERROR(VLOOKUP($D1195,의치한약수데이터!$C:$AS,20,0),"")</f>
        <v/>
      </c>
      <c r="P1195" s="77" t="str">
        <f>IFERROR(VLOOKUP($D1195,의치한약수데이터!$C:$AS,21,0),"")</f>
        <v/>
      </c>
      <c r="Q1195" s="77" t="str">
        <f>IFERROR(VLOOKUP($D1195,의치한약수데이터!$C:$AS,39,0),"")</f>
        <v/>
      </c>
      <c r="R1195" s="82" t="str">
        <f>IFERROR(VLOOKUP($D1195,의치한약수데이터!$C:$AS,41,0),"")</f>
        <v/>
      </c>
      <c r="S1195" s="115" t="str">
        <f>IFERROR(VLOOKUP($D1195,의치한약수데이터!$C:$AS,43,0),"")</f>
        <v/>
      </c>
    </row>
    <row r="1196" spans="3:19" x14ac:dyDescent="0.3">
      <c r="C1196" s="18">
        <v>1164</v>
      </c>
      <c r="D1196" s="77" t="str">
        <f>IFERROR(VLOOKUP($C1196,의치한약수데이터!$B:$C,2,0),"")</f>
        <v/>
      </c>
      <c r="E1196" s="79" t="str">
        <f>IFERROR(VLOOKUP($D1196,의치한약수데이터!$C:$AS,3,0),"")</f>
        <v/>
      </c>
      <c r="F1196" s="77" t="str">
        <f>IFERROR(VLOOKUP($D1196,의치한약수데이터!$C:$AS,5,0),"")</f>
        <v/>
      </c>
      <c r="G1196" s="77" t="str">
        <f>IFERROR(VLOOKUP($D1196,의치한약수데이터!$C:$AS,6,0),"")</f>
        <v/>
      </c>
      <c r="H1196" s="77" t="str">
        <f>IFERROR(VLOOKUP($D1196,의치한약수데이터!$C:$AS,8,0),"")</f>
        <v/>
      </c>
      <c r="I1196" s="77" t="str">
        <f>IFERROR(VLOOKUP($D1196,의치한약수데이터!$C:$AS,12,0),"")</f>
        <v/>
      </c>
      <c r="J1196" s="77" t="str">
        <f>IFERROR(VLOOKUP($D1196,의치한약수데이터!$C:$AS,13,0),"")</f>
        <v/>
      </c>
      <c r="K1196" s="77" t="str">
        <f>IFERROR(VLOOKUP($D1196,의치한약수데이터!$C:$AS,14,0),"")</f>
        <v/>
      </c>
      <c r="L1196" s="77" t="str">
        <f>IFERROR(VLOOKUP($D1196,의치한약수데이터!$C:$AS,16,0),"")</f>
        <v/>
      </c>
      <c r="M1196" s="80" t="str">
        <f>IFERROR(VLOOKUP($D1196,의치한약수데이터!$C:$AS,17,0),"")</f>
        <v/>
      </c>
      <c r="N1196" s="77" t="str">
        <f>IFERROR(VLOOKUP($D1196,의치한약수데이터!$C:$AS,18,0),"")</f>
        <v/>
      </c>
      <c r="O1196" s="81" t="str">
        <f>IFERROR(VLOOKUP($D1196,의치한약수데이터!$C:$AS,20,0),"")</f>
        <v/>
      </c>
      <c r="P1196" s="77" t="str">
        <f>IFERROR(VLOOKUP($D1196,의치한약수데이터!$C:$AS,21,0),"")</f>
        <v/>
      </c>
      <c r="Q1196" s="77" t="str">
        <f>IFERROR(VLOOKUP($D1196,의치한약수데이터!$C:$AS,39,0),"")</f>
        <v/>
      </c>
      <c r="R1196" s="82" t="str">
        <f>IFERROR(VLOOKUP($D1196,의치한약수데이터!$C:$AS,41,0),"")</f>
        <v/>
      </c>
      <c r="S1196" s="115" t="str">
        <f>IFERROR(VLOOKUP($D1196,의치한약수데이터!$C:$AS,43,0),"")</f>
        <v/>
      </c>
    </row>
    <row r="1197" spans="3:19" x14ac:dyDescent="0.3">
      <c r="C1197" s="18">
        <v>1165</v>
      </c>
      <c r="D1197" s="77" t="str">
        <f>IFERROR(VLOOKUP($C1197,의치한약수데이터!$B:$C,2,0),"")</f>
        <v/>
      </c>
      <c r="E1197" s="79" t="str">
        <f>IFERROR(VLOOKUP($D1197,의치한약수데이터!$C:$AS,3,0),"")</f>
        <v/>
      </c>
      <c r="F1197" s="77" t="str">
        <f>IFERROR(VLOOKUP($D1197,의치한약수데이터!$C:$AS,5,0),"")</f>
        <v/>
      </c>
      <c r="G1197" s="77" t="str">
        <f>IFERROR(VLOOKUP($D1197,의치한약수데이터!$C:$AS,6,0),"")</f>
        <v/>
      </c>
      <c r="H1197" s="77" t="str">
        <f>IFERROR(VLOOKUP($D1197,의치한약수데이터!$C:$AS,8,0),"")</f>
        <v/>
      </c>
      <c r="I1197" s="77" t="str">
        <f>IFERROR(VLOOKUP($D1197,의치한약수데이터!$C:$AS,12,0),"")</f>
        <v/>
      </c>
      <c r="J1197" s="77" t="str">
        <f>IFERROR(VLOOKUP($D1197,의치한약수데이터!$C:$AS,13,0),"")</f>
        <v/>
      </c>
      <c r="K1197" s="77" t="str">
        <f>IFERROR(VLOOKUP($D1197,의치한약수데이터!$C:$AS,14,0),"")</f>
        <v/>
      </c>
      <c r="L1197" s="77" t="str">
        <f>IFERROR(VLOOKUP($D1197,의치한약수데이터!$C:$AS,16,0),"")</f>
        <v/>
      </c>
      <c r="M1197" s="80" t="str">
        <f>IFERROR(VLOOKUP($D1197,의치한약수데이터!$C:$AS,17,0),"")</f>
        <v/>
      </c>
      <c r="N1197" s="77" t="str">
        <f>IFERROR(VLOOKUP($D1197,의치한약수데이터!$C:$AS,18,0),"")</f>
        <v/>
      </c>
      <c r="O1197" s="81" t="str">
        <f>IFERROR(VLOOKUP($D1197,의치한약수데이터!$C:$AS,20,0),"")</f>
        <v/>
      </c>
      <c r="P1197" s="77" t="str">
        <f>IFERROR(VLOOKUP($D1197,의치한약수데이터!$C:$AS,21,0),"")</f>
        <v/>
      </c>
      <c r="Q1197" s="77" t="str">
        <f>IFERROR(VLOOKUP($D1197,의치한약수데이터!$C:$AS,39,0),"")</f>
        <v/>
      </c>
      <c r="R1197" s="82" t="str">
        <f>IFERROR(VLOOKUP($D1197,의치한약수데이터!$C:$AS,41,0),"")</f>
        <v/>
      </c>
      <c r="S1197" s="115" t="str">
        <f>IFERROR(VLOOKUP($D1197,의치한약수데이터!$C:$AS,43,0),"")</f>
        <v/>
      </c>
    </row>
    <row r="1198" spans="3:19" x14ac:dyDescent="0.3">
      <c r="C1198" s="18">
        <v>1166</v>
      </c>
      <c r="D1198" s="77" t="str">
        <f>IFERROR(VLOOKUP($C1198,의치한약수데이터!$B:$C,2,0),"")</f>
        <v/>
      </c>
      <c r="E1198" s="79" t="str">
        <f>IFERROR(VLOOKUP($D1198,의치한약수데이터!$C:$AS,3,0),"")</f>
        <v/>
      </c>
      <c r="F1198" s="77" t="str">
        <f>IFERROR(VLOOKUP($D1198,의치한약수데이터!$C:$AS,5,0),"")</f>
        <v/>
      </c>
      <c r="G1198" s="77" t="str">
        <f>IFERROR(VLOOKUP($D1198,의치한약수데이터!$C:$AS,6,0),"")</f>
        <v/>
      </c>
      <c r="H1198" s="77" t="str">
        <f>IFERROR(VLOOKUP($D1198,의치한약수데이터!$C:$AS,8,0),"")</f>
        <v/>
      </c>
      <c r="I1198" s="77" t="str">
        <f>IFERROR(VLOOKUP($D1198,의치한약수데이터!$C:$AS,12,0),"")</f>
        <v/>
      </c>
      <c r="J1198" s="77" t="str">
        <f>IFERROR(VLOOKUP($D1198,의치한약수데이터!$C:$AS,13,0),"")</f>
        <v/>
      </c>
      <c r="K1198" s="77" t="str">
        <f>IFERROR(VLOOKUP($D1198,의치한약수데이터!$C:$AS,14,0),"")</f>
        <v/>
      </c>
      <c r="L1198" s="77" t="str">
        <f>IFERROR(VLOOKUP($D1198,의치한약수데이터!$C:$AS,16,0),"")</f>
        <v/>
      </c>
      <c r="M1198" s="80" t="str">
        <f>IFERROR(VLOOKUP($D1198,의치한약수데이터!$C:$AS,17,0),"")</f>
        <v/>
      </c>
      <c r="N1198" s="77" t="str">
        <f>IFERROR(VLOOKUP($D1198,의치한약수데이터!$C:$AS,18,0),"")</f>
        <v/>
      </c>
      <c r="O1198" s="81" t="str">
        <f>IFERROR(VLOOKUP($D1198,의치한약수데이터!$C:$AS,20,0),"")</f>
        <v/>
      </c>
      <c r="P1198" s="77" t="str">
        <f>IFERROR(VLOOKUP($D1198,의치한약수데이터!$C:$AS,21,0),"")</f>
        <v/>
      </c>
      <c r="Q1198" s="77" t="str">
        <f>IFERROR(VLOOKUP($D1198,의치한약수데이터!$C:$AS,39,0),"")</f>
        <v/>
      </c>
      <c r="R1198" s="82" t="str">
        <f>IFERROR(VLOOKUP($D1198,의치한약수데이터!$C:$AS,41,0),"")</f>
        <v/>
      </c>
      <c r="S1198" s="115" t="str">
        <f>IFERROR(VLOOKUP($D1198,의치한약수데이터!$C:$AS,43,0),"")</f>
        <v/>
      </c>
    </row>
    <row r="1199" spans="3:19" x14ac:dyDescent="0.3">
      <c r="C1199" s="18">
        <v>1167</v>
      </c>
      <c r="D1199" s="77" t="str">
        <f>IFERROR(VLOOKUP($C1199,의치한약수데이터!$B:$C,2,0),"")</f>
        <v/>
      </c>
      <c r="E1199" s="79" t="str">
        <f>IFERROR(VLOOKUP($D1199,의치한약수데이터!$C:$AS,3,0),"")</f>
        <v/>
      </c>
      <c r="F1199" s="77" t="str">
        <f>IFERROR(VLOOKUP($D1199,의치한약수데이터!$C:$AS,5,0),"")</f>
        <v/>
      </c>
      <c r="G1199" s="77" t="str">
        <f>IFERROR(VLOOKUP($D1199,의치한약수데이터!$C:$AS,6,0),"")</f>
        <v/>
      </c>
      <c r="H1199" s="77" t="str">
        <f>IFERROR(VLOOKUP($D1199,의치한약수데이터!$C:$AS,8,0),"")</f>
        <v/>
      </c>
      <c r="I1199" s="77" t="str">
        <f>IFERROR(VLOOKUP($D1199,의치한약수데이터!$C:$AS,12,0),"")</f>
        <v/>
      </c>
      <c r="J1199" s="77" t="str">
        <f>IFERROR(VLOOKUP($D1199,의치한약수데이터!$C:$AS,13,0),"")</f>
        <v/>
      </c>
      <c r="K1199" s="77" t="str">
        <f>IFERROR(VLOOKUP($D1199,의치한약수데이터!$C:$AS,14,0),"")</f>
        <v/>
      </c>
      <c r="L1199" s="77" t="str">
        <f>IFERROR(VLOOKUP($D1199,의치한약수데이터!$C:$AS,16,0),"")</f>
        <v/>
      </c>
      <c r="M1199" s="80" t="str">
        <f>IFERROR(VLOOKUP($D1199,의치한약수데이터!$C:$AS,17,0),"")</f>
        <v/>
      </c>
      <c r="N1199" s="77" t="str">
        <f>IFERROR(VLOOKUP($D1199,의치한약수데이터!$C:$AS,18,0),"")</f>
        <v/>
      </c>
      <c r="O1199" s="81" t="str">
        <f>IFERROR(VLOOKUP($D1199,의치한약수데이터!$C:$AS,20,0),"")</f>
        <v/>
      </c>
      <c r="P1199" s="77" t="str">
        <f>IFERROR(VLOOKUP($D1199,의치한약수데이터!$C:$AS,21,0),"")</f>
        <v/>
      </c>
      <c r="Q1199" s="77" t="str">
        <f>IFERROR(VLOOKUP($D1199,의치한약수데이터!$C:$AS,39,0),"")</f>
        <v/>
      </c>
      <c r="R1199" s="82" t="str">
        <f>IFERROR(VLOOKUP($D1199,의치한약수데이터!$C:$AS,41,0),"")</f>
        <v/>
      </c>
      <c r="S1199" s="115" t="str">
        <f>IFERROR(VLOOKUP($D1199,의치한약수데이터!$C:$AS,43,0),"")</f>
        <v/>
      </c>
    </row>
    <row r="1200" spans="3:19" x14ac:dyDescent="0.3">
      <c r="C1200" s="18">
        <v>1168</v>
      </c>
      <c r="D1200" s="77" t="str">
        <f>IFERROR(VLOOKUP($C1200,의치한약수데이터!$B:$C,2,0),"")</f>
        <v/>
      </c>
      <c r="E1200" s="79" t="str">
        <f>IFERROR(VLOOKUP($D1200,의치한약수데이터!$C:$AS,3,0),"")</f>
        <v/>
      </c>
      <c r="F1200" s="77" t="str">
        <f>IFERROR(VLOOKUP($D1200,의치한약수데이터!$C:$AS,5,0),"")</f>
        <v/>
      </c>
      <c r="G1200" s="77" t="str">
        <f>IFERROR(VLOOKUP($D1200,의치한약수데이터!$C:$AS,6,0),"")</f>
        <v/>
      </c>
      <c r="H1200" s="77" t="str">
        <f>IFERROR(VLOOKUP($D1200,의치한약수데이터!$C:$AS,8,0),"")</f>
        <v/>
      </c>
      <c r="I1200" s="77" t="str">
        <f>IFERROR(VLOOKUP($D1200,의치한약수데이터!$C:$AS,12,0),"")</f>
        <v/>
      </c>
      <c r="J1200" s="77" t="str">
        <f>IFERROR(VLOOKUP($D1200,의치한약수데이터!$C:$AS,13,0),"")</f>
        <v/>
      </c>
      <c r="K1200" s="77" t="str">
        <f>IFERROR(VLOOKUP($D1200,의치한약수데이터!$C:$AS,14,0),"")</f>
        <v/>
      </c>
      <c r="L1200" s="77" t="str">
        <f>IFERROR(VLOOKUP($D1200,의치한약수데이터!$C:$AS,16,0),"")</f>
        <v/>
      </c>
      <c r="M1200" s="80" t="str">
        <f>IFERROR(VLOOKUP($D1200,의치한약수데이터!$C:$AS,17,0),"")</f>
        <v/>
      </c>
      <c r="N1200" s="77" t="str">
        <f>IFERROR(VLOOKUP($D1200,의치한약수데이터!$C:$AS,18,0),"")</f>
        <v/>
      </c>
      <c r="O1200" s="81" t="str">
        <f>IFERROR(VLOOKUP($D1200,의치한약수데이터!$C:$AS,20,0),"")</f>
        <v/>
      </c>
      <c r="P1200" s="77" t="str">
        <f>IFERROR(VLOOKUP($D1200,의치한약수데이터!$C:$AS,21,0),"")</f>
        <v/>
      </c>
      <c r="Q1200" s="77" t="str">
        <f>IFERROR(VLOOKUP($D1200,의치한약수데이터!$C:$AS,39,0),"")</f>
        <v/>
      </c>
      <c r="R1200" s="82" t="str">
        <f>IFERROR(VLOOKUP($D1200,의치한약수데이터!$C:$AS,41,0),"")</f>
        <v/>
      </c>
      <c r="S1200" s="115" t="str">
        <f>IFERROR(VLOOKUP($D1200,의치한약수데이터!$C:$AS,43,0),"")</f>
        <v/>
      </c>
    </row>
    <row r="1201" spans="3:19" x14ac:dyDescent="0.3">
      <c r="C1201" s="18">
        <v>1169</v>
      </c>
      <c r="D1201" s="77" t="str">
        <f>IFERROR(VLOOKUP($C1201,의치한약수데이터!$B:$C,2,0),"")</f>
        <v/>
      </c>
      <c r="E1201" s="79" t="str">
        <f>IFERROR(VLOOKUP($D1201,의치한약수데이터!$C:$AS,3,0),"")</f>
        <v/>
      </c>
      <c r="F1201" s="77" t="str">
        <f>IFERROR(VLOOKUP($D1201,의치한약수데이터!$C:$AS,5,0),"")</f>
        <v/>
      </c>
      <c r="G1201" s="77" t="str">
        <f>IFERROR(VLOOKUP($D1201,의치한약수데이터!$C:$AS,6,0),"")</f>
        <v/>
      </c>
      <c r="H1201" s="77" t="str">
        <f>IFERROR(VLOOKUP($D1201,의치한약수데이터!$C:$AS,8,0),"")</f>
        <v/>
      </c>
      <c r="I1201" s="77" t="str">
        <f>IFERROR(VLOOKUP($D1201,의치한약수데이터!$C:$AS,12,0),"")</f>
        <v/>
      </c>
      <c r="J1201" s="77" t="str">
        <f>IFERROR(VLOOKUP($D1201,의치한약수데이터!$C:$AS,13,0),"")</f>
        <v/>
      </c>
      <c r="K1201" s="77" t="str">
        <f>IFERROR(VLOOKUP($D1201,의치한약수데이터!$C:$AS,14,0),"")</f>
        <v/>
      </c>
      <c r="L1201" s="77" t="str">
        <f>IFERROR(VLOOKUP($D1201,의치한약수데이터!$C:$AS,16,0),"")</f>
        <v/>
      </c>
      <c r="M1201" s="80" t="str">
        <f>IFERROR(VLOOKUP($D1201,의치한약수데이터!$C:$AS,17,0),"")</f>
        <v/>
      </c>
      <c r="N1201" s="77" t="str">
        <f>IFERROR(VLOOKUP($D1201,의치한약수데이터!$C:$AS,18,0),"")</f>
        <v/>
      </c>
      <c r="O1201" s="81" t="str">
        <f>IFERROR(VLOOKUP($D1201,의치한약수데이터!$C:$AS,20,0),"")</f>
        <v/>
      </c>
      <c r="P1201" s="77" t="str">
        <f>IFERROR(VLOOKUP($D1201,의치한약수데이터!$C:$AS,21,0),"")</f>
        <v/>
      </c>
      <c r="Q1201" s="77" t="str">
        <f>IFERROR(VLOOKUP($D1201,의치한약수데이터!$C:$AS,39,0),"")</f>
        <v/>
      </c>
      <c r="R1201" s="82" t="str">
        <f>IFERROR(VLOOKUP($D1201,의치한약수데이터!$C:$AS,41,0),"")</f>
        <v/>
      </c>
      <c r="S1201" s="115" t="str">
        <f>IFERROR(VLOOKUP($D1201,의치한약수데이터!$C:$AS,43,0),"")</f>
        <v/>
      </c>
    </row>
    <row r="1202" spans="3:19" x14ac:dyDescent="0.3">
      <c r="C1202" s="18">
        <v>1170</v>
      </c>
      <c r="D1202" s="77" t="str">
        <f>IFERROR(VLOOKUP($C1202,의치한약수데이터!$B:$C,2,0),"")</f>
        <v/>
      </c>
      <c r="E1202" s="79" t="str">
        <f>IFERROR(VLOOKUP($D1202,의치한약수데이터!$C:$AS,3,0),"")</f>
        <v/>
      </c>
      <c r="F1202" s="77" t="str">
        <f>IFERROR(VLOOKUP($D1202,의치한약수데이터!$C:$AS,5,0),"")</f>
        <v/>
      </c>
      <c r="G1202" s="77" t="str">
        <f>IFERROR(VLOOKUP($D1202,의치한약수데이터!$C:$AS,6,0),"")</f>
        <v/>
      </c>
      <c r="H1202" s="77" t="str">
        <f>IFERROR(VLOOKUP($D1202,의치한약수데이터!$C:$AS,8,0),"")</f>
        <v/>
      </c>
      <c r="I1202" s="77" t="str">
        <f>IFERROR(VLOOKUP($D1202,의치한약수데이터!$C:$AS,12,0),"")</f>
        <v/>
      </c>
      <c r="J1202" s="77" t="str">
        <f>IFERROR(VLOOKUP($D1202,의치한약수데이터!$C:$AS,13,0),"")</f>
        <v/>
      </c>
      <c r="K1202" s="77" t="str">
        <f>IFERROR(VLOOKUP($D1202,의치한약수데이터!$C:$AS,14,0),"")</f>
        <v/>
      </c>
      <c r="L1202" s="77" t="str">
        <f>IFERROR(VLOOKUP($D1202,의치한약수데이터!$C:$AS,16,0),"")</f>
        <v/>
      </c>
      <c r="M1202" s="80" t="str">
        <f>IFERROR(VLOOKUP($D1202,의치한약수데이터!$C:$AS,17,0),"")</f>
        <v/>
      </c>
      <c r="N1202" s="77" t="str">
        <f>IFERROR(VLOOKUP($D1202,의치한약수데이터!$C:$AS,18,0),"")</f>
        <v/>
      </c>
      <c r="O1202" s="81" t="str">
        <f>IFERROR(VLOOKUP($D1202,의치한약수데이터!$C:$AS,20,0),"")</f>
        <v/>
      </c>
      <c r="P1202" s="77" t="str">
        <f>IFERROR(VLOOKUP($D1202,의치한약수데이터!$C:$AS,21,0),"")</f>
        <v/>
      </c>
      <c r="Q1202" s="77" t="str">
        <f>IFERROR(VLOOKUP($D1202,의치한약수데이터!$C:$AS,39,0),"")</f>
        <v/>
      </c>
      <c r="R1202" s="82" t="str">
        <f>IFERROR(VLOOKUP($D1202,의치한약수데이터!$C:$AS,41,0),"")</f>
        <v/>
      </c>
      <c r="S1202" s="115" t="str">
        <f>IFERROR(VLOOKUP($D1202,의치한약수데이터!$C:$AS,43,0),"")</f>
        <v/>
      </c>
    </row>
    <row r="1203" spans="3:19" x14ac:dyDescent="0.3">
      <c r="C1203" s="18">
        <v>1171</v>
      </c>
      <c r="D1203" s="77" t="str">
        <f>IFERROR(VLOOKUP($C1203,의치한약수데이터!$B:$C,2,0),"")</f>
        <v/>
      </c>
      <c r="E1203" s="79" t="str">
        <f>IFERROR(VLOOKUP($D1203,의치한약수데이터!$C:$AS,3,0),"")</f>
        <v/>
      </c>
      <c r="F1203" s="77" t="str">
        <f>IFERROR(VLOOKUP($D1203,의치한약수데이터!$C:$AS,5,0),"")</f>
        <v/>
      </c>
      <c r="G1203" s="77" t="str">
        <f>IFERROR(VLOOKUP($D1203,의치한약수데이터!$C:$AS,6,0),"")</f>
        <v/>
      </c>
      <c r="H1203" s="77" t="str">
        <f>IFERROR(VLOOKUP($D1203,의치한약수데이터!$C:$AS,8,0),"")</f>
        <v/>
      </c>
      <c r="I1203" s="77" t="str">
        <f>IFERROR(VLOOKUP($D1203,의치한약수데이터!$C:$AS,12,0),"")</f>
        <v/>
      </c>
      <c r="J1203" s="77" t="str">
        <f>IFERROR(VLOOKUP($D1203,의치한약수데이터!$C:$AS,13,0),"")</f>
        <v/>
      </c>
      <c r="K1203" s="77" t="str">
        <f>IFERROR(VLOOKUP($D1203,의치한약수데이터!$C:$AS,14,0),"")</f>
        <v/>
      </c>
      <c r="L1203" s="77" t="str">
        <f>IFERROR(VLOOKUP($D1203,의치한약수데이터!$C:$AS,16,0),"")</f>
        <v/>
      </c>
      <c r="M1203" s="80" t="str">
        <f>IFERROR(VLOOKUP($D1203,의치한약수데이터!$C:$AS,17,0),"")</f>
        <v/>
      </c>
      <c r="N1203" s="77" t="str">
        <f>IFERROR(VLOOKUP($D1203,의치한약수데이터!$C:$AS,18,0),"")</f>
        <v/>
      </c>
      <c r="O1203" s="81" t="str">
        <f>IFERROR(VLOOKUP($D1203,의치한약수데이터!$C:$AS,20,0),"")</f>
        <v/>
      </c>
      <c r="P1203" s="77" t="str">
        <f>IFERROR(VLOOKUP($D1203,의치한약수데이터!$C:$AS,21,0),"")</f>
        <v/>
      </c>
      <c r="Q1203" s="77" t="str">
        <f>IFERROR(VLOOKUP($D1203,의치한약수데이터!$C:$AS,39,0),"")</f>
        <v/>
      </c>
      <c r="R1203" s="82" t="str">
        <f>IFERROR(VLOOKUP($D1203,의치한약수데이터!$C:$AS,41,0),"")</f>
        <v/>
      </c>
      <c r="S1203" s="115" t="str">
        <f>IFERROR(VLOOKUP($D1203,의치한약수데이터!$C:$AS,43,0),"")</f>
        <v/>
      </c>
    </row>
    <row r="1204" spans="3:19" x14ac:dyDescent="0.3">
      <c r="C1204" s="18">
        <v>1172</v>
      </c>
      <c r="D1204" s="77" t="str">
        <f>IFERROR(VLOOKUP($C1204,의치한약수데이터!$B:$C,2,0),"")</f>
        <v/>
      </c>
      <c r="E1204" s="79" t="str">
        <f>IFERROR(VLOOKUP($D1204,의치한약수데이터!$C:$AS,3,0),"")</f>
        <v/>
      </c>
      <c r="F1204" s="77" t="str">
        <f>IFERROR(VLOOKUP($D1204,의치한약수데이터!$C:$AS,5,0),"")</f>
        <v/>
      </c>
      <c r="G1204" s="77" t="str">
        <f>IFERROR(VLOOKUP($D1204,의치한약수데이터!$C:$AS,6,0),"")</f>
        <v/>
      </c>
      <c r="H1204" s="77" t="str">
        <f>IFERROR(VLOOKUP($D1204,의치한약수데이터!$C:$AS,8,0),"")</f>
        <v/>
      </c>
      <c r="I1204" s="77" t="str">
        <f>IFERROR(VLOOKUP($D1204,의치한약수데이터!$C:$AS,12,0),"")</f>
        <v/>
      </c>
      <c r="J1204" s="77" t="str">
        <f>IFERROR(VLOOKUP($D1204,의치한약수데이터!$C:$AS,13,0),"")</f>
        <v/>
      </c>
      <c r="K1204" s="77" t="str">
        <f>IFERROR(VLOOKUP($D1204,의치한약수데이터!$C:$AS,14,0),"")</f>
        <v/>
      </c>
      <c r="L1204" s="77" t="str">
        <f>IFERROR(VLOOKUP($D1204,의치한약수데이터!$C:$AS,16,0),"")</f>
        <v/>
      </c>
      <c r="M1204" s="80" t="str">
        <f>IFERROR(VLOOKUP($D1204,의치한약수데이터!$C:$AS,17,0),"")</f>
        <v/>
      </c>
      <c r="N1204" s="77" t="str">
        <f>IFERROR(VLOOKUP($D1204,의치한약수데이터!$C:$AS,18,0),"")</f>
        <v/>
      </c>
      <c r="O1204" s="81" t="str">
        <f>IFERROR(VLOOKUP($D1204,의치한약수데이터!$C:$AS,20,0),"")</f>
        <v/>
      </c>
      <c r="P1204" s="77" t="str">
        <f>IFERROR(VLOOKUP($D1204,의치한약수데이터!$C:$AS,21,0),"")</f>
        <v/>
      </c>
      <c r="Q1204" s="77" t="str">
        <f>IFERROR(VLOOKUP($D1204,의치한약수데이터!$C:$AS,39,0),"")</f>
        <v/>
      </c>
      <c r="R1204" s="82" t="str">
        <f>IFERROR(VLOOKUP($D1204,의치한약수데이터!$C:$AS,41,0),"")</f>
        <v/>
      </c>
      <c r="S1204" s="115" t="str">
        <f>IFERROR(VLOOKUP($D1204,의치한약수데이터!$C:$AS,43,0),"")</f>
        <v/>
      </c>
    </row>
    <row r="1205" spans="3:19" x14ac:dyDescent="0.3">
      <c r="C1205" s="18">
        <v>1173</v>
      </c>
      <c r="D1205" s="77" t="str">
        <f>IFERROR(VLOOKUP($C1205,의치한약수데이터!$B:$C,2,0),"")</f>
        <v/>
      </c>
      <c r="E1205" s="79" t="str">
        <f>IFERROR(VLOOKUP($D1205,의치한약수데이터!$C:$AS,3,0),"")</f>
        <v/>
      </c>
      <c r="F1205" s="77" t="str">
        <f>IFERROR(VLOOKUP($D1205,의치한약수데이터!$C:$AS,5,0),"")</f>
        <v/>
      </c>
      <c r="G1205" s="77" t="str">
        <f>IFERROR(VLOOKUP($D1205,의치한약수데이터!$C:$AS,6,0),"")</f>
        <v/>
      </c>
      <c r="H1205" s="77" t="str">
        <f>IFERROR(VLOOKUP($D1205,의치한약수데이터!$C:$AS,8,0),"")</f>
        <v/>
      </c>
      <c r="I1205" s="77" t="str">
        <f>IFERROR(VLOOKUP($D1205,의치한약수데이터!$C:$AS,12,0),"")</f>
        <v/>
      </c>
      <c r="J1205" s="77" t="str">
        <f>IFERROR(VLOOKUP($D1205,의치한약수데이터!$C:$AS,13,0),"")</f>
        <v/>
      </c>
      <c r="K1205" s="77" t="str">
        <f>IFERROR(VLOOKUP($D1205,의치한약수데이터!$C:$AS,14,0),"")</f>
        <v/>
      </c>
      <c r="L1205" s="77" t="str">
        <f>IFERROR(VLOOKUP($D1205,의치한약수데이터!$C:$AS,16,0),"")</f>
        <v/>
      </c>
      <c r="M1205" s="80" t="str">
        <f>IFERROR(VLOOKUP($D1205,의치한약수데이터!$C:$AS,17,0),"")</f>
        <v/>
      </c>
      <c r="N1205" s="77" t="str">
        <f>IFERROR(VLOOKUP($D1205,의치한약수데이터!$C:$AS,18,0),"")</f>
        <v/>
      </c>
      <c r="O1205" s="81" t="str">
        <f>IFERROR(VLOOKUP($D1205,의치한약수데이터!$C:$AS,20,0),"")</f>
        <v/>
      </c>
      <c r="P1205" s="77" t="str">
        <f>IFERROR(VLOOKUP($D1205,의치한약수데이터!$C:$AS,21,0),"")</f>
        <v/>
      </c>
      <c r="Q1205" s="77" t="str">
        <f>IFERROR(VLOOKUP($D1205,의치한약수데이터!$C:$AS,39,0),"")</f>
        <v/>
      </c>
      <c r="R1205" s="82" t="str">
        <f>IFERROR(VLOOKUP($D1205,의치한약수데이터!$C:$AS,41,0),"")</f>
        <v/>
      </c>
      <c r="S1205" s="115" t="str">
        <f>IFERROR(VLOOKUP($D1205,의치한약수데이터!$C:$AS,43,0),"")</f>
        <v/>
      </c>
    </row>
    <row r="1206" spans="3:19" x14ac:dyDescent="0.3">
      <c r="C1206" s="18">
        <v>1174</v>
      </c>
      <c r="D1206" s="77" t="str">
        <f>IFERROR(VLOOKUP($C1206,의치한약수데이터!$B:$C,2,0),"")</f>
        <v/>
      </c>
      <c r="E1206" s="79" t="str">
        <f>IFERROR(VLOOKUP($D1206,의치한약수데이터!$C:$AS,3,0),"")</f>
        <v/>
      </c>
      <c r="F1206" s="77" t="str">
        <f>IFERROR(VLOOKUP($D1206,의치한약수데이터!$C:$AS,5,0),"")</f>
        <v/>
      </c>
      <c r="G1206" s="77" t="str">
        <f>IFERROR(VLOOKUP($D1206,의치한약수데이터!$C:$AS,6,0),"")</f>
        <v/>
      </c>
      <c r="H1206" s="77" t="str">
        <f>IFERROR(VLOOKUP($D1206,의치한약수데이터!$C:$AS,8,0),"")</f>
        <v/>
      </c>
      <c r="I1206" s="77" t="str">
        <f>IFERROR(VLOOKUP($D1206,의치한약수데이터!$C:$AS,12,0),"")</f>
        <v/>
      </c>
      <c r="J1206" s="77" t="str">
        <f>IFERROR(VLOOKUP($D1206,의치한약수데이터!$C:$AS,13,0),"")</f>
        <v/>
      </c>
      <c r="K1206" s="77" t="str">
        <f>IFERROR(VLOOKUP($D1206,의치한약수데이터!$C:$AS,14,0),"")</f>
        <v/>
      </c>
      <c r="L1206" s="77" t="str">
        <f>IFERROR(VLOOKUP($D1206,의치한약수데이터!$C:$AS,16,0),"")</f>
        <v/>
      </c>
      <c r="M1206" s="80" t="str">
        <f>IFERROR(VLOOKUP($D1206,의치한약수데이터!$C:$AS,17,0),"")</f>
        <v/>
      </c>
      <c r="N1206" s="77" t="str">
        <f>IFERROR(VLOOKUP($D1206,의치한약수데이터!$C:$AS,18,0),"")</f>
        <v/>
      </c>
      <c r="O1206" s="81" t="str">
        <f>IFERROR(VLOOKUP($D1206,의치한약수데이터!$C:$AS,20,0),"")</f>
        <v/>
      </c>
      <c r="P1206" s="77" t="str">
        <f>IFERROR(VLOOKUP($D1206,의치한약수데이터!$C:$AS,21,0),"")</f>
        <v/>
      </c>
      <c r="Q1206" s="77" t="str">
        <f>IFERROR(VLOOKUP($D1206,의치한약수데이터!$C:$AS,39,0),"")</f>
        <v/>
      </c>
      <c r="R1206" s="82" t="str">
        <f>IFERROR(VLOOKUP($D1206,의치한약수데이터!$C:$AS,41,0),"")</f>
        <v/>
      </c>
      <c r="S1206" s="115" t="str">
        <f>IFERROR(VLOOKUP($D1206,의치한약수데이터!$C:$AS,43,0),"")</f>
        <v/>
      </c>
    </row>
    <row r="1207" spans="3:19" x14ac:dyDescent="0.3">
      <c r="C1207" s="18">
        <v>1175</v>
      </c>
      <c r="D1207" s="77" t="str">
        <f>IFERROR(VLOOKUP($C1207,의치한약수데이터!$B:$C,2,0),"")</f>
        <v/>
      </c>
      <c r="E1207" s="79" t="str">
        <f>IFERROR(VLOOKUP($D1207,의치한약수데이터!$C:$AS,3,0),"")</f>
        <v/>
      </c>
      <c r="F1207" s="77" t="str">
        <f>IFERROR(VLOOKUP($D1207,의치한약수데이터!$C:$AS,5,0),"")</f>
        <v/>
      </c>
      <c r="G1207" s="77" t="str">
        <f>IFERROR(VLOOKUP($D1207,의치한약수데이터!$C:$AS,6,0),"")</f>
        <v/>
      </c>
      <c r="H1207" s="77" t="str">
        <f>IFERROR(VLOOKUP($D1207,의치한약수데이터!$C:$AS,8,0),"")</f>
        <v/>
      </c>
      <c r="I1207" s="77" t="str">
        <f>IFERROR(VLOOKUP($D1207,의치한약수데이터!$C:$AS,12,0),"")</f>
        <v/>
      </c>
      <c r="J1207" s="77" t="str">
        <f>IFERROR(VLOOKUP($D1207,의치한약수데이터!$C:$AS,13,0),"")</f>
        <v/>
      </c>
      <c r="K1207" s="77" t="str">
        <f>IFERROR(VLOOKUP($D1207,의치한약수데이터!$C:$AS,14,0),"")</f>
        <v/>
      </c>
      <c r="L1207" s="77" t="str">
        <f>IFERROR(VLOOKUP($D1207,의치한약수데이터!$C:$AS,16,0),"")</f>
        <v/>
      </c>
      <c r="M1207" s="80" t="str">
        <f>IFERROR(VLOOKUP($D1207,의치한약수데이터!$C:$AS,17,0),"")</f>
        <v/>
      </c>
      <c r="N1207" s="77" t="str">
        <f>IFERROR(VLOOKUP($D1207,의치한약수데이터!$C:$AS,18,0),"")</f>
        <v/>
      </c>
      <c r="O1207" s="81" t="str">
        <f>IFERROR(VLOOKUP($D1207,의치한약수데이터!$C:$AS,20,0),"")</f>
        <v/>
      </c>
      <c r="P1207" s="77" t="str">
        <f>IFERROR(VLOOKUP($D1207,의치한약수데이터!$C:$AS,21,0),"")</f>
        <v/>
      </c>
      <c r="Q1207" s="77" t="str">
        <f>IFERROR(VLOOKUP($D1207,의치한약수데이터!$C:$AS,39,0),"")</f>
        <v/>
      </c>
      <c r="R1207" s="82" t="str">
        <f>IFERROR(VLOOKUP($D1207,의치한약수데이터!$C:$AS,41,0),"")</f>
        <v/>
      </c>
      <c r="S1207" s="115" t="str">
        <f>IFERROR(VLOOKUP($D1207,의치한약수데이터!$C:$AS,43,0),"")</f>
        <v/>
      </c>
    </row>
    <row r="1208" spans="3:19" x14ac:dyDescent="0.3">
      <c r="C1208" s="18">
        <v>1176</v>
      </c>
      <c r="D1208" s="77" t="str">
        <f>IFERROR(VLOOKUP($C1208,의치한약수데이터!$B:$C,2,0),"")</f>
        <v/>
      </c>
      <c r="E1208" s="79" t="str">
        <f>IFERROR(VLOOKUP($D1208,의치한약수데이터!$C:$AS,3,0),"")</f>
        <v/>
      </c>
      <c r="F1208" s="77" t="str">
        <f>IFERROR(VLOOKUP($D1208,의치한약수데이터!$C:$AS,5,0),"")</f>
        <v/>
      </c>
      <c r="G1208" s="77" t="str">
        <f>IFERROR(VLOOKUP($D1208,의치한약수데이터!$C:$AS,6,0),"")</f>
        <v/>
      </c>
      <c r="H1208" s="77" t="str">
        <f>IFERROR(VLOOKUP($D1208,의치한약수데이터!$C:$AS,8,0),"")</f>
        <v/>
      </c>
      <c r="I1208" s="77" t="str">
        <f>IFERROR(VLOOKUP($D1208,의치한약수데이터!$C:$AS,12,0),"")</f>
        <v/>
      </c>
      <c r="J1208" s="77" t="str">
        <f>IFERROR(VLOOKUP($D1208,의치한약수데이터!$C:$AS,13,0),"")</f>
        <v/>
      </c>
      <c r="K1208" s="77" t="str">
        <f>IFERROR(VLOOKUP($D1208,의치한약수데이터!$C:$AS,14,0),"")</f>
        <v/>
      </c>
      <c r="L1208" s="77" t="str">
        <f>IFERROR(VLOOKUP($D1208,의치한약수데이터!$C:$AS,16,0),"")</f>
        <v/>
      </c>
      <c r="M1208" s="80" t="str">
        <f>IFERROR(VLOOKUP($D1208,의치한약수데이터!$C:$AS,17,0),"")</f>
        <v/>
      </c>
      <c r="N1208" s="77" t="str">
        <f>IFERROR(VLOOKUP($D1208,의치한약수데이터!$C:$AS,18,0),"")</f>
        <v/>
      </c>
      <c r="O1208" s="81" t="str">
        <f>IFERROR(VLOOKUP($D1208,의치한약수데이터!$C:$AS,20,0),"")</f>
        <v/>
      </c>
      <c r="P1208" s="77" t="str">
        <f>IFERROR(VLOOKUP($D1208,의치한약수데이터!$C:$AS,21,0),"")</f>
        <v/>
      </c>
      <c r="Q1208" s="77" t="str">
        <f>IFERROR(VLOOKUP($D1208,의치한약수데이터!$C:$AS,39,0),"")</f>
        <v/>
      </c>
      <c r="R1208" s="82" t="str">
        <f>IFERROR(VLOOKUP($D1208,의치한약수데이터!$C:$AS,41,0),"")</f>
        <v/>
      </c>
      <c r="S1208" s="115" t="str">
        <f>IFERROR(VLOOKUP($D1208,의치한약수데이터!$C:$AS,43,0),"")</f>
        <v/>
      </c>
    </row>
    <row r="1209" spans="3:19" x14ac:dyDescent="0.3">
      <c r="C1209" s="18">
        <v>1177</v>
      </c>
      <c r="D1209" s="77" t="str">
        <f>IFERROR(VLOOKUP($C1209,의치한약수데이터!$B:$C,2,0),"")</f>
        <v/>
      </c>
      <c r="E1209" s="79" t="str">
        <f>IFERROR(VLOOKUP($D1209,의치한약수데이터!$C:$AS,3,0),"")</f>
        <v/>
      </c>
      <c r="F1209" s="77" t="str">
        <f>IFERROR(VLOOKUP($D1209,의치한약수데이터!$C:$AS,5,0),"")</f>
        <v/>
      </c>
      <c r="G1209" s="77" t="str">
        <f>IFERROR(VLOOKUP($D1209,의치한약수데이터!$C:$AS,6,0),"")</f>
        <v/>
      </c>
      <c r="H1209" s="77" t="str">
        <f>IFERROR(VLOOKUP($D1209,의치한약수데이터!$C:$AS,8,0),"")</f>
        <v/>
      </c>
      <c r="I1209" s="77" t="str">
        <f>IFERROR(VLOOKUP($D1209,의치한약수데이터!$C:$AS,12,0),"")</f>
        <v/>
      </c>
      <c r="J1209" s="77" t="str">
        <f>IFERROR(VLOOKUP($D1209,의치한약수데이터!$C:$AS,13,0),"")</f>
        <v/>
      </c>
      <c r="K1209" s="77" t="str">
        <f>IFERROR(VLOOKUP($D1209,의치한약수데이터!$C:$AS,14,0),"")</f>
        <v/>
      </c>
      <c r="L1209" s="77" t="str">
        <f>IFERROR(VLOOKUP($D1209,의치한약수데이터!$C:$AS,16,0),"")</f>
        <v/>
      </c>
      <c r="M1209" s="80" t="str">
        <f>IFERROR(VLOOKUP($D1209,의치한약수데이터!$C:$AS,17,0),"")</f>
        <v/>
      </c>
      <c r="N1209" s="77" t="str">
        <f>IFERROR(VLOOKUP($D1209,의치한약수데이터!$C:$AS,18,0),"")</f>
        <v/>
      </c>
      <c r="O1209" s="81" t="str">
        <f>IFERROR(VLOOKUP($D1209,의치한약수데이터!$C:$AS,20,0),"")</f>
        <v/>
      </c>
      <c r="P1209" s="77" t="str">
        <f>IFERROR(VLOOKUP($D1209,의치한약수데이터!$C:$AS,21,0),"")</f>
        <v/>
      </c>
      <c r="Q1209" s="77" t="str">
        <f>IFERROR(VLOOKUP($D1209,의치한약수데이터!$C:$AS,39,0),"")</f>
        <v/>
      </c>
      <c r="R1209" s="82" t="str">
        <f>IFERROR(VLOOKUP($D1209,의치한약수데이터!$C:$AS,41,0),"")</f>
        <v/>
      </c>
      <c r="S1209" s="115" t="str">
        <f>IFERROR(VLOOKUP($D1209,의치한약수데이터!$C:$AS,43,0),"")</f>
        <v/>
      </c>
    </row>
    <row r="1210" spans="3:19" x14ac:dyDescent="0.3">
      <c r="C1210" s="18">
        <v>1178</v>
      </c>
      <c r="D1210" s="77" t="str">
        <f>IFERROR(VLOOKUP($C1210,의치한약수데이터!$B:$C,2,0),"")</f>
        <v/>
      </c>
      <c r="E1210" s="79" t="str">
        <f>IFERROR(VLOOKUP($D1210,의치한약수데이터!$C:$AS,3,0),"")</f>
        <v/>
      </c>
      <c r="F1210" s="77" t="str">
        <f>IFERROR(VLOOKUP($D1210,의치한약수데이터!$C:$AS,5,0),"")</f>
        <v/>
      </c>
      <c r="G1210" s="77" t="str">
        <f>IFERROR(VLOOKUP($D1210,의치한약수데이터!$C:$AS,6,0),"")</f>
        <v/>
      </c>
      <c r="H1210" s="77" t="str">
        <f>IFERROR(VLOOKUP($D1210,의치한약수데이터!$C:$AS,8,0),"")</f>
        <v/>
      </c>
      <c r="I1210" s="77" t="str">
        <f>IFERROR(VLOOKUP($D1210,의치한약수데이터!$C:$AS,12,0),"")</f>
        <v/>
      </c>
      <c r="J1210" s="77" t="str">
        <f>IFERROR(VLOOKUP($D1210,의치한약수데이터!$C:$AS,13,0),"")</f>
        <v/>
      </c>
      <c r="K1210" s="77" t="str">
        <f>IFERROR(VLOOKUP($D1210,의치한약수데이터!$C:$AS,14,0),"")</f>
        <v/>
      </c>
      <c r="L1210" s="77" t="str">
        <f>IFERROR(VLOOKUP($D1210,의치한약수데이터!$C:$AS,16,0),"")</f>
        <v/>
      </c>
      <c r="M1210" s="80" t="str">
        <f>IFERROR(VLOOKUP($D1210,의치한약수데이터!$C:$AS,17,0),"")</f>
        <v/>
      </c>
      <c r="N1210" s="77" t="str">
        <f>IFERROR(VLOOKUP($D1210,의치한약수데이터!$C:$AS,18,0),"")</f>
        <v/>
      </c>
      <c r="O1210" s="81" t="str">
        <f>IFERROR(VLOOKUP($D1210,의치한약수데이터!$C:$AS,20,0),"")</f>
        <v/>
      </c>
      <c r="P1210" s="77" t="str">
        <f>IFERROR(VLOOKUP($D1210,의치한약수데이터!$C:$AS,21,0),"")</f>
        <v/>
      </c>
      <c r="Q1210" s="77" t="str">
        <f>IFERROR(VLOOKUP($D1210,의치한약수데이터!$C:$AS,39,0),"")</f>
        <v/>
      </c>
      <c r="R1210" s="82" t="str">
        <f>IFERROR(VLOOKUP($D1210,의치한약수데이터!$C:$AS,41,0),"")</f>
        <v/>
      </c>
      <c r="S1210" s="115" t="str">
        <f>IFERROR(VLOOKUP($D1210,의치한약수데이터!$C:$AS,43,0),"")</f>
        <v/>
      </c>
    </row>
    <row r="1211" spans="3:19" x14ac:dyDescent="0.3">
      <c r="C1211" s="18">
        <v>1179</v>
      </c>
      <c r="D1211" s="77" t="str">
        <f>IFERROR(VLOOKUP($C1211,의치한약수데이터!$B:$C,2,0),"")</f>
        <v/>
      </c>
      <c r="E1211" s="79" t="str">
        <f>IFERROR(VLOOKUP($D1211,의치한약수데이터!$C:$AS,3,0),"")</f>
        <v/>
      </c>
      <c r="F1211" s="77" t="str">
        <f>IFERROR(VLOOKUP($D1211,의치한약수데이터!$C:$AS,5,0),"")</f>
        <v/>
      </c>
      <c r="G1211" s="77" t="str">
        <f>IFERROR(VLOOKUP($D1211,의치한약수데이터!$C:$AS,6,0),"")</f>
        <v/>
      </c>
      <c r="H1211" s="77" t="str">
        <f>IFERROR(VLOOKUP($D1211,의치한약수데이터!$C:$AS,8,0),"")</f>
        <v/>
      </c>
      <c r="I1211" s="77" t="str">
        <f>IFERROR(VLOOKUP($D1211,의치한약수데이터!$C:$AS,12,0),"")</f>
        <v/>
      </c>
      <c r="J1211" s="77" t="str">
        <f>IFERROR(VLOOKUP($D1211,의치한약수데이터!$C:$AS,13,0),"")</f>
        <v/>
      </c>
      <c r="K1211" s="77" t="str">
        <f>IFERROR(VLOOKUP($D1211,의치한약수데이터!$C:$AS,14,0),"")</f>
        <v/>
      </c>
      <c r="L1211" s="77" t="str">
        <f>IFERROR(VLOOKUP($D1211,의치한약수데이터!$C:$AS,16,0),"")</f>
        <v/>
      </c>
      <c r="M1211" s="80" t="str">
        <f>IFERROR(VLOOKUP($D1211,의치한약수데이터!$C:$AS,17,0),"")</f>
        <v/>
      </c>
      <c r="N1211" s="77" t="str">
        <f>IFERROR(VLOOKUP($D1211,의치한약수데이터!$C:$AS,18,0),"")</f>
        <v/>
      </c>
      <c r="O1211" s="81" t="str">
        <f>IFERROR(VLOOKUP($D1211,의치한약수데이터!$C:$AS,20,0),"")</f>
        <v/>
      </c>
      <c r="P1211" s="77" t="str">
        <f>IFERROR(VLOOKUP($D1211,의치한약수데이터!$C:$AS,21,0),"")</f>
        <v/>
      </c>
      <c r="Q1211" s="77" t="str">
        <f>IFERROR(VLOOKUP($D1211,의치한약수데이터!$C:$AS,39,0),"")</f>
        <v/>
      </c>
      <c r="R1211" s="82" t="str">
        <f>IFERROR(VLOOKUP($D1211,의치한약수데이터!$C:$AS,41,0),"")</f>
        <v/>
      </c>
      <c r="S1211" s="115" t="str">
        <f>IFERROR(VLOOKUP($D1211,의치한약수데이터!$C:$AS,43,0),"")</f>
        <v/>
      </c>
    </row>
    <row r="1212" spans="3:19" x14ac:dyDescent="0.3">
      <c r="C1212" s="18">
        <v>1180</v>
      </c>
      <c r="D1212" s="77" t="str">
        <f>IFERROR(VLOOKUP($C1212,의치한약수데이터!$B:$C,2,0),"")</f>
        <v/>
      </c>
      <c r="E1212" s="79" t="str">
        <f>IFERROR(VLOOKUP($D1212,의치한약수데이터!$C:$AS,3,0),"")</f>
        <v/>
      </c>
      <c r="F1212" s="77" t="str">
        <f>IFERROR(VLOOKUP($D1212,의치한약수데이터!$C:$AS,5,0),"")</f>
        <v/>
      </c>
      <c r="G1212" s="77" t="str">
        <f>IFERROR(VLOOKUP($D1212,의치한약수데이터!$C:$AS,6,0),"")</f>
        <v/>
      </c>
      <c r="H1212" s="77" t="str">
        <f>IFERROR(VLOOKUP($D1212,의치한약수데이터!$C:$AS,8,0),"")</f>
        <v/>
      </c>
      <c r="I1212" s="77" t="str">
        <f>IFERROR(VLOOKUP($D1212,의치한약수데이터!$C:$AS,12,0),"")</f>
        <v/>
      </c>
      <c r="J1212" s="77" t="str">
        <f>IFERROR(VLOOKUP($D1212,의치한약수데이터!$C:$AS,13,0),"")</f>
        <v/>
      </c>
      <c r="K1212" s="77" t="str">
        <f>IFERROR(VLOOKUP($D1212,의치한약수데이터!$C:$AS,14,0),"")</f>
        <v/>
      </c>
      <c r="L1212" s="77" t="str">
        <f>IFERROR(VLOOKUP($D1212,의치한약수데이터!$C:$AS,16,0),"")</f>
        <v/>
      </c>
      <c r="M1212" s="80" t="str">
        <f>IFERROR(VLOOKUP($D1212,의치한약수데이터!$C:$AS,17,0),"")</f>
        <v/>
      </c>
      <c r="N1212" s="77" t="str">
        <f>IFERROR(VLOOKUP($D1212,의치한약수데이터!$C:$AS,18,0),"")</f>
        <v/>
      </c>
      <c r="O1212" s="81" t="str">
        <f>IFERROR(VLOOKUP($D1212,의치한약수데이터!$C:$AS,20,0),"")</f>
        <v/>
      </c>
      <c r="P1212" s="77" t="str">
        <f>IFERROR(VLOOKUP($D1212,의치한약수데이터!$C:$AS,21,0),"")</f>
        <v/>
      </c>
      <c r="Q1212" s="77" t="str">
        <f>IFERROR(VLOOKUP($D1212,의치한약수데이터!$C:$AS,39,0),"")</f>
        <v/>
      </c>
      <c r="R1212" s="82" t="str">
        <f>IFERROR(VLOOKUP($D1212,의치한약수데이터!$C:$AS,41,0),"")</f>
        <v/>
      </c>
      <c r="S1212" s="115" t="str">
        <f>IFERROR(VLOOKUP($D1212,의치한약수데이터!$C:$AS,43,0),"")</f>
        <v/>
      </c>
    </row>
    <row r="1213" spans="3:19" x14ac:dyDescent="0.3">
      <c r="C1213" s="18">
        <v>1181</v>
      </c>
      <c r="D1213" s="77" t="str">
        <f>IFERROR(VLOOKUP($C1213,의치한약수데이터!$B:$C,2,0),"")</f>
        <v/>
      </c>
      <c r="E1213" s="79" t="str">
        <f>IFERROR(VLOOKUP($D1213,의치한약수데이터!$C:$AS,3,0),"")</f>
        <v/>
      </c>
      <c r="F1213" s="77" t="str">
        <f>IFERROR(VLOOKUP($D1213,의치한약수데이터!$C:$AS,5,0),"")</f>
        <v/>
      </c>
      <c r="G1213" s="77" t="str">
        <f>IFERROR(VLOOKUP($D1213,의치한약수데이터!$C:$AS,6,0),"")</f>
        <v/>
      </c>
      <c r="H1213" s="77" t="str">
        <f>IFERROR(VLOOKUP($D1213,의치한약수데이터!$C:$AS,8,0),"")</f>
        <v/>
      </c>
      <c r="I1213" s="77" t="str">
        <f>IFERROR(VLOOKUP($D1213,의치한약수데이터!$C:$AS,12,0),"")</f>
        <v/>
      </c>
      <c r="J1213" s="77" t="str">
        <f>IFERROR(VLOOKUP($D1213,의치한약수데이터!$C:$AS,13,0),"")</f>
        <v/>
      </c>
      <c r="K1213" s="77" t="str">
        <f>IFERROR(VLOOKUP($D1213,의치한약수데이터!$C:$AS,14,0),"")</f>
        <v/>
      </c>
      <c r="L1213" s="77" t="str">
        <f>IFERROR(VLOOKUP($D1213,의치한약수데이터!$C:$AS,16,0),"")</f>
        <v/>
      </c>
      <c r="M1213" s="80" t="str">
        <f>IFERROR(VLOOKUP($D1213,의치한약수데이터!$C:$AS,17,0),"")</f>
        <v/>
      </c>
      <c r="N1213" s="77" t="str">
        <f>IFERROR(VLOOKUP($D1213,의치한약수데이터!$C:$AS,18,0),"")</f>
        <v/>
      </c>
      <c r="O1213" s="81" t="str">
        <f>IFERROR(VLOOKUP($D1213,의치한약수데이터!$C:$AS,20,0),"")</f>
        <v/>
      </c>
      <c r="P1213" s="77" t="str">
        <f>IFERROR(VLOOKUP($D1213,의치한약수데이터!$C:$AS,21,0),"")</f>
        <v/>
      </c>
      <c r="Q1213" s="77" t="str">
        <f>IFERROR(VLOOKUP($D1213,의치한약수데이터!$C:$AS,39,0),"")</f>
        <v/>
      </c>
      <c r="R1213" s="82" t="str">
        <f>IFERROR(VLOOKUP($D1213,의치한약수데이터!$C:$AS,41,0),"")</f>
        <v/>
      </c>
      <c r="S1213" s="115" t="str">
        <f>IFERROR(VLOOKUP($D1213,의치한약수데이터!$C:$AS,43,0),"")</f>
        <v/>
      </c>
    </row>
    <row r="1214" spans="3:19" x14ac:dyDescent="0.3">
      <c r="C1214" s="18">
        <v>1182</v>
      </c>
      <c r="D1214" s="77" t="str">
        <f>IFERROR(VLOOKUP($C1214,의치한약수데이터!$B:$C,2,0),"")</f>
        <v/>
      </c>
      <c r="E1214" s="79" t="str">
        <f>IFERROR(VLOOKUP($D1214,의치한약수데이터!$C:$AS,3,0),"")</f>
        <v/>
      </c>
      <c r="F1214" s="77" t="str">
        <f>IFERROR(VLOOKUP($D1214,의치한약수데이터!$C:$AS,5,0),"")</f>
        <v/>
      </c>
      <c r="G1214" s="77" t="str">
        <f>IFERROR(VLOOKUP($D1214,의치한약수데이터!$C:$AS,6,0),"")</f>
        <v/>
      </c>
      <c r="H1214" s="77" t="str">
        <f>IFERROR(VLOOKUP($D1214,의치한약수데이터!$C:$AS,8,0),"")</f>
        <v/>
      </c>
      <c r="I1214" s="77" t="str">
        <f>IFERROR(VLOOKUP($D1214,의치한약수데이터!$C:$AS,12,0),"")</f>
        <v/>
      </c>
      <c r="J1214" s="77" t="str">
        <f>IFERROR(VLOOKUP($D1214,의치한약수데이터!$C:$AS,13,0),"")</f>
        <v/>
      </c>
      <c r="K1214" s="77" t="str">
        <f>IFERROR(VLOOKUP($D1214,의치한약수데이터!$C:$AS,14,0),"")</f>
        <v/>
      </c>
      <c r="L1214" s="77" t="str">
        <f>IFERROR(VLOOKUP($D1214,의치한약수데이터!$C:$AS,16,0),"")</f>
        <v/>
      </c>
      <c r="M1214" s="80" t="str">
        <f>IFERROR(VLOOKUP($D1214,의치한약수데이터!$C:$AS,17,0),"")</f>
        <v/>
      </c>
      <c r="N1214" s="77" t="str">
        <f>IFERROR(VLOOKUP($D1214,의치한약수데이터!$C:$AS,18,0),"")</f>
        <v/>
      </c>
      <c r="O1214" s="81" t="str">
        <f>IFERROR(VLOOKUP($D1214,의치한약수데이터!$C:$AS,20,0),"")</f>
        <v/>
      </c>
      <c r="P1214" s="77" t="str">
        <f>IFERROR(VLOOKUP($D1214,의치한약수데이터!$C:$AS,21,0),"")</f>
        <v/>
      </c>
      <c r="Q1214" s="77" t="str">
        <f>IFERROR(VLOOKUP($D1214,의치한약수데이터!$C:$AS,39,0),"")</f>
        <v/>
      </c>
      <c r="R1214" s="82" t="str">
        <f>IFERROR(VLOOKUP($D1214,의치한약수데이터!$C:$AS,41,0),"")</f>
        <v/>
      </c>
      <c r="S1214" s="115" t="str">
        <f>IFERROR(VLOOKUP($D1214,의치한약수데이터!$C:$AS,43,0),"")</f>
        <v/>
      </c>
    </row>
    <row r="1215" spans="3:19" x14ac:dyDescent="0.3">
      <c r="C1215" s="18">
        <v>1183</v>
      </c>
      <c r="D1215" s="77" t="str">
        <f>IFERROR(VLOOKUP($C1215,의치한약수데이터!$B:$C,2,0),"")</f>
        <v/>
      </c>
      <c r="E1215" s="79" t="str">
        <f>IFERROR(VLOOKUP($D1215,의치한약수데이터!$C:$AS,3,0),"")</f>
        <v/>
      </c>
      <c r="F1215" s="77" t="str">
        <f>IFERROR(VLOOKUP($D1215,의치한약수데이터!$C:$AS,5,0),"")</f>
        <v/>
      </c>
      <c r="G1215" s="77" t="str">
        <f>IFERROR(VLOOKUP($D1215,의치한약수데이터!$C:$AS,6,0),"")</f>
        <v/>
      </c>
      <c r="H1215" s="77" t="str">
        <f>IFERROR(VLOOKUP($D1215,의치한약수데이터!$C:$AS,8,0),"")</f>
        <v/>
      </c>
      <c r="I1215" s="77" t="str">
        <f>IFERROR(VLOOKUP($D1215,의치한약수데이터!$C:$AS,12,0),"")</f>
        <v/>
      </c>
      <c r="J1215" s="77" t="str">
        <f>IFERROR(VLOOKUP($D1215,의치한약수데이터!$C:$AS,13,0),"")</f>
        <v/>
      </c>
      <c r="K1215" s="77" t="str">
        <f>IFERROR(VLOOKUP($D1215,의치한약수데이터!$C:$AS,14,0),"")</f>
        <v/>
      </c>
      <c r="L1215" s="77" t="str">
        <f>IFERROR(VLOOKUP($D1215,의치한약수데이터!$C:$AS,16,0),"")</f>
        <v/>
      </c>
      <c r="M1215" s="80" t="str">
        <f>IFERROR(VLOOKUP($D1215,의치한약수데이터!$C:$AS,17,0),"")</f>
        <v/>
      </c>
      <c r="N1215" s="77" t="str">
        <f>IFERROR(VLOOKUP($D1215,의치한약수데이터!$C:$AS,18,0),"")</f>
        <v/>
      </c>
      <c r="O1215" s="81" t="str">
        <f>IFERROR(VLOOKUP($D1215,의치한약수데이터!$C:$AS,20,0),"")</f>
        <v/>
      </c>
      <c r="P1215" s="77" t="str">
        <f>IFERROR(VLOOKUP($D1215,의치한약수데이터!$C:$AS,21,0),"")</f>
        <v/>
      </c>
      <c r="Q1215" s="77" t="str">
        <f>IFERROR(VLOOKUP($D1215,의치한약수데이터!$C:$AS,39,0),"")</f>
        <v/>
      </c>
      <c r="R1215" s="82" t="str">
        <f>IFERROR(VLOOKUP($D1215,의치한약수데이터!$C:$AS,41,0),"")</f>
        <v/>
      </c>
      <c r="S1215" s="115" t="str">
        <f>IFERROR(VLOOKUP($D1215,의치한약수데이터!$C:$AS,43,0),"")</f>
        <v/>
      </c>
    </row>
    <row r="1216" spans="3:19" x14ac:dyDescent="0.3">
      <c r="C1216" s="18">
        <v>1184</v>
      </c>
      <c r="D1216" s="77" t="str">
        <f>IFERROR(VLOOKUP($C1216,의치한약수데이터!$B:$C,2,0),"")</f>
        <v/>
      </c>
      <c r="E1216" s="79" t="str">
        <f>IFERROR(VLOOKUP($D1216,의치한약수데이터!$C:$AS,3,0),"")</f>
        <v/>
      </c>
      <c r="F1216" s="77" t="str">
        <f>IFERROR(VLOOKUP($D1216,의치한약수데이터!$C:$AS,5,0),"")</f>
        <v/>
      </c>
      <c r="G1216" s="77" t="str">
        <f>IFERROR(VLOOKUP($D1216,의치한약수데이터!$C:$AS,6,0),"")</f>
        <v/>
      </c>
      <c r="H1216" s="77" t="str">
        <f>IFERROR(VLOOKUP($D1216,의치한약수데이터!$C:$AS,8,0),"")</f>
        <v/>
      </c>
      <c r="I1216" s="77" t="str">
        <f>IFERROR(VLOOKUP($D1216,의치한약수데이터!$C:$AS,12,0),"")</f>
        <v/>
      </c>
      <c r="J1216" s="77" t="str">
        <f>IFERROR(VLOOKUP($D1216,의치한약수데이터!$C:$AS,13,0),"")</f>
        <v/>
      </c>
      <c r="K1216" s="77" t="str">
        <f>IFERROR(VLOOKUP($D1216,의치한약수데이터!$C:$AS,14,0),"")</f>
        <v/>
      </c>
      <c r="L1216" s="77" t="str">
        <f>IFERROR(VLOOKUP($D1216,의치한약수데이터!$C:$AS,16,0),"")</f>
        <v/>
      </c>
      <c r="M1216" s="80" t="str">
        <f>IFERROR(VLOOKUP($D1216,의치한약수데이터!$C:$AS,17,0),"")</f>
        <v/>
      </c>
      <c r="N1216" s="77" t="str">
        <f>IFERROR(VLOOKUP($D1216,의치한약수데이터!$C:$AS,18,0),"")</f>
        <v/>
      </c>
      <c r="O1216" s="81" t="str">
        <f>IFERROR(VLOOKUP($D1216,의치한약수데이터!$C:$AS,20,0),"")</f>
        <v/>
      </c>
      <c r="P1216" s="77" t="str">
        <f>IFERROR(VLOOKUP($D1216,의치한약수데이터!$C:$AS,21,0),"")</f>
        <v/>
      </c>
      <c r="Q1216" s="77" t="str">
        <f>IFERROR(VLOOKUP($D1216,의치한약수데이터!$C:$AS,39,0),"")</f>
        <v/>
      </c>
      <c r="R1216" s="82" t="str">
        <f>IFERROR(VLOOKUP($D1216,의치한약수데이터!$C:$AS,41,0),"")</f>
        <v/>
      </c>
      <c r="S1216" s="115" t="str">
        <f>IFERROR(VLOOKUP($D1216,의치한약수데이터!$C:$AS,43,0),"")</f>
        <v/>
      </c>
    </row>
    <row r="1217" spans="3:19" x14ac:dyDescent="0.3">
      <c r="C1217" s="18">
        <v>1185</v>
      </c>
      <c r="D1217" s="77" t="str">
        <f>IFERROR(VLOOKUP($C1217,의치한약수데이터!$B:$C,2,0),"")</f>
        <v/>
      </c>
      <c r="E1217" s="79" t="str">
        <f>IFERROR(VLOOKUP($D1217,의치한약수데이터!$C:$AS,3,0),"")</f>
        <v/>
      </c>
      <c r="F1217" s="77" t="str">
        <f>IFERROR(VLOOKUP($D1217,의치한약수데이터!$C:$AS,5,0),"")</f>
        <v/>
      </c>
      <c r="G1217" s="77" t="str">
        <f>IFERROR(VLOOKUP($D1217,의치한약수데이터!$C:$AS,6,0),"")</f>
        <v/>
      </c>
      <c r="H1217" s="77" t="str">
        <f>IFERROR(VLOOKUP($D1217,의치한약수데이터!$C:$AS,8,0),"")</f>
        <v/>
      </c>
      <c r="I1217" s="77" t="str">
        <f>IFERROR(VLOOKUP($D1217,의치한약수데이터!$C:$AS,12,0),"")</f>
        <v/>
      </c>
      <c r="J1217" s="77" t="str">
        <f>IFERROR(VLOOKUP($D1217,의치한약수데이터!$C:$AS,13,0),"")</f>
        <v/>
      </c>
      <c r="K1217" s="77" t="str">
        <f>IFERROR(VLOOKUP($D1217,의치한약수데이터!$C:$AS,14,0),"")</f>
        <v/>
      </c>
      <c r="L1217" s="77" t="str">
        <f>IFERROR(VLOOKUP($D1217,의치한약수데이터!$C:$AS,16,0),"")</f>
        <v/>
      </c>
      <c r="M1217" s="80" t="str">
        <f>IFERROR(VLOOKUP($D1217,의치한약수데이터!$C:$AS,17,0),"")</f>
        <v/>
      </c>
      <c r="N1217" s="77" t="str">
        <f>IFERROR(VLOOKUP($D1217,의치한약수데이터!$C:$AS,18,0),"")</f>
        <v/>
      </c>
      <c r="O1217" s="81" t="str">
        <f>IFERROR(VLOOKUP($D1217,의치한약수데이터!$C:$AS,20,0),"")</f>
        <v/>
      </c>
      <c r="P1217" s="77" t="str">
        <f>IFERROR(VLOOKUP($D1217,의치한약수데이터!$C:$AS,21,0),"")</f>
        <v/>
      </c>
      <c r="Q1217" s="77" t="str">
        <f>IFERROR(VLOOKUP($D1217,의치한약수데이터!$C:$AS,39,0),"")</f>
        <v/>
      </c>
      <c r="R1217" s="82" t="str">
        <f>IFERROR(VLOOKUP($D1217,의치한약수데이터!$C:$AS,41,0),"")</f>
        <v/>
      </c>
      <c r="S1217" s="115" t="str">
        <f>IFERROR(VLOOKUP($D1217,의치한약수데이터!$C:$AS,43,0),"")</f>
        <v/>
      </c>
    </row>
    <row r="1218" spans="3:19" x14ac:dyDescent="0.3">
      <c r="C1218" s="18">
        <v>1186</v>
      </c>
      <c r="D1218" s="77" t="str">
        <f>IFERROR(VLOOKUP($C1218,의치한약수데이터!$B:$C,2,0),"")</f>
        <v/>
      </c>
      <c r="E1218" s="79" t="str">
        <f>IFERROR(VLOOKUP($D1218,의치한약수데이터!$C:$AS,3,0),"")</f>
        <v/>
      </c>
      <c r="F1218" s="77" t="str">
        <f>IFERROR(VLOOKUP($D1218,의치한약수데이터!$C:$AS,5,0),"")</f>
        <v/>
      </c>
      <c r="G1218" s="77" t="str">
        <f>IFERROR(VLOOKUP($D1218,의치한약수데이터!$C:$AS,6,0),"")</f>
        <v/>
      </c>
      <c r="H1218" s="77" t="str">
        <f>IFERROR(VLOOKUP($D1218,의치한약수데이터!$C:$AS,8,0),"")</f>
        <v/>
      </c>
      <c r="I1218" s="77" t="str">
        <f>IFERROR(VLOOKUP($D1218,의치한약수데이터!$C:$AS,12,0),"")</f>
        <v/>
      </c>
      <c r="J1218" s="77" t="str">
        <f>IFERROR(VLOOKUP($D1218,의치한약수데이터!$C:$AS,13,0),"")</f>
        <v/>
      </c>
      <c r="K1218" s="77" t="str">
        <f>IFERROR(VLOOKUP($D1218,의치한약수데이터!$C:$AS,14,0),"")</f>
        <v/>
      </c>
      <c r="L1218" s="77" t="str">
        <f>IFERROR(VLOOKUP($D1218,의치한약수데이터!$C:$AS,16,0),"")</f>
        <v/>
      </c>
      <c r="M1218" s="80" t="str">
        <f>IFERROR(VLOOKUP($D1218,의치한약수데이터!$C:$AS,17,0),"")</f>
        <v/>
      </c>
      <c r="N1218" s="77" t="str">
        <f>IFERROR(VLOOKUP($D1218,의치한약수데이터!$C:$AS,18,0),"")</f>
        <v/>
      </c>
      <c r="O1218" s="81" t="str">
        <f>IFERROR(VLOOKUP($D1218,의치한약수데이터!$C:$AS,20,0),"")</f>
        <v/>
      </c>
      <c r="P1218" s="77" t="str">
        <f>IFERROR(VLOOKUP($D1218,의치한약수데이터!$C:$AS,21,0),"")</f>
        <v/>
      </c>
      <c r="Q1218" s="77" t="str">
        <f>IFERROR(VLOOKUP($D1218,의치한약수데이터!$C:$AS,39,0),"")</f>
        <v/>
      </c>
      <c r="R1218" s="82" t="str">
        <f>IFERROR(VLOOKUP($D1218,의치한약수데이터!$C:$AS,41,0),"")</f>
        <v/>
      </c>
      <c r="S1218" s="115" t="str">
        <f>IFERROR(VLOOKUP($D1218,의치한약수데이터!$C:$AS,43,0),"")</f>
        <v/>
      </c>
    </row>
    <row r="1219" spans="3:19" x14ac:dyDescent="0.3">
      <c r="C1219" s="18">
        <v>1187</v>
      </c>
      <c r="D1219" s="77" t="str">
        <f>IFERROR(VLOOKUP($C1219,의치한약수데이터!$B:$C,2,0),"")</f>
        <v/>
      </c>
      <c r="E1219" s="79" t="str">
        <f>IFERROR(VLOOKUP($D1219,의치한약수데이터!$C:$AS,3,0),"")</f>
        <v/>
      </c>
      <c r="F1219" s="77" t="str">
        <f>IFERROR(VLOOKUP($D1219,의치한약수데이터!$C:$AS,5,0),"")</f>
        <v/>
      </c>
      <c r="G1219" s="77" t="str">
        <f>IFERROR(VLOOKUP($D1219,의치한약수데이터!$C:$AS,6,0),"")</f>
        <v/>
      </c>
      <c r="H1219" s="77" t="str">
        <f>IFERROR(VLOOKUP($D1219,의치한약수데이터!$C:$AS,8,0),"")</f>
        <v/>
      </c>
      <c r="I1219" s="77" t="str">
        <f>IFERROR(VLOOKUP($D1219,의치한약수데이터!$C:$AS,12,0),"")</f>
        <v/>
      </c>
      <c r="J1219" s="77" t="str">
        <f>IFERROR(VLOOKUP($D1219,의치한약수데이터!$C:$AS,13,0),"")</f>
        <v/>
      </c>
      <c r="K1219" s="77" t="str">
        <f>IFERROR(VLOOKUP($D1219,의치한약수데이터!$C:$AS,14,0),"")</f>
        <v/>
      </c>
      <c r="L1219" s="77" t="str">
        <f>IFERROR(VLOOKUP($D1219,의치한약수데이터!$C:$AS,16,0),"")</f>
        <v/>
      </c>
      <c r="M1219" s="80" t="str">
        <f>IFERROR(VLOOKUP($D1219,의치한약수데이터!$C:$AS,17,0),"")</f>
        <v/>
      </c>
      <c r="N1219" s="77" t="str">
        <f>IFERROR(VLOOKUP($D1219,의치한약수데이터!$C:$AS,18,0),"")</f>
        <v/>
      </c>
      <c r="O1219" s="81" t="str">
        <f>IFERROR(VLOOKUP($D1219,의치한약수데이터!$C:$AS,20,0),"")</f>
        <v/>
      </c>
      <c r="P1219" s="77" t="str">
        <f>IFERROR(VLOOKUP($D1219,의치한약수데이터!$C:$AS,21,0),"")</f>
        <v/>
      </c>
      <c r="Q1219" s="77" t="str">
        <f>IFERROR(VLOOKUP($D1219,의치한약수데이터!$C:$AS,39,0),"")</f>
        <v/>
      </c>
      <c r="R1219" s="82" t="str">
        <f>IFERROR(VLOOKUP($D1219,의치한약수데이터!$C:$AS,41,0),"")</f>
        <v/>
      </c>
      <c r="S1219" s="115" t="str">
        <f>IFERROR(VLOOKUP($D1219,의치한약수데이터!$C:$AS,43,0),"")</f>
        <v/>
      </c>
    </row>
    <row r="1220" spans="3:19" x14ac:dyDescent="0.3">
      <c r="C1220" s="18">
        <v>1188</v>
      </c>
      <c r="D1220" s="77" t="str">
        <f>IFERROR(VLOOKUP($C1220,의치한약수데이터!$B:$C,2,0),"")</f>
        <v/>
      </c>
      <c r="E1220" s="79" t="str">
        <f>IFERROR(VLOOKUP($D1220,의치한약수데이터!$C:$AS,3,0),"")</f>
        <v/>
      </c>
      <c r="F1220" s="77" t="str">
        <f>IFERROR(VLOOKUP($D1220,의치한약수데이터!$C:$AS,5,0),"")</f>
        <v/>
      </c>
      <c r="G1220" s="77" t="str">
        <f>IFERROR(VLOOKUP($D1220,의치한약수데이터!$C:$AS,6,0),"")</f>
        <v/>
      </c>
      <c r="H1220" s="77" t="str">
        <f>IFERROR(VLOOKUP($D1220,의치한약수데이터!$C:$AS,8,0),"")</f>
        <v/>
      </c>
      <c r="I1220" s="77" t="str">
        <f>IFERROR(VLOOKUP($D1220,의치한약수데이터!$C:$AS,12,0),"")</f>
        <v/>
      </c>
      <c r="J1220" s="77" t="str">
        <f>IFERROR(VLOOKUP($D1220,의치한약수데이터!$C:$AS,13,0),"")</f>
        <v/>
      </c>
      <c r="K1220" s="77" t="str">
        <f>IFERROR(VLOOKUP($D1220,의치한약수데이터!$C:$AS,14,0),"")</f>
        <v/>
      </c>
      <c r="L1220" s="77" t="str">
        <f>IFERROR(VLOOKUP($D1220,의치한약수데이터!$C:$AS,16,0),"")</f>
        <v/>
      </c>
      <c r="M1220" s="80" t="str">
        <f>IFERROR(VLOOKUP($D1220,의치한약수데이터!$C:$AS,17,0),"")</f>
        <v/>
      </c>
      <c r="N1220" s="77" t="str">
        <f>IFERROR(VLOOKUP($D1220,의치한약수데이터!$C:$AS,18,0),"")</f>
        <v/>
      </c>
      <c r="O1220" s="81" t="str">
        <f>IFERROR(VLOOKUP($D1220,의치한약수데이터!$C:$AS,20,0),"")</f>
        <v/>
      </c>
      <c r="P1220" s="77" t="str">
        <f>IFERROR(VLOOKUP($D1220,의치한약수데이터!$C:$AS,21,0),"")</f>
        <v/>
      </c>
      <c r="Q1220" s="77" t="str">
        <f>IFERROR(VLOOKUP($D1220,의치한약수데이터!$C:$AS,39,0),"")</f>
        <v/>
      </c>
      <c r="R1220" s="82" t="str">
        <f>IFERROR(VLOOKUP($D1220,의치한약수데이터!$C:$AS,41,0),"")</f>
        <v/>
      </c>
      <c r="S1220" s="115" t="str">
        <f>IFERROR(VLOOKUP($D1220,의치한약수데이터!$C:$AS,43,0),"")</f>
        <v/>
      </c>
    </row>
    <row r="1221" spans="3:19" x14ac:dyDescent="0.3">
      <c r="C1221" s="18">
        <v>1189</v>
      </c>
      <c r="D1221" s="77" t="str">
        <f>IFERROR(VLOOKUP($C1221,의치한약수데이터!$B:$C,2,0),"")</f>
        <v/>
      </c>
      <c r="E1221" s="79" t="str">
        <f>IFERROR(VLOOKUP($D1221,의치한약수데이터!$C:$AS,3,0),"")</f>
        <v/>
      </c>
      <c r="F1221" s="77" t="str">
        <f>IFERROR(VLOOKUP($D1221,의치한약수데이터!$C:$AS,5,0),"")</f>
        <v/>
      </c>
      <c r="G1221" s="77" t="str">
        <f>IFERROR(VLOOKUP($D1221,의치한약수데이터!$C:$AS,6,0),"")</f>
        <v/>
      </c>
      <c r="H1221" s="77" t="str">
        <f>IFERROR(VLOOKUP($D1221,의치한약수데이터!$C:$AS,8,0),"")</f>
        <v/>
      </c>
      <c r="I1221" s="77" t="str">
        <f>IFERROR(VLOOKUP($D1221,의치한약수데이터!$C:$AS,12,0),"")</f>
        <v/>
      </c>
      <c r="J1221" s="77" t="str">
        <f>IFERROR(VLOOKUP($D1221,의치한약수데이터!$C:$AS,13,0),"")</f>
        <v/>
      </c>
      <c r="K1221" s="77" t="str">
        <f>IFERROR(VLOOKUP($D1221,의치한약수데이터!$C:$AS,14,0),"")</f>
        <v/>
      </c>
      <c r="L1221" s="77" t="str">
        <f>IFERROR(VLOOKUP($D1221,의치한약수데이터!$C:$AS,16,0),"")</f>
        <v/>
      </c>
      <c r="M1221" s="80" t="str">
        <f>IFERROR(VLOOKUP($D1221,의치한약수데이터!$C:$AS,17,0),"")</f>
        <v/>
      </c>
      <c r="N1221" s="77" t="str">
        <f>IFERROR(VLOOKUP($D1221,의치한약수데이터!$C:$AS,18,0),"")</f>
        <v/>
      </c>
      <c r="O1221" s="81" t="str">
        <f>IFERROR(VLOOKUP($D1221,의치한약수데이터!$C:$AS,20,0),"")</f>
        <v/>
      </c>
      <c r="P1221" s="77" t="str">
        <f>IFERROR(VLOOKUP($D1221,의치한약수데이터!$C:$AS,21,0),"")</f>
        <v/>
      </c>
      <c r="Q1221" s="77" t="str">
        <f>IFERROR(VLOOKUP($D1221,의치한약수데이터!$C:$AS,39,0),"")</f>
        <v/>
      </c>
      <c r="R1221" s="82" t="str">
        <f>IFERROR(VLOOKUP($D1221,의치한약수데이터!$C:$AS,41,0),"")</f>
        <v/>
      </c>
      <c r="S1221" s="115" t="str">
        <f>IFERROR(VLOOKUP($D1221,의치한약수데이터!$C:$AS,43,0),"")</f>
        <v/>
      </c>
    </row>
    <row r="1222" spans="3:19" x14ac:dyDescent="0.3">
      <c r="C1222" s="18">
        <v>1190</v>
      </c>
      <c r="D1222" s="77" t="str">
        <f>IFERROR(VLOOKUP($C1222,의치한약수데이터!$B:$C,2,0),"")</f>
        <v/>
      </c>
      <c r="E1222" s="79" t="str">
        <f>IFERROR(VLOOKUP($D1222,의치한약수데이터!$C:$AS,3,0),"")</f>
        <v/>
      </c>
      <c r="F1222" s="77" t="str">
        <f>IFERROR(VLOOKUP($D1222,의치한약수데이터!$C:$AS,5,0),"")</f>
        <v/>
      </c>
      <c r="G1222" s="77" t="str">
        <f>IFERROR(VLOOKUP($D1222,의치한약수데이터!$C:$AS,6,0),"")</f>
        <v/>
      </c>
      <c r="H1222" s="77" t="str">
        <f>IFERROR(VLOOKUP($D1222,의치한약수데이터!$C:$AS,8,0),"")</f>
        <v/>
      </c>
      <c r="I1222" s="77" t="str">
        <f>IFERROR(VLOOKUP($D1222,의치한약수데이터!$C:$AS,12,0),"")</f>
        <v/>
      </c>
      <c r="J1222" s="77" t="str">
        <f>IFERROR(VLOOKUP($D1222,의치한약수데이터!$C:$AS,13,0),"")</f>
        <v/>
      </c>
      <c r="K1222" s="77" t="str">
        <f>IFERROR(VLOOKUP($D1222,의치한약수데이터!$C:$AS,14,0),"")</f>
        <v/>
      </c>
      <c r="L1222" s="77" t="str">
        <f>IFERROR(VLOOKUP($D1222,의치한약수데이터!$C:$AS,16,0),"")</f>
        <v/>
      </c>
      <c r="M1222" s="80" t="str">
        <f>IFERROR(VLOOKUP($D1222,의치한약수데이터!$C:$AS,17,0),"")</f>
        <v/>
      </c>
      <c r="N1222" s="77" t="str">
        <f>IFERROR(VLOOKUP($D1222,의치한약수데이터!$C:$AS,18,0),"")</f>
        <v/>
      </c>
      <c r="O1222" s="81" t="str">
        <f>IFERROR(VLOOKUP($D1222,의치한약수데이터!$C:$AS,20,0),"")</f>
        <v/>
      </c>
      <c r="P1222" s="77" t="str">
        <f>IFERROR(VLOOKUP($D1222,의치한약수데이터!$C:$AS,21,0),"")</f>
        <v/>
      </c>
      <c r="Q1222" s="77" t="str">
        <f>IFERROR(VLOOKUP($D1222,의치한약수데이터!$C:$AS,39,0),"")</f>
        <v/>
      </c>
      <c r="R1222" s="82" t="str">
        <f>IFERROR(VLOOKUP($D1222,의치한약수데이터!$C:$AS,41,0),"")</f>
        <v/>
      </c>
      <c r="S1222" s="115" t="str">
        <f>IFERROR(VLOOKUP($D1222,의치한약수데이터!$C:$AS,43,0),"")</f>
        <v/>
      </c>
    </row>
    <row r="1223" spans="3:19" x14ac:dyDescent="0.3">
      <c r="C1223" s="18">
        <v>1191</v>
      </c>
      <c r="D1223" s="77" t="str">
        <f>IFERROR(VLOOKUP($C1223,의치한약수데이터!$B:$C,2,0),"")</f>
        <v/>
      </c>
      <c r="E1223" s="79" t="str">
        <f>IFERROR(VLOOKUP($D1223,의치한약수데이터!$C:$AS,3,0),"")</f>
        <v/>
      </c>
      <c r="F1223" s="77" t="str">
        <f>IFERROR(VLOOKUP($D1223,의치한약수데이터!$C:$AS,5,0),"")</f>
        <v/>
      </c>
      <c r="G1223" s="77" t="str">
        <f>IFERROR(VLOOKUP($D1223,의치한약수데이터!$C:$AS,6,0),"")</f>
        <v/>
      </c>
      <c r="H1223" s="77" t="str">
        <f>IFERROR(VLOOKUP($D1223,의치한약수데이터!$C:$AS,8,0),"")</f>
        <v/>
      </c>
      <c r="I1223" s="77" t="str">
        <f>IFERROR(VLOOKUP($D1223,의치한약수데이터!$C:$AS,12,0),"")</f>
        <v/>
      </c>
      <c r="J1223" s="77" t="str">
        <f>IFERROR(VLOOKUP($D1223,의치한약수데이터!$C:$AS,13,0),"")</f>
        <v/>
      </c>
      <c r="K1223" s="77" t="str">
        <f>IFERROR(VLOOKUP($D1223,의치한약수데이터!$C:$AS,14,0),"")</f>
        <v/>
      </c>
      <c r="L1223" s="77" t="str">
        <f>IFERROR(VLOOKUP($D1223,의치한약수데이터!$C:$AS,16,0),"")</f>
        <v/>
      </c>
      <c r="M1223" s="80" t="str">
        <f>IFERROR(VLOOKUP($D1223,의치한약수데이터!$C:$AS,17,0),"")</f>
        <v/>
      </c>
      <c r="N1223" s="77" t="str">
        <f>IFERROR(VLOOKUP($D1223,의치한약수데이터!$C:$AS,18,0),"")</f>
        <v/>
      </c>
      <c r="O1223" s="81" t="str">
        <f>IFERROR(VLOOKUP($D1223,의치한약수데이터!$C:$AS,20,0),"")</f>
        <v/>
      </c>
      <c r="P1223" s="77" t="str">
        <f>IFERROR(VLOOKUP($D1223,의치한약수데이터!$C:$AS,21,0),"")</f>
        <v/>
      </c>
      <c r="Q1223" s="77" t="str">
        <f>IFERROR(VLOOKUP($D1223,의치한약수데이터!$C:$AS,39,0),"")</f>
        <v/>
      </c>
      <c r="R1223" s="82" t="str">
        <f>IFERROR(VLOOKUP($D1223,의치한약수데이터!$C:$AS,41,0),"")</f>
        <v/>
      </c>
      <c r="S1223" s="115" t="str">
        <f>IFERROR(VLOOKUP($D1223,의치한약수데이터!$C:$AS,43,0),"")</f>
        <v/>
      </c>
    </row>
    <row r="1224" spans="3:19" x14ac:dyDescent="0.3">
      <c r="C1224" s="18">
        <v>1192</v>
      </c>
      <c r="D1224" s="77" t="str">
        <f>IFERROR(VLOOKUP($C1224,의치한약수데이터!$B:$C,2,0),"")</f>
        <v/>
      </c>
      <c r="E1224" s="79" t="str">
        <f>IFERROR(VLOOKUP($D1224,의치한약수데이터!$C:$AS,3,0),"")</f>
        <v/>
      </c>
      <c r="F1224" s="77" t="str">
        <f>IFERROR(VLOOKUP($D1224,의치한약수데이터!$C:$AS,5,0),"")</f>
        <v/>
      </c>
      <c r="G1224" s="77" t="str">
        <f>IFERROR(VLOOKUP($D1224,의치한약수데이터!$C:$AS,6,0),"")</f>
        <v/>
      </c>
      <c r="H1224" s="77" t="str">
        <f>IFERROR(VLOOKUP($D1224,의치한약수데이터!$C:$AS,8,0),"")</f>
        <v/>
      </c>
      <c r="I1224" s="77" t="str">
        <f>IFERROR(VLOOKUP($D1224,의치한약수데이터!$C:$AS,12,0),"")</f>
        <v/>
      </c>
      <c r="J1224" s="77" t="str">
        <f>IFERROR(VLOOKUP($D1224,의치한약수데이터!$C:$AS,13,0),"")</f>
        <v/>
      </c>
      <c r="K1224" s="77" t="str">
        <f>IFERROR(VLOOKUP($D1224,의치한약수데이터!$C:$AS,14,0),"")</f>
        <v/>
      </c>
      <c r="L1224" s="77" t="str">
        <f>IFERROR(VLOOKUP($D1224,의치한약수데이터!$C:$AS,16,0),"")</f>
        <v/>
      </c>
      <c r="M1224" s="80" t="str">
        <f>IFERROR(VLOOKUP($D1224,의치한약수데이터!$C:$AS,17,0),"")</f>
        <v/>
      </c>
      <c r="N1224" s="77" t="str">
        <f>IFERROR(VLOOKUP($D1224,의치한약수데이터!$C:$AS,18,0),"")</f>
        <v/>
      </c>
      <c r="O1224" s="81" t="str">
        <f>IFERROR(VLOOKUP($D1224,의치한약수데이터!$C:$AS,20,0),"")</f>
        <v/>
      </c>
      <c r="P1224" s="77" t="str">
        <f>IFERROR(VLOOKUP($D1224,의치한약수데이터!$C:$AS,21,0),"")</f>
        <v/>
      </c>
      <c r="Q1224" s="77" t="str">
        <f>IFERROR(VLOOKUP($D1224,의치한약수데이터!$C:$AS,39,0),"")</f>
        <v/>
      </c>
      <c r="R1224" s="82" t="str">
        <f>IFERROR(VLOOKUP($D1224,의치한약수데이터!$C:$AS,41,0),"")</f>
        <v/>
      </c>
      <c r="S1224" s="115" t="str">
        <f>IFERROR(VLOOKUP($D1224,의치한약수데이터!$C:$AS,43,0),"")</f>
        <v/>
      </c>
    </row>
    <row r="1225" spans="3:19" x14ac:dyDescent="0.3">
      <c r="C1225" s="18">
        <v>1193</v>
      </c>
      <c r="D1225" s="77" t="str">
        <f>IFERROR(VLOOKUP($C1225,의치한약수데이터!$B:$C,2,0),"")</f>
        <v/>
      </c>
      <c r="E1225" s="79" t="str">
        <f>IFERROR(VLOOKUP($D1225,의치한약수데이터!$C:$AS,3,0),"")</f>
        <v/>
      </c>
      <c r="F1225" s="77" t="str">
        <f>IFERROR(VLOOKUP($D1225,의치한약수데이터!$C:$AS,5,0),"")</f>
        <v/>
      </c>
      <c r="G1225" s="77" t="str">
        <f>IFERROR(VLOOKUP($D1225,의치한약수데이터!$C:$AS,6,0),"")</f>
        <v/>
      </c>
      <c r="H1225" s="77" t="str">
        <f>IFERROR(VLOOKUP($D1225,의치한약수데이터!$C:$AS,8,0),"")</f>
        <v/>
      </c>
      <c r="I1225" s="77" t="str">
        <f>IFERROR(VLOOKUP($D1225,의치한약수데이터!$C:$AS,12,0),"")</f>
        <v/>
      </c>
      <c r="J1225" s="77" t="str">
        <f>IFERROR(VLOOKUP($D1225,의치한약수데이터!$C:$AS,13,0),"")</f>
        <v/>
      </c>
      <c r="K1225" s="77" t="str">
        <f>IFERROR(VLOOKUP($D1225,의치한약수데이터!$C:$AS,14,0),"")</f>
        <v/>
      </c>
      <c r="L1225" s="77" t="str">
        <f>IFERROR(VLOOKUP($D1225,의치한약수데이터!$C:$AS,16,0),"")</f>
        <v/>
      </c>
      <c r="M1225" s="80" t="str">
        <f>IFERROR(VLOOKUP($D1225,의치한약수데이터!$C:$AS,17,0),"")</f>
        <v/>
      </c>
      <c r="N1225" s="77" t="str">
        <f>IFERROR(VLOOKUP($D1225,의치한약수데이터!$C:$AS,18,0),"")</f>
        <v/>
      </c>
      <c r="O1225" s="81" t="str">
        <f>IFERROR(VLOOKUP($D1225,의치한약수데이터!$C:$AS,20,0),"")</f>
        <v/>
      </c>
      <c r="P1225" s="77" t="str">
        <f>IFERROR(VLOOKUP($D1225,의치한약수데이터!$C:$AS,21,0),"")</f>
        <v/>
      </c>
      <c r="Q1225" s="77" t="str">
        <f>IFERROR(VLOOKUP($D1225,의치한약수데이터!$C:$AS,39,0),"")</f>
        <v/>
      </c>
      <c r="R1225" s="82" t="str">
        <f>IFERROR(VLOOKUP($D1225,의치한약수데이터!$C:$AS,41,0),"")</f>
        <v/>
      </c>
      <c r="S1225" s="115" t="str">
        <f>IFERROR(VLOOKUP($D1225,의치한약수데이터!$C:$AS,43,0),"")</f>
        <v/>
      </c>
    </row>
    <row r="1226" spans="3:19" x14ac:dyDescent="0.3">
      <c r="C1226" s="18">
        <v>1194</v>
      </c>
      <c r="D1226" s="77" t="str">
        <f>IFERROR(VLOOKUP($C1226,의치한약수데이터!$B:$C,2,0),"")</f>
        <v/>
      </c>
      <c r="E1226" s="79" t="str">
        <f>IFERROR(VLOOKUP($D1226,의치한약수데이터!$C:$AS,3,0),"")</f>
        <v/>
      </c>
      <c r="F1226" s="77" t="str">
        <f>IFERROR(VLOOKUP($D1226,의치한약수데이터!$C:$AS,5,0),"")</f>
        <v/>
      </c>
      <c r="G1226" s="77" t="str">
        <f>IFERROR(VLOOKUP($D1226,의치한약수데이터!$C:$AS,6,0),"")</f>
        <v/>
      </c>
      <c r="H1226" s="77" t="str">
        <f>IFERROR(VLOOKUP($D1226,의치한약수데이터!$C:$AS,8,0),"")</f>
        <v/>
      </c>
      <c r="I1226" s="77" t="str">
        <f>IFERROR(VLOOKUP($D1226,의치한약수데이터!$C:$AS,12,0),"")</f>
        <v/>
      </c>
      <c r="J1226" s="77" t="str">
        <f>IFERROR(VLOOKUP($D1226,의치한약수데이터!$C:$AS,13,0),"")</f>
        <v/>
      </c>
      <c r="K1226" s="77" t="str">
        <f>IFERROR(VLOOKUP($D1226,의치한약수데이터!$C:$AS,14,0),"")</f>
        <v/>
      </c>
      <c r="L1226" s="77" t="str">
        <f>IFERROR(VLOOKUP($D1226,의치한약수데이터!$C:$AS,16,0),"")</f>
        <v/>
      </c>
      <c r="M1226" s="80" t="str">
        <f>IFERROR(VLOOKUP($D1226,의치한약수데이터!$C:$AS,17,0),"")</f>
        <v/>
      </c>
      <c r="N1226" s="77" t="str">
        <f>IFERROR(VLOOKUP($D1226,의치한약수데이터!$C:$AS,18,0),"")</f>
        <v/>
      </c>
      <c r="O1226" s="81" t="str">
        <f>IFERROR(VLOOKUP($D1226,의치한약수데이터!$C:$AS,20,0),"")</f>
        <v/>
      </c>
      <c r="P1226" s="77" t="str">
        <f>IFERROR(VLOOKUP($D1226,의치한약수데이터!$C:$AS,21,0),"")</f>
        <v/>
      </c>
      <c r="Q1226" s="77" t="str">
        <f>IFERROR(VLOOKUP($D1226,의치한약수데이터!$C:$AS,39,0),"")</f>
        <v/>
      </c>
      <c r="R1226" s="82" t="str">
        <f>IFERROR(VLOOKUP($D1226,의치한약수데이터!$C:$AS,41,0),"")</f>
        <v/>
      </c>
      <c r="S1226" s="115" t="str">
        <f>IFERROR(VLOOKUP($D1226,의치한약수데이터!$C:$AS,43,0),"")</f>
        <v/>
      </c>
    </row>
    <row r="1227" spans="3:19" x14ac:dyDescent="0.3">
      <c r="C1227" s="18">
        <v>1195</v>
      </c>
      <c r="D1227" s="77" t="str">
        <f>IFERROR(VLOOKUP($C1227,의치한약수데이터!$B:$C,2,0),"")</f>
        <v/>
      </c>
      <c r="E1227" s="79" t="str">
        <f>IFERROR(VLOOKUP($D1227,의치한약수데이터!$C:$AS,3,0),"")</f>
        <v/>
      </c>
      <c r="F1227" s="77" t="str">
        <f>IFERROR(VLOOKUP($D1227,의치한약수데이터!$C:$AS,5,0),"")</f>
        <v/>
      </c>
      <c r="G1227" s="77" t="str">
        <f>IFERROR(VLOOKUP($D1227,의치한약수데이터!$C:$AS,6,0),"")</f>
        <v/>
      </c>
      <c r="H1227" s="77" t="str">
        <f>IFERROR(VLOOKUP($D1227,의치한약수데이터!$C:$AS,8,0),"")</f>
        <v/>
      </c>
      <c r="I1227" s="77" t="str">
        <f>IFERROR(VLOOKUP($D1227,의치한약수데이터!$C:$AS,12,0),"")</f>
        <v/>
      </c>
      <c r="J1227" s="77" t="str">
        <f>IFERROR(VLOOKUP($D1227,의치한약수데이터!$C:$AS,13,0),"")</f>
        <v/>
      </c>
      <c r="K1227" s="77" t="str">
        <f>IFERROR(VLOOKUP($D1227,의치한약수데이터!$C:$AS,14,0),"")</f>
        <v/>
      </c>
      <c r="L1227" s="77" t="str">
        <f>IFERROR(VLOOKUP($D1227,의치한약수데이터!$C:$AS,16,0),"")</f>
        <v/>
      </c>
      <c r="M1227" s="80" t="str">
        <f>IFERROR(VLOOKUP($D1227,의치한약수데이터!$C:$AS,17,0),"")</f>
        <v/>
      </c>
      <c r="N1227" s="77" t="str">
        <f>IFERROR(VLOOKUP($D1227,의치한약수데이터!$C:$AS,18,0),"")</f>
        <v/>
      </c>
      <c r="O1227" s="81" t="str">
        <f>IFERROR(VLOOKUP($D1227,의치한약수데이터!$C:$AS,20,0),"")</f>
        <v/>
      </c>
      <c r="P1227" s="77" t="str">
        <f>IFERROR(VLOOKUP($D1227,의치한약수데이터!$C:$AS,21,0),"")</f>
        <v/>
      </c>
      <c r="Q1227" s="77" t="str">
        <f>IFERROR(VLOOKUP($D1227,의치한약수데이터!$C:$AS,39,0),"")</f>
        <v/>
      </c>
      <c r="R1227" s="82" t="str">
        <f>IFERROR(VLOOKUP($D1227,의치한약수데이터!$C:$AS,41,0),"")</f>
        <v/>
      </c>
      <c r="S1227" s="115" t="str">
        <f>IFERROR(VLOOKUP($D1227,의치한약수데이터!$C:$AS,43,0),"")</f>
        <v/>
      </c>
    </row>
    <row r="1228" spans="3:19" x14ac:dyDescent="0.3">
      <c r="C1228" s="18">
        <v>1196</v>
      </c>
      <c r="D1228" s="77" t="str">
        <f>IFERROR(VLOOKUP($C1228,의치한약수데이터!$B:$C,2,0),"")</f>
        <v/>
      </c>
      <c r="E1228" s="79" t="str">
        <f>IFERROR(VLOOKUP($D1228,의치한약수데이터!$C:$AS,3,0),"")</f>
        <v/>
      </c>
      <c r="F1228" s="77" t="str">
        <f>IFERROR(VLOOKUP($D1228,의치한약수데이터!$C:$AS,5,0),"")</f>
        <v/>
      </c>
      <c r="G1228" s="77" t="str">
        <f>IFERROR(VLOOKUP($D1228,의치한약수데이터!$C:$AS,6,0),"")</f>
        <v/>
      </c>
      <c r="H1228" s="77" t="str">
        <f>IFERROR(VLOOKUP($D1228,의치한약수데이터!$C:$AS,8,0),"")</f>
        <v/>
      </c>
      <c r="I1228" s="77" t="str">
        <f>IFERROR(VLOOKUP($D1228,의치한약수데이터!$C:$AS,12,0),"")</f>
        <v/>
      </c>
      <c r="J1228" s="77" t="str">
        <f>IFERROR(VLOOKUP($D1228,의치한약수데이터!$C:$AS,13,0),"")</f>
        <v/>
      </c>
      <c r="K1228" s="77" t="str">
        <f>IFERROR(VLOOKUP($D1228,의치한약수데이터!$C:$AS,14,0),"")</f>
        <v/>
      </c>
      <c r="L1228" s="77" t="str">
        <f>IFERROR(VLOOKUP($D1228,의치한약수데이터!$C:$AS,16,0),"")</f>
        <v/>
      </c>
      <c r="M1228" s="80" t="str">
        <f>IFERROR(VLOOKUP($D1228,의치한약수데이터!$C:$AS,17,0),"")</f>
        <v/>
      </c>
      <c r="N1228" s="77" t="str">
        <f>IFERROR(VLOOKUP($D1228,의치한약수데이터!$C:$AS,18,0),"")</f>
        <v/>
      </c>
      <c r="O1228" s="81" t="str">
        <f>IFERROR(VLOOKUP($D1228,의치한약수데이터!$C:$AS,20,0),"")</f>
        <v/>
      </c>
      <c r="P1228" s="77" t="str">
        <f>IFERROR(VLOOKUP($D1228,의치한약수데이터!$C:$AS,21,0),"")</f>
        <v/>
      </c>
      <c r="Q1228" s="77" t="str">
        <f>IFERROR(VLOOKUP($D1228,의치한약수데이터!$C:$AS,39,0),"")</f>
        <v/>
      </c>
      <c r="R1228" s="82" t="str">
        <f>IFERROR(VLOOKUP($D1228,의치한약수데이터!$C:$AS,41,0),"")</f>
        <v/>
      </c>
      <c r="S1228" s="115" t="str">
        <f>IFERROR(VLOOKUP($D1228,의치한약수데이터!$C:$AS,43,0),"")</f>
        <v/>
      </c>
    </row>
    <row r="1229" spans="3:19" x14ac:dyDescent="0.3">
      <c r="C1229" s="18">
        <v>1197</v>
      </c>
      <c r="D1229" s="77" t="str">
        <f>IFERROR(VLOOKUP($C1229,의치한약수데이터!$B:$C,2,0),"")</f>
        <v/>
      </c>
      <c r="E1229" s="79" t="str">
        <f>IFERROR(VLOOKUP($D1229,의치한약수데이터!$C:$AS,3,0),"")</f>
        <v/>
      </c>
      <c r="F1229" s="77" t="str">
        <f>IFERROR(VLOOKUP($D1229,의치한약수데이터!$C:$AS,5,0),"")</f>
        <v/>
      </c>
      <c r="G1229" s="77" t="str">
        <f>IFERROR(VLOOKUP($D1229,의치한약수데이터!$C:$AS,6,0),"")</f>
        <v/>
      </c>
      <c r="H1229" s="77" t="str">
        <f>IFERROR(VLOOKUP($D1229,의치한약수데이터!$C:$AS,8,0),"")</f>
        <v/>
      </c>
      <c r="I1229" s="77" t="str">
        <f>IFERROR(VLOOKUP($D1229,의치한약수데이터!$C:$AS,12,0),"")</f>
        <v/>
      </c>
      <c r="J1229" s="77" t="str">
        <f>IFERROR(VLOOKUP($D1229,의치한약수데이터!$C:$AS,13,0),"")</f>
        <v/>
      </c>
      <c r="K1229" s="77" t="str">
        <f>IFERROR(VLOOKUP($D1229,의치한약수데이터!$C:$AS,14,0),"")</f>
        <v/>
      </c>
      <c r="L1229" s="77" t="str">
        <f>IFERROR(VLOOKUP($D1229,의치한약수데이터!$C:$AS,16,0),"")</f>
        <v/>
      </c>
      <c r="M1229" s="80" t="str">
        <f>IFERROR(VLOOKUP($D1229,의치한약수데이터!$C:$AS,17,0),"")</f>
        <v/>
      </c>
      <c r="N1229" s="77" t="str">
        <f>IFERROR(VLOOKUP($D1229,의치한약수데이터!$C:$AS,18,0),"")</f>
        <v/>
      </c>
      <c r="O1229" s="81" t="str">
        <f>IFERROR(VLOOKUP($D1229,의치한약수데이터!$C:$AS,20,0),"")</f>
        <v/>
      </c>
      <c r="P1229" s="77" t="str">
        <f>IFERROR(VLOOKUP($D1229,의치한약수데이터!$C:$AS,21,0),"")</f>
        <v/>
      </c>
      <c r="Q1229" s="77" t="str">
        <f>IFERROR(VLOOKUP($D1229,의치한약수데이터!$C:$AS,39,0),"")</f>
        <v/>
      </c>
      <c r="R1229" s="82" t="str">
        <f>IFERROR(VLOOKUP($D1229,의치한약수데이터!$C:$AS,41,0),"")</f>
        <v/>
      </c>
      <c r="S1229" s="115" t="str">
        <f>IFERROR(VLOOKUP($D1229,의치한약수데이터!$C:$AS,43,0),"")</f>
        <v/>
      </c>
    </row>
    <row r="1230" spans="3:19" x14ac:dyDescent="0.3">
      <c r="C1230" s="18">
        <v>1198</v>
      </c>
      <c r="D1230" s="77" t="str">
        <f>IFERROR(VLOOKUP($C1230,의치한약수데이터!$B:$C,2,0),"")</f>
        <v/>
      </c>
      <c r="E1230" s="79" t="str">
        <f>IFERROR(VLOOKUP($D1230,의치한약수데이터!$C:$AS,3,0),"")</f>
        <v/>
      </c>
      <c r="F1230" s="77" t="str">
        <f>IFERROR(VLOOKUP($D1230,의치한약수데이터!$C:$AS,5,0),"")</f>
        <v/>
      </c>
      <c r="G1230" s="77" t="str">
        <f>IFERROR(VLOOKUP($D1230,의치한약수데이터!$C:$AS,6,0),"")</f>
        <v/>
      </c>
      <c r="H1230" s="77" t="str">
        <f>IFERROR(VLOOKUP($D1230,의치한약수데이터!$C:$AS,8,0),"")</f>
        <v/>
      </c>
      <c r="I1230" s="77" t="str">
        <f>IFERROR(VLOOKUP($D1230,의치한약수데이터!$C:$AS,12,0),"")</f>
        <v/>
      </c>
      <c r="J1230" s="77" t="str">
        <f>IFERROR(VLOOKUP($D1230,의치한약수데이터!$C:$AS,13,0),"")</f>
        <v/>
      </c>
      <c r="K1230" s="77" t="str">
        <f>IFERROR(VLOOKUP($D1230,의치한약수데이터!$C:$AS,14,0),"")</f>
        <v/>
      </c>
      <c r="L1230" s="77" t="str">
        <f>IFERROR(VLOOKUP($D1230,의치한약수데이터!$C:$AS,16,0),"")</f>
        <v/>
      </c>
      <c r="M1230" s="80" t="str">
        <f>IFERROR(VLOOKUP($D1230,의치한약수데이터!$C:$AS,17,0),"")</f>
        <v/>
      </c>
      <c r="N1230" s="77" t="str">
        <f>IFERROR(VLOOKUP($D1230,의치한약수데이터!$C:$AS,18,0),"")</f>
        <v/>
      </c>
      <c r="O1230" s="81" t="str">
        <f>IFERROR(VLOOKUP($D1230,의치한약수데이터!$C:$AS,20,0),"")</f>
        <v/>
      </c>
      <c r="P1230" s="77" t="str">
        <f>IFERROR(VLOOKUP($D1230,의치한약수데이터!$C:$AS,21,0),"")</f>
        <v/>
      </c>
      <c r="Q1230" s="77" t="str">
        <f>IFERROR(VLOOKUP($D1230,의치한약수데이터!$C:$AS,39,0),"")</f>
        <v/>
      </c>
      <c r="R1230" s="82" t="str">
        <f>IFERROR(VLOOKUP($D1230,의치한약수데이터!$C:$AS,41,0),"")</f>
        <v/>
      </c>
      <c r="S1230" s="115" t="str">
        <f>IFERROR(VLOOKUP($D1230,의치한약수데이터!$C:$AS,43,0),"")</f>
        <v/>
      </c>
    </row>
    <row r="1231" spans="3:19" x14ac:dyDescent="0.3">
      <c r="C1231" s="18">
        <v>1199</v>
      </c>
      <c r="D1231" s="77" t="str">
        <f>IFERROR(VLOOKUP($C1231,의치한약수데이터!$B:$C,2,0),"")</f>
        <v/>
      </c>
      <c r="E1231" s="79" t="str">
        <f>IFERROR(VLOOKUP($D1231,의치한약수데이터!$C:$AS,3,0),"")</f>
        <v/>
      </c>
      <c r="F1231" s="77" t="str">
        <f>IFERROR(VLOOKUP($D1231,의치한약수데이터!$C:$AS,5,0),"")</f>
        <v/>
      </c>
      <c r="G1231" s="77" t="str">
        <f>IFERROR(VLOOKUP($D1231,의치한약수데이터!$C:$AS,6,0),"")</f>
        <v/>
      </c>
      <c r="H1231" s="77" t="str">
        <f>IFERROR(VLOOKUP($D1231,의치한약수데이터!$C:$AS,8,0),"")</f>
        <v/>
      </c>
      <c r="I1231" s="77" t="str">
        <f>IFERROR(VLOOKUP($D1231,의치한약수데이터!$C:$AS,12,0),"")</f>
        <v/>
      </c>
      <c r="J1231" s="77" t="str">
        <f>IFERROR(VLOOKUP($D1231,의치한약수데이터!$C:$AS,13,0),"")</f>
        <v/>
      </c>
      <c r="K1231" s="77" t="str">
        <f>IFERROR(VLOOKUP($D1231,의치한약수데이터!$C:$AS,14,0),"")</f>
        <v/>
      </c>
      <c r="L1231" s="77" t="str">
        <f>IFERROR(VLOOKUP($D1231,의치한약수데이터!$C:$AS,16,0),"")</f>
        <v/>
      </c>
      <c r="M1231" s="80" t="str">
        <f>IFERROR(VLOOKUP($D1231,의치한약수데이터!$C:$AS,17,0),"")</f>
        <v/>
      </c>
      <c r="N1231" s="77" t="str">
        <f>IFERROR(VLOOKUP($D1231,의치한약수데이터!$C:$AS,18,0),"")</f>
        <v/>
      </c>
      <c r="O1231" s="81" t="str">
        <f>IFERROR(VLOOKUP($D1231,의치한약수데이터!$C:$AS,20,0),"")</f>
        <v/>
      </c>
      <c r="P1231" s="77" t="str">
        <f>IFERROR(VLOOKUP($D1231,의치한약수데이터!$C:$AS,21,0),"")</f>
        <v/>
      </c>
      <c r="Q1231" s="77" t="str">
        <f>IFERROR(VLOOKUP($D1231,의치한약수데이터!$C:$AS,39,0),"")</f>
        <v/>
      </c>
      <c r="R1231" s="82" t="str">
        <f>IFERROR(VLOOKUP($D1231,의치한약수데이터!$C:$AS,41,0),"")</f>
        <v/>
      </c>
      <c r="S1231" s="115" t="str">
        <f>IFERROR(VLOOKUP($D1231,의치한약수데이터!$C:$AS,43,0),"")</f>
        <v/>
      </c>
    </row>
    <row r="1232" spans="3:19" x14ac:dyDescent="0.3">
      <c r="C1232" s="18">
        <v>1200</v>
      </c>
      <c r="D1232" s="77" t="str">
        <f>IFERROR(VLOOKUP($C1232,의치한약수데이터!$B:$C,2,0),"")</f>
        <v/>
      </c>
      <c r="E1232" s="79" t="str">
        <f>IFERROR(VLOOKUP($D1232,의치한약수데이터!$C:$AS,3,0),"")</f>
        <v/>
      </c>
      <c r="F1232" s="77" t="str">
        <f>IFERROR(VLOOKUP($D1232,의치한약수데이터!$C:$AS,5,0),"")</f>
        <v/>
      </c>
      <c r="G1232" s="77" t="str">
        <f>IFERROR(VLOOKUP($D1232,의치한약수데이터!$C:$AS,6,0),"")</f>
        <v/>
      </c>
      <c r="H1232" s="77" t="str">
        <f>IFERROR(VLOOKUP($D1232,의치한약수데이터!$C:$AS,8,0),"")</f>
        <v/>
      </c>
      <c r="I1232" s="77" t="str">
        <f>IFERROR(VLOOKUP($D1232,의치한약수데이터!$C:$AS,12,0),"")</f>
        <v/>
      </c>
      <c r="J1232" s="77" t="str">
        <f>IFERROR(VLOOKUP($D1232,의치한약수데이터!$C:$AS,13,0),"")</f>
        <v/>
      </c>
      <c r="K1232" s="77" t="str">
        <f>IFERROR(VLOOKUP($D1232,의치한약수데이터!$C:$AS,14,0),"")</f>
        <v/>
      </c>
      <c r="L1232" s="77" t="str">
        <f>IFERROR(VLOOKUP($D1232,의치한약수데이터!$C:$AS,16,0),"")</f>
        <v/>
      </c>
      <c r="M1232" s="80" t="str">
        <f>IFERROR(VLOOKUP($D1232,의치한약수데이터!$C:$AS,17,0),"")</f>
        <v/>
      </c>
      <c r="N1232" s="77" t="str">
        <f>IFERROR(VLOOKUP($D1232,의치한약수데이터!$C:$AS,18,0),"")</f>
        <v/>
      </c>
      <c r="O1232" s="81" t="str">
        <f>IFERROR(VLOOKUP($D1232,의치한약수데이터!$C:$AS,20,0),"")</f>
        <v/>
      </c>
      <c r="P1232" s="77" t="str">
        <f>IFERROR(VLOOKUP($D1232,의치한약수데이터!$C:$AS,21,0),"")</f>
        <v/>
      </c>
      <c r="Q1232" s="77" t="str">
        <f>IFERROR(VLOOKUP($D1232,의치한약수데이터!$C:$AS,39,0),"")</f>
        <v/>
      </c>
      <c r="R1232" s="82" t="str">
        <f>IFERROR(VLOOKUP($D1232,의치한약수데이터!$C:$AS,41,0),"")</f>
        <v/>
      </c>
      <c r="S1232" s="115" t="str">
        <f>IFERROR(VLOOKUP($D1232,의치한약수데이터!$C:$AS,43,0),"")</f>
        <v/>
      </c>
    </row>
    <row r="1233" spans="3:19" x14ac:dyDescent="0.3">
      <c r="C1233" s="18">
        <v>1201</v>
      </c>
      <c r="D1233" s="77" t="str">
        <f>IFERROR(VLOOKUP($C1233,의치한약수데이터!$B:$C,2,0),"")</f>
        <v/>
      </c>
      <c r="E1233" s="79" t="str">
        <f>IFERROR(VLOOKUP($D1233,의치한약수데이터!$C:$AS,3,0),"")</f>
        <v/>
      </c>
      <c r="F1233" s="77" t="str">
        <f>IFERROR(VLOOKUP($D1233,의치한약수데이터!$C:$AS,5,0),"")</f>
        <v/>
      </c>
      <c r="G1233" s="77" t="str">
        <f>IFERROR(VLOOKUP($D1233,의치한약수데이터!$C:$AS,6,0),"")</f>
        <v/>
      </c>
      <c r="H1233" s="77" t="str">
        <f>IFERROR(VLOOKUP($D1233,의치한약수데이터!$C:$AS,8,0),"")</f>
        <v/>
      </c>
      <c r="I1233" s="77" t="str">
        <f>IFERROR(VLOOKUP($D1233,의치한약수데이터!$C:$AS,12,0),"")</f>
        <v/>
      </c>
      <c r="J1233" s="77" t="str">
        <f>IFERROR(VLOOKUP($D1233,의치한약수데이터!$C:$AS,13,0),"")</f>
        <v/>
      </c>
      <c r="K1233" s="77" t="str">
        <f>IFERROR(VLOOKUP($D1233,의치한약수데이터!$C:$AS,14,0),"")</f>
        <v/>
      </c>
      <c r="L1233" s="77" t="str">
        <f>IFERROR(VLOOKUP($D1233,의치한약수데이터!$C:$AS,16,0),"")</f>
        <v/>
      </c>
      <c r="M1233" s="80" t="str">
        <f>IFERROR(VLOOKUP($D1233,의치한약수데이터!$C:$AS,17,0),"")</f>
        <v/>
      </c>
      <c r="N1233" s="77" t="str">
        <f>IFERROR(VLOOKUP($D1233,의치한약수데이터!$C:$AS,18,0),"")</f>
        <v/>
      </c>
      <c r="O1233" s="81" t="str">
        <f>IFERROR(VLOOKUP($D1233,의치한약수데이터!$C:$AS,20,0),"")</f>
        <v/>
      </c>
      <c r="P1233" s="77" t="str">
        <f>IFERROR(VLOOKUP($D1233,의치한약수데이터!$C:$AS,21,0),"")</f>
        <v/>
      </c>
      <c r="Q1233" s="77" t="str">
        <f>IFERROR(VLOOKUP($D1233,의치한약수데이터!$C:$AS,39,0),"")</f>
        <v/>
      </c>
      <c r="R1233" s="82" t="str">
        <f>IFERROR(VLOOKUP($D1233,의치한약수데이터!$C:$AS,41,0),"")</f>
        <v/>
      </c>
      <c r="S1233" s="115" t="str">
        <f>IFERROR(VLOOKUP($D1233,의치한약수데이터!$C:$AS,43,0),"")</f>
        <v/>
      </c>
    </row>
    <row r="1234" spans="3:19" x14ac:dyDescent="0.3">
      <c r="C1234" s="18">
        <v>1202</v>
      </c>
      <c r="D1234" s="77" t="str">
        <f>IFERROR(VLOOKUP($C1234,의치한약수데이터!$B:$C,2,0),"")</f>
        <v/>
      </c>
      <c r="E1234" s="79" t="str">
        <f>IFERROR(VLOOKUP($D1234,의치한약수데이터!$C:$AS,3,0),"")</f>
        <v/>
      </c>
      <c r="F1234" s="77" t="str">
        <f>IFERROR(VLOOKUP($D1234,의치한약수데이터!$C:$AS,5,0),"")</f>
        <v/>
      </c>
      <c r="G1234" s="77" t="str">
        <f>IFERROR(VLOOKUP($D1234,의치한약수데이터!$C:$AS,6,0),"")</f>
        <v/>
      </c>
      <c r="H1234" s="77" t="str">
        <f>IFERROR(VLOOKUP($D1234,의치한약수데이터!$C:$AS,8,0),"")</f>
        <v/>
      </c>
      <c r="I1234" s="77" t="str">
        <f>IFERROR(VLOOKUP($D1234,의치한약수데이터!$C:$AS,12,0),"")</f>
        <v/>
      </c>
      <c r="J1234" s="77" t="str">
        <f>IFERROR(VLOOKUP($D1234,의치한약수데이터!$C:$AS,13,0),"")</f>
        <v/>
      </c>
      <c r="K1234" s="77" t="str">
        <f>IFERROR(VLOOKUP($D1234,의치한약수데이터!$C:$AS,14,0),"")</f>
        <v/>
      </c>
      <c r="L1234" s="77" t="str">
        <f>IFERROR(VLOOKUP($D1234,의치한약수데이터!$C:$AS,16,0),"")</f>
        <v/>
      </c>
      <c r="M1234" s="80" t="str">
        <f>IFERROR(VLOOKUP($D1234,의치한약수데이터!$C:$AS,17,0),"")</f>
        <v/>
      </c>
      <c r="N1234" s="77" t="str">
        <f>IFERROR(VLOOKUP($D1234,의치한약수데이터!$C:$AS,18,0),"")</f>
        <v/>
      </c>
      <c r="O1234" s="81" t="str">
        <f>IFERROR(VLOOKUP($D1234,의치한약수데이터!$C:$AS,20,0),"")</f>
        <v/>
      </c>
      <c r="P1234" s="77" t="str">
        <f>IFERROR(VLOOKUP($D1234,의치한약수데이터!$C:$AS,21,0),"")</f>
        <v/>
      </c>
      <c r="Q1234" s="77" t="str">
        <f>IFERROR(VLOOKUP($D1234,의치한약수데이터!$C:$AS,39,0),"")</f>
        <v/>
      </c>
      <c r="R1234" s="82" t="str">
        <f>IFERROR(VLOOKUP($D1234,의치한약수데이터!$C:$AS,41,0),"")</f>
        <v/>
      </c>
      <c r="S1234" s="115" t="str">
        <f>IFERROR(VLOOKUP($D1234,의치한약수데이터!$C:$AS,43,0),"")</f>
        <v/>
      </c>
    </row>
    <row r="1235" spans="3:19" x14ac:dyDescent="0.3">
      <c r="C1235" s="18">
        <v>1203</v>
      </c>
      <c r="D1235" s="77" t="str">
        <f>IFERROR(VLOOKUP($C1235,의치한약수데이터!$B:$C,2,0),"")</f>
        <v/>
      </c>
      <c r="E1235" s="79" t="str">
        <f>IFERROR(VLOOKUP($D1235,의치한약수데이터!$C:$AS,3,0),"")</f>
        <v/>
      </c>
      <c r="F1235" s="77" t="str">
        <f>IFERROR(VLOOKUP($D1235,의치한약수데이터!$C:$AS,5,0),"")</f>
        <v/>
      </c>
      <c r="G1235" s="77" t="str">
        <f>IFERROR(VLOOKUP($D1235,의치한약수데이터!$C:$AS,6,0),"")</f>
        <v/>
      </c>
      <c r="H1235" s="77" t="str">
        <f>IFERROR(VLOOKUP($D1235,의치한약수데이터!$C:$AS,8,0),"")</f>
        <v/>
      </c>
      <c r="I1235" s="77" t="str">
        <f>IFERROR(VLOOKUP($D1235,의치한약수데이터!$C:$AS,12,0),"")</f>
        <v/>
      </c>
      <c r="J1235" s="77" t="str">
        <f>IFERROR(VLOOKUP($D1235,의치한약수데이터!$C:$AS,13,0),"")</f>
        <v/>
      </c>
      <c r="K1235" s="77" t="str">
        <f>IFERROR(VLOOKUP($D1235,의치한약수데이터!$C:$AS,14,0),"")</f>
        <v/>
      </c>
      <c r="L1235" s="77" t="str">
        <f>IFERROR(VLOOKUP($D1235,의치한약수데이터!$C:$AS,16,0),"")</f>
        <v/>
      </c>
      <c r="M1235" s="80" t="str">
        <f>IFERROR(VLOOKUP($D1235,의치한약수데이터!$C:$AS,17,0),"")</f>
        <v/>
      </c>
      <c r="N1235" s="77" t="str">
        <f>IFERROR(VLOOKUP($D1235,의치한약수데이터!$C:$AS,18,0),"")</f>
        <v/>
      </c>
      <c r="O1235" s="81" t="str">
        <f>IFERROR(VLOOKUP($D1235,의치한약수데이터!$C:$AS,20,0),"")</f>
        <v/>
      </c>
      <c r="P1235" s="77" t="str">
        <f>IFERROR(VLOOKUP($D1235,의치한약수데이터!$C:$AS,21,0),"")</f>
        <v/>
      </c>
      <c r="Q1235" s="77" t="str">
        <f>IFERROR(VLOOKUP($D1235,의치한약수데이터!$C:$AS,39,0),"")</f>
        <v/>
      </c>
      <c r="R1235" s="82" t="str">
        <f>IFERROR(VLOOKUP($D1235,의치한약수데이터!$C:$AS,41,0),"")</f>
        <v/>
      </c>
      <c r="S1235" s="115" t="str">
        <f>IFERROR(VLOOKUP($D1235,의치한약수데이터!$C:$AS,43,0),"")</f>
        <v/>
      </c>
    </row>
    <row r="1236" spans="3:19" x14ac:dyDescent="0.3">
      <c r="C1236" s="18">
        <v>1204</v>
      </c>
      <c r="D1236" s="77" t="str">
        <f>IFERROR(VLOOKUP($C1236,의치한약수데이터!$B:$C,2,0),"")</f>
        <v/>
      </c>
      <c r="E1236" s="79" t="str">
        <f>IFERROR(VLOOKUP($D1236,의치한약수데이터!$C:$AS,3,0),"")</f>
        <v/>
      </c>
      <c r="F1236" s="77" t="str">
        <f>IFERROR(VLOOKUP($D1236,의치한약수데이터!$C:$AS,5,0),"")</f>
        <v/>
      </c>
      <c r="G1236" s="77" t="str">
        <f>IFERROR(VLOOKUP($D1236,의치한약수데이터!$C:$AS,6,0),"")</f>
        <v/>
      </c>
      <c r="H1236" s="77" t="str">
        <f>IFERROR(VLOOKUP($D1236,의치한약수데이터!$C:$AS,8,0),"")</f>
        <v/>
      </c>
      <c r="I1236" s="77" t="str">
        <f>IFERROR(VLOOKUP($D1236,의치한약수데이터!$C:$AS,12,0),"")</f>
        <v/>
      </c>
      <c r="J1236" s="77" t="str">
        <f>IFERROR(VLOOKUP($D1236,의치한약수데이터!$C:$AS,13,0),"")</f>
        <v/>
      </c>
      <c r="K1236" s="77" t="str">
        <f>IFERROR(VLOOKUP($D1236,의치한약수데이터!$C:$AS,14,0),"")</f>
        <v/>
      </c>
      <c r="L1236" s="77" t="str">
        <f>IFERROR(VLOOKUP($D1236,의치한약수데이터!$C:$AS,16,0),"")</f>
        <v/>
      </c>
      <c r="M1236" s="80" t="str">
        <f>IFERROR(VLOOKUP($D1236,의치한약수데이터!$C:$AS,17,0),"")</f>
        <v/>
      </c>
      <c r="N1236" s="77" t="str">
        <f>IFERROR(VLOOKUP($D1236,의치한약수데이터!$C:$AS,18,0),"")</f>
        <v/>
      </c>
      <c r="O1236" s="81" t="str">
        <f>IFERROR(VLOOKUP($D1236,의치한약수데이터!$C:$AS,20,0),"")</f>
        <v/>
      </c>
      <c r="P1236" s="77" t="str">
        <f>IFERROR(VLOOKUP($D1236,의치한약수데이터!$C:$AS,21,0),"")</f>
        <v/>
      </c>
      <c r="Q1236" s="77" t="str">
        <f>IFERROR(VLOOKUP($D1236,의치한약수데이터!$C:$AS,39,0),"")</f>
        <v/>
      </c>
      <c r="R1236" s="82" t="str">
        <f>IFERROR(VLOOKUP($D1236,의치한약수데이터!$C:$AS,41,0),"")</f>
        <v/>
      </c>
      <c r="S1236" s="115" t="str">
        <f>IFERROR(VLOOKUP($D1236,의치한약수데이터!$C:$AS,43,0),"")</f>
        <v/>
      </c>
    </row>
    <row r="1237" spans="3:19" x14ac:dyDescent="0.3">
      <c r="C1237" s="18">
        <v>1205</v>
      </c>
      <c r="D1237" s="77" t="str">
        <f>IFERROR(VLOOKUP($C1237,의치한약수데이터!$B:$C,2,0),"")</f>
        <v/>
      </c>
      <c r="E1237" s="79" t="str">
        <f>IFERROR(VLOOKUP($D1237,의치한약수데이터!$C:$AS,3,0),"")</f>
        <v/>
      </c>
      <c r="F1237" s="77" t="str">
        <f>IFERROR(VLOOKUP($D1237,의치한약수데이터!$C:$AS,5,0),"")</f>
        <v/>
      </c>
      <c r="G1237" s="77" t="str">
        <f>IFERROR(VLOOKUP($D1237,의치한약수데이터!$C:$AS,6,0),"")</f>
        <v/>
      </c>
      <c r="H1237" s="77" t="str">
        <f>IFERROR(VLOOKUP($D1237,의치한약수데이터!$C:$AS,8,0),"")</f>
        <v/>
      </c>
      <c r="I1237" s="77" t="str">
        <f>IFERROR(VLOOKUP($D1237,의치한약수데이터!$C:$AS,12,0),"")</f>
        <v/>
      </c>
      <c r="J1237" s="77" t="str">
        <f>IFERROR(VLOOKUP($D1237,의치한약수데이터!$C:$AS,13,0),"")</f>
        <v/>
      </c>
      <c r="K1237" s="77" t="str">
        <f>IFERROR(VLOOKUP($D1237,의치한약수데이터!$C:$AS,14,0),"")</f>
        <v/>
      </c>
      <c r="L1237" s="77" t="str">
        <f>IFERROR(VLOOKUP($D1237,의치한약수데이터!$C:$AS,16,0),"")</f>
        <v/>
      </c>
      <c r="M1237" s="80" t="str">
        <f>IFERROR(VLOOKUP($D1237,의치한약수데이터!$C:$AS,17,0),"")</f>
        <v/>
      </c>
      <c r="N1237" s="77" t="str">
        <f>IFERROR(VLOOKUP($D1237,의치한약수데이터!$C:$AS,18,0),"")</f>
        <v/>
      </c>
      <c r="O1237" s="81" t="str">
        <f>IFERROR(VLOOKUP($D1237,의치한약수데이터!$C:$AS,20,0),"")</f>
        <v/>
      </c>
      <c r="P1237" s="77" t="str">
        <f>IFERROR(VLOOKUP($D1237,의치한약수데이터!$C:$AS,21,0),"")</f>
        <v/>
      </c>
      <c r="Q1237" s="77" t="str">
        <f>IFERROR(VLOOKUP($D1237,의치한약수데이터!$C:$AS,39,0),"")</f>
        <v/>
      </c>
      <c r="R1237" s="82" t="str">
        <f>IFERROR(VLOOKUP($D1237,의치한약수데이터!$C:$AS,41,0),"")</f>
        <v/>
      </c>
      <c r="S1237" s="115" t="str">
        <f>IFERROR(VLOOKUP($D1237,의치한약수데이터!$C:$AS,43,0),"")</f>
        <v/>
      </c>
    </row>
    <row r="1238" spans="3:19" x14ac:dyDescent="0.3">
      <c r="C1238" s="18">
        <v>1206</v>
      </c>
      <c r="D1238" s="77" t="str">
        <f>IFERROR(VLOOKUP($C1238,의치한약수데이터!$B:$C,2,0),"")</f>
        <v/>
      </c>
      <c r="E1238" s="79" t="str">
        <f>IFERROR(VLOOKUP($D1238,의치한약수데이터!$C:$AS,3,0),"")</f>
        <v/>
      </c>
      <c r="F1238" s="77" t="str">
        <f>IFERROR(VLOOKUP($D1238,의치한약수데이터!$C:$AS,5,0),"")</f>
        <v/>
      </c>
      <c r="G1238" s="77" t="str">
        <f>IFERROR(VLOOKUP($D1238,의치한약수데이터!$C:$AS,6,0),"")</f>
        <v/>
      </c>
      <c r="H1238" s="77" t="str">
        <f>IFERROR(VLOOKUP($D1238,의치한약수데이터!$C:$AS,8,0),"")</f>
        <v/>
      </c>
      <c r="I1238" s="77" t="str">
        <f>IFERROR(VLOOKUP($D1238,의치한약수데이터!$C:$AS,12,0),"")</f>
        <v/>
      </c>
      <c r="J1238" s="77" t="str">
        <f>IFERROR(VLOOKUP($D1238,의치한약수데이터!$C:$AS,13,0),"")</f>
        <v/>
      </c>
      <c r="K1238" s="77" t="str">
        <f>IFERROR(VLOOKUP($D1238,의치한약수데이터!$C:$AS,14,0),"")</f>
        <v/>
      </c>
      <c r="L1238" s="77" t="str">
        <f>IFERROR(VLOOKUP($D1238,의치한약수데이터!$C:$AS,16,0),"")</f>
        <v/>
      </c>
      <c r="M1238" s="80" t="str">
        <f>IFERROR(VLOOKUP($D1238,의치한약수데이터!$C:$AS,17,0),"")</f>
        <v/>
      </c>
      <c r="N1238" s="77" t="str">
        <f>IFERROR(VLOOKUP($D1238,의치한약수데이터!$C:$AS,18,0),"")</f>
        <v/>
      </c>
      <c r="O1238" s="81" t="str">
        <f>IFERROR(VLOOKUP($D1238,의치한약수데이터!$C:$AS,20,0),"")</f>
        <v/>
      </c>
      <c r="P1238" s="77" t="str">
        <f>IFERROR(VLOOKUP($D1238,의치한약수데이터!$C:$AS,21,0),"")</f>
        <v/>
      </c>
      <c r="Q1238" s="77" t="str">
        <f>IFERROR(VLOOKUP($D1238,의치한약수데이터!$C:$AS,39,0),"")</f>
        <v/>
      </c>
      <c r="R1238" s="82" t="str">
        <f>IFERROR(VLOOKUP($D1238,의치한약수데이터!$C:$AS,41,0),"")</f>
        <v/>
      </c>
      <c r="S1238" s="115" t="str">
        <f>IFERROR(VLOOKUP($D1238,의치한약수데이터!$C:$AS,43,0),"")</f>
        <v/>
      </c>
    </row>
    <row r="1239" spans="3:19" x14ac:dyDescent="0.3">
      <c r="C1239" s="18">
        <v>1207</v>
      </c>
      <c r="D1239" s="77" t="str">
        <f>IFERROR(VLOOKUP($C1239,의치한약수데이터!$B:$C,2,0),"")</f>
        <v/>
      </c>
      <c r="E1239" s="79" t="str">
        <f>IFERROR(VLOOKUP($D1239,의치한약수데이터!$C:$AS,3,0),"")</f>
        <v/>
      </c>
      <c r="F1239" s="77" t="str">
        <f>IFERROR(VLOOKUP($D1239,의치한약수데이터!$C:$AS,5,0),"")</f>
        <v/>
      </c>
      <c r="G1239" s="77" t="str">
        <f>IFERROR(VLOOKUP($D1239,의치한약수데이터!$C:$AS,6,0),"")</f>
        <v/>
      </c>
      <c r="H1239" s="77" t="str">
        <f>IFERROR(VLOOKUP($D1239,의치한약수데이터!$C:$AS,8,0),"")</f>
        <v/>
      </c>
      <c r="I1239" s="77" t="str">
        <f>IFERROR(VLOOKUP($D1239,의치한약수데이터!$C:$AS,12,0),"")</f>
        <v/>
      </c>
      <c r="J1239" s="77" t="str">
        <f>IFERROR(VLOOKUP($D1239,의치한약수데이터!$C:$AS,13,0),"")</f>
        <v/>
      </c>
      <c r="K1239" s="77" t="str">
        <f>IFERROR(VLOOKUP($D1239,의치한약수데이터!$C:$AS,14,0),"")</f>
        <v/>
      </c>
      <c r="L1239" s="77" t="str">
        <f>IFERROR(VLOOKUP($D1239,의치한약수데이터!$C:$AS,16,0),"")</f>
        <v/>
      </c>
      <c r="M1239" s="80" t="str">
        <f>IFERROR(VLOOKUP($D1239,의치한약수데이터!$C:$AS,17,0),"")</f>
        <v/>
      </c>
      <c r="N1239" s="77" t="str">
        <f>IFERROR(VLOOKUP($D1239,의치한약수데이터!$C:$AS,18,0),"")</f>
        <v/>
      </c>
      <c r="O1239" s="81" t="str">
        <f>IFERROR(VLOOKUP($D1239,의치한약수데이터!$C:$AS,20,0),"")</f>
        <v/>
      </c>
      <c r="P1239" s="77" t="str">
        <f>IFERROR(VLOOKUP($D1239,의치한약수데이터!$C:$AS,21,0),"")</f>
        <v/>
      </c>
      <c r="Q1239" s="77" t="str">
        <f>IFERROR(VLOOKUP($D1239,의치한약수데이터!$C:$AS,39,0),"")</f>
        <v/>
      </c>
      <c r="R1239" s="82" t="str">
        <f>IFERROR(VLOOKUP($D1239,의치한약수데이터!$C:$AS,41,0),"")</f>
        <v/>
      </c>
      <c r="S1239" s="115" t="str">
        <f>IFERROR(VLOOKUP($D1239,의치한약수데이터!$C:$AS,43,0),"")</f>
        <v/>
      </c>
    </row>
    <row r="1240" spans="3:19" x14ac:dyDescent="0.3">
      <c r="C1240" s="18">
        <v>1208</v>
      </c>
      <c r="D1240" s="77" t="str">
        <f>IFERROR(VLOOKUP($C1240,의치한약수데이터!$B:$C,2,0),"")</f>
        <v/>
      </c>
      <c r="E1240" s="79" t="str">
        <f>IFERROR(VLOOKUP($D1240,의치한약수데이터!$C:$AS,3,0),"")</f>
        <v/>
      </c>
      <c r="F1240" s="77" t="str">
        <f>IFERROR(VLOOKUP($D1240,의치한약수데이터!$C:$AS,5,0),"")</f>
        <v/>
      </c>
      <c r="G1240" s="77" t="str">
        <f>IFERROR(VLOOKUP($D1240,의치한약수데이터!$C:$AS,6,0),"")</f>
        <v/>
      </c>
      <c r="H1240" s="77" t="str">
        <f>IFERROR(VLOOKUP($D1240,의치한약수데이터!$C:$AS,8,0),"")</f>
        <v/>
      </c>
      <c r="I1240" s="77" t="str">
        <f>IFERROR(VLOOKUP($D1240,의치한약수데이터!$C:$AS,12,0),"")</f>
        <v/>
      </c>
      <c r="J1240" s="77" t="str">
        <f>IFERROR(VLOOKUP($D1240,의치한약수데이터!$C:$AS,13,0),"")</f>
        <v/>
      </c>
      <c r="K1240" s="77" t="str">
        <f>IFERROR(VLOOKUP($D1240,의치한약수데이터!$C:$AS,14,0),"")</f>
        <v/>
      </c>
      <c r="L1240" s="77" t="str">
        <f>IFERROR(VLOOKUP($D1240,의치한약수데이터!$C:$AS,16,0),"")</f>
        <v/>
      </c>
      <c r="M1240" s="80" t="str">
        <f>IFERROR(VLOOKUP($D1240,의치한약수데이터!$C:$AS,17,0),"")</f>
        <v/>
      </c>
      <c r="N1240" s="77" t="str">
        <f>IFERROR(VLOOKUP($D1240,의치한약수데이터!$C:$AS,18,0),"")</f>
        <v/>
      </c>
      <c r="O1240" s="81" t="str">
        <f>IFERROR(VLOOKUP($D1240,의치한약수데이터!$C:$AS,20,0),"")</f>
        <v/>
      </c>
      <c r="P1240" s="77" t="str">
        <f>IFERROR(VLOOKUP($D1240,의치한약수데이터!$C:$AS,21,0),"")</f>
        <v/>
      </c>
      <c r="Q1240" s="77" t="str">
        <f>IFERROR(VLOOKUP($D1240,의치한약수데이터!$C:$AS,39,0),"")</f>
        <v/>
      </c>
      <c r="R1240" s="82" t="str">
        <f>IFERROR(VLOOKUP($D1240,의치한약수데이터!$C:$AS,41,0),"")</f>
        <v/>
      </c>
      <c r="S1240" s="115" t="str">
        <f>IFERROR(VLOOKUP($D1240,의치한약수데이터!$C:$AS,43,0),"")</f>
        <v/>
      </c>
    </row>
    <row r="1241" spans="3:19" x14ac:dyDescent="0.3">
      <c r="C1241" s="18">
        <v>1209</v>
      </c>
      <c r="D1241" s="77" t="str">
        <f>IFERROR(VLOOKUP($C1241,의치한약수데이터!$B:$C,2,0),"")</f>
        <v/>
      </c>
      <c r="E1241" s="79" t="str">
        <f>IFERROR(VLOOKUP($D1241,의치한약수데이터!$C:$AS,3,0),"")</f>
        <v/>
      </c>
      <c r="F1241" s="77" t="str">
        <f>IFERROR(VLOOKUP($D1241,의치한약수데이터!$C:$AS,5,0),"")</f>
        <v/>
      </c>
      <c r="G1241" s="77" t="str">
        <f>IFERROR(VLOOKUP($D1241,의치한약수데이터!$C:$AS,6,0),"")</f>
        <v/>
      </c>
      <c r="H1241" s="77" t="str">
        <f>IFERROR(VLOOKUP($D1241,의치한약수데이터!$C:$AS,8,0),"")</f>
        <v/>
      </c>
      <c r="I1241" s="77" t="str">
        <f>IFERROR(VLOOKUP($D1241,의치한약수데이터!$C:$AS,12,0),"")</f>
        <v/>
      </c>
      <c r="J1241" s="77" t="str">
        <f>IFERROR(VLOOKUP($D1241,의치한약수데이터!$C:$AS,13,0),"")</f>
        <v/>
      </c>
      <c r="K1241" s="77" t="str">
        <f>IFERROR(VLOOKUP($D1241,의치한약수데이터!$C:$AS,14,0),"")</f>
        <v/>
      </c>
      <c r="L1241" s="77" t="str">
        <f>IFERROR(VLOOKUP($D1241,의치한약수데이터!$C:$AS,16,0),"")</f>
        <v/>
      </c>
      <c r="M1241" s="80" t="str">
        <f>IFERROR(VLOOKUP($D1241,의치한약수데이터!$C:$AS,17,0),"")</f>
        <v/>
      </c>
      <c r="N1241" s="77" t="str">
        <f>IFERROR(VLOOKUP($D1241,의치한약수데이터!$C:$AS,18,0),"")</f>
        <v/>
      </c>
      <c r="O1241" s="81" t="str">
        <f>IFERROR(VLOOKUP($D1241,의치한약수데이터!$C:$AS,20,0),"")</f>
        <v/>
      </c>
      <c r="P1241" s="77" t="str">
        <f>IFERROR(VLOOKUP($D1241,의치한약수데이터!$C:$AS,21,0),"")</f>
        <v/>
      </c>
      <c r="Q1241" s="77" t="str">
        <f>IFERROR(VLOOKUP($D1241,의치한약수데이터!$C:$AS,39,0),"")</f>
        <v/>
      </c>
      <c r="R1241" s="82" t="str">
        <f>IFERROR(VLOOKUP($D1241,의치한약수데이터!$C:$AS,41,0),"")</f>
        <v/>
      </c>
      <c r="S1241" s="115" t="str">
        <f>IFERROR(VLOOKUP($D1241,의치한약수데이터!$C:$AS,43,0),"")</f>
        <v/>
      </c>
    </row>
    <row r="1242" spans="3:19" x14ac:dyDescent="0.3">
      <c r="C1242" s="18">
        <v>1210</v>
      </c>
      <c r="D1242" s="77" t="str">
        <f>IFERROR(VLOOKUP($C1242,의치한약수데이터!$B:$C,2,0),"")</f>
        <v/>
      </c>
      <c r="E1242" s="79" t="str">
        <f>IFERROR(VLOOKUP($D1242,의치한약수데이터!$C:$AS,3,0),"")</f>
        <v/>
      </c>
      <c r="F1242" s="77" t="str">
        <f>IFERROR(VLOOKUP($D1242,의치한약수데이터!$C:$AS,5,0),"")</f>
        <v/>
      </c>
      <c r="G1242" s="77" t="str">
        <f>IFERROR(VLOOKUP($D1242,의치한약수데이터!$C:$AS,6,0),"")</f>
        <v/>
      </c>
      <c r="H1242" s="77" t="str">
        <f>IFERROR(VLOOKUP($D1242,의치한약수데이터!$C:$AS,8,0),"")</f>
        <v/>
      </c>
      <c r="I1242" s="77" t="str">
        <f>IFERROR(VLOOKUP($D1242,의치한약수데이터!$C:$AS,12,0),"")</f>
        <v/>
      </c>
      <c r="J1242" s="77" t="str">
        <f>IFERROR(VLOOKUP($D1242,의치한약수데이터!$C:$AS,13,0),"")</f>
        <v/>
      </c>
      <c r="K1242" s="77" t="str">
        <f>IFERROR(VLOOKUP($D1242,의치한약수데이터!$C:$AS,14,0),"")</f>
        <v/>
      </c>
      <c r="L1242" s="77" t="str">
        <f>IFERROR(VLOOKUP($D1242,의치한약수데이터!$C:$AS,16,0),"")</f>
        <v/>
      </c>
      <c r="M1242" s="80" t="str">
        <f>IFERROR(VLOOKUP($D1242,의치한약수데이터!$C:$AS,17,0),"")</f>
        <v/>
      </c>
      <c r="N1242" s="77" t="str">
        <f>IFERROR(VLOOKUP($D1242,의치한약수데이터!$C:$AS,18,0),"")</f>
        <v/>
      </c>
      <c r="O1242" s="81" t="str">
        <f>IFERROR(VLOOKUP($D1242,의치한약수데이터!$C:$AS,20,0),"")</f>
        <v/>
      </c>
      <c r="P1242" s="77" t="str">
        <f>IFERROR(VLOOKUP($D1242,의치한약수데이터!$C:$AS,21,0),"")</f>
        <v/>
      </c>
      <c r="Q1242" s="77" t="str">
        <f>IFERROR(VLOOKUP($D1242,의치한약수데이터!$C:$AS,39,0),"")</f>
        <v/>
      </c>
      <c r="R1242" s="82" t="str">
        <f>IFERROR(VLOOKUP($D1242,의치한약수데이터!$C:$AS,41,0),"")</f>
        <v/>
      </c>
      <c r="S1242" s="115" t="str">
        <f>IFERROR(VLOOKUP($D1242,의치한약수데이터!$C:$AS,43,0),"")</f>
        <v/>
      </c>
    </row>
    <row r="1243" spans="3:19" x14ac:dyDescent="0.3">
      <c r="C1243" s="18">
        <v>1211</v>
      </c>
      <c r="D1243" s="77" t="str">
        <f>IFERROR(VLOOKUP($C1243,의치한약수데이터!$B:$C,2,0),"")</f>
        <v/>
      </c>
      <c r="E1243" s="79" t="str">
        <f>IFERROR(VLOOKUP($D1243,의치한약수데이터!$C:$AS,3,0),"")</f>
        <v/>
      </c>
      <c r="F1243" s="77" t="str">
        <f>IFERROR(VLOOKUP($D1243,의치한약수데이터!$C:$AS,5,0),"")</f>
        <v/>
      </c>
      <c r="G1243" s="77" t="str">
        <f>IFERROR(VLOOKUP($D1243,의치한약수데이터!$C:$AS,6,0),"")</f>
        <v/>
      </c>
      <c r="H1243" s="77" t="str">
        <f>IFERROR(VLOOKUP($D1243,의치한약수데이터!$C:$AS,8,0),"")</f>
        <v/>
      </c>
      <c r="I1243" s="77" t="str">
        <f>IFERROR(VLOOKUP($D1243,의치한약수데이터!$C:$AS,12,0),"")</f>
        <v/>
      </c>
      <c r="J1243" s="77" t="str">
        <f>IFERROR(VLOOKUP($D1243,의치한약수데이터!$C:$AS,13,0),"")</f>
        <v/>
      </c>
      <c r="K1243" s="77" t="str">
        <f>IFERROR(VLOOKUP($D1243,의치한약수데이터!$C:$AS,14,0),"")</f>
        <v/>
      </c>
      <c r="L1243" s="77" t="str">
        <f>IFERROR(VLOOKUP($D1243,의치한약수데이터!$C:$AS,16,0),"")</f>
        <v/>
      </c>
      <c r="M1243" s="80" t="str">
        <f>IFERROR(VLOOKUP($D1243,의치한약수데이터!$C:$AS,17,0),"")</f>
        <v/>
      </c>
      <c r="N1243" s="77" t="str">
        <f>IFERROR(VLOOKUP($D1243,의치한약수데이터!$C:$AS,18,0),"")</f>
        <v/>
      </c>
      <c r="O1243" s="81" t="str">
        <f>IFERROR(VLOOKUP($D1243,의치한약수데이터!$C:$AS,20,0),"")</f>
        <v/>
      </c>
      <c r="P1243" s="77" t="str">
        <f>IFERROR(VLOOKUP($D1243,의치한약수데이터!$C:$AS,21,0),"")</f>
        <v/>
      </c>
      <c r="Q1243" s="77" t="str">
        <f>IFERROR(VLOOKUP($D1243,의치한약수데이터!$C:$AS,39,0),"")</f>
        <v/>
      </c>
      <c r="R1243" s="82" t="str">
        <f>IFERROR(VLOOKUP($D1243,의치한약수데이터!$C:$AS,41,0),"")</f>
        <v/>
      </c>
      <c r="S1243" s="115" t="str">
        <f>IFERROR(VLOOKUP($D1243,의치한약수데이터!$C:$AS,43,0),"")</f>
        <v/>
      </c>
    </row>
    <row r="1244" spans="3:19" x14ac:dyDescent="0.3">
      <c r="C1244" s="18">
        <v>1212</v>
      </c>
      <c r="D1244" s="77" t="str">
        <f>IFERROR(VLOOKUP($C1244,의치한약수데이터!$B:$C,2,0),"")</f>
        <v/>
      </c>
      <c r="E1244" s="79" t="str">
        <f>IFERROR(VLOOKUP($D1244,의치한약수데이터!$C:$AS,3,0),"")</f>
        <v/>
      </c>
      <c r="F1244" s="77" t="str">
        <f>IFERROR(VLOOKUP($D1244,의치한약수데이터!$C:$AS,5,0),"")</f>
        <v/>
      </c>
      <c r="G1244" s="77" t="str">
        <f>IFERROR(VLOOKUP($D1244,의치한약수데이터!$C:$AS,6,0),"")</f>
        <v/>
      </c>
      <c r="H1244" s="77" t="str">
        <f>IFERROR(VLOOKUP($D1244,의치한약수데이터!$C:$AS,8,0),"")</f>
        <v/>
      </c>
      <c r="I1244" s="77" t="str">
        <f>IFERROR(VLOOKUP($D1244,의치한약수데이터!$C:$AS,12,0),"")</f>
        <v/>
      </c>
      <c r="J1244" s="77" t="str">
        <f>IFERROR(VLOOKUP($D1244,의치한약수데이터!$C:$AS,13,0),"")</f>
        <v/>
      </c>
      <c r="K1244" s="77" t="str">
        <f>IFERROR(VLOOKUP($D1244,의치한약수데이터!$C:$AS,14,0),"")</f>
        <v/>
      </c>
      <c r="L1244" s="77" t="str">
        <f>IFERROR(VLOOKUP($D1244,의치한약수데이터!$C:$AS,16,0),"")</f>
        <v/>
      </c>
      <c r="M1244" s="80" t="str">
        <f>IFERROR(VLOOKUP($D1244,의치한약수데이터!$C:$AS,17,0),"")</f>
        <v/>
      </c>
      <c r="N1244" s="77" t="str">
        <f>IFERROR(VLOOKUP($D1244,의치한약수데이터!$C:$AS,18,0),"")</f>
        <v/>
      </c>
      <c r="O1244" s="81" t="str">
        <f>IFERROR(VLOOKUP($D1244,의치한약수데이터!$C:$AS,20,0),"")</f>
        <v/>
      </c>
      <c r="P1244" s="77" t="str">
        <f>IFERROR(VLOOKUP($D1244,의치한약수데이터!$C:$AS,21,0),"")</f>
        <v/>
      </c>
      <c r="Q1244" s="77" t="str">
        <f>IFERROR(VLOOKUP($D1244,의치한약수데이터!$C:$AS,39,0),"")</f>
        <v/>
      </c>
      <c r="R1244" s="82" t="str">
        <f>IFERROR(VLOOKUP($D1244,의치한약수데이터!$C:$AS,41,0),"")</f>
        <v/>
      </c>
      <c r="S1244" s="115" t="str">
        <f>IFERROR(VLOOKUP($D1244,의치한약수데이터!$C:$AS,43,0),"")</f>
        <v/>
      </c>
    </row>
    <row r="1245" spans="3:19" x14ac:dyDescent="0.3">
      <c r="C1245" s="18">
        <v>1213</v>
      </c>
      <c r="D1245" s="77" t="str">
        <f>IFERROR(VLOOKUP($C1245,의치한약수데이터!$B:$C,2,0),"")</f>
        <v/>
      </c>
      <c r="E1245" s="79" t="str">
        <f>IFERROR(VLOOKUP($D1245,의치한약수데이터!$C:$AS,3,0),"")</f>
        <v/>
      </c>
      <c r="F1245" s="77" t="str">
        <f>IFERROR(VLOOKUP($D1245,의치한약수데이터!$C:$AS,5,0),"")</f>
        <v/>
      </c>
      <c r="G1245" s="77" t="str">
        <f>IFERROR(VLOOKUP($D1245,의치한약수데이터!$C:$AS,6,0),"")</f>
        <v/>
      </c>
      <c r="H1245" s="77" t="str">
        <f>IFERROR(VLOOKUP($D1245,의치한약수데이터!$C:$AS,8,0),"")</f>
        <v/>
      </c>
      <c r="I1245" s="77" t="str">
        <f>IFERROR(VLOOKUP($D1245,의치한약수데이터!$C:$AS,12,0),"")</f>
        <v/>
      </c>
      <c r="J1245" s="77" t="str">
        <f>IFERROR(VLOOKUP($D1245,의치한약수데이터!$C:$AS,13,0),"")</f>
        <v/>
      </c>
      <c r="K1245" s="77" t="str">
        <f>IFERROR(VLOOKUP($D1245,의치한약수데이터!$C:$AS,14,0),"")</f>
        <v/>
      </c>
      <c r="L1245" s="77" t="str">
        <f>IFERROR(VLOOKUP($D1245,의치한약수데이터!$C:$AS,16,0),"")</f>
        <v/>
      </c>
      <c r="M1245" s="80" t="str">
        <f>IFERROR(VLOOKUP($D1245,의치한약수데이터!$C:$AS,17,0),"")</f>
        <v/>
      </c>
      <c r="N1245" s="77" t="str">
        <f>IFERROR(VLOOKUP($D1245,의치한약수데이터!$C:$AS,18,0),"")</f>
        <v/>
      </c>
      <c r="O1245" s="81" t="str">
        <f>IFERROR(VLOOKUP($D1245,의치한약수데이터!$C:$AS,20,0),"")</f>
        <v/>
      </c>
      <c r="P1245" s="77" t="str">
        <f>IFERROR(VLOOKUP($D1245,의치한약수데이터!$C:$AS,21,0),"")</f>
        <v/>
      </c>
      <c r="Q1245" s="77" t="str">
        <f>IFERROR(VLOOKUP($D1245,의치한약수데이터!$C:$AS,39,0),"")</f>
        <v/>
      </c>
      <c r="R1245" s="82" t="str">
        <f>IFERROR(VLOOKUP($D1245,의치한약수데이터!$C:$AS,41,0),"")</f>
        <v/>
      </c>
      <c r="S1245" s="115" t="str">
        <f>IFERROR(VLOOKUP($D1245,의치한약수데이터!$C:$AS,43,0),"")</f>
        <v/>
      </c>
    </row>
    <row r="1246" spans="3:19" x14ac:dyDescent="0.3">
      <c r="C1246" s="18">
        <v>1214</v>
      </c>
      <c r="D1246" s="77" t="str">
        <f>IFERROR(VLOOKUP($C1246,의치한약수데이터!$B:$C,2,0),"")</f>
        <v/>
      </c>
      <c r="E1246" s="79" t="str">
        <f>IFERROR(VLOOKUP($D1246,의치한약수데이터!$C:$AS,3,0),"")</f>
        <v/>
      </c>
      <c r="F1246" s="77" t="str">
        <f>IFERROR(VLOOKUP($D1246,의치한약수데이터!$C:$AS,5,0),"")</f>
        <v/>
      </c>
      <c r="G1246" s="77" t="str">
        <f>IFERROR(VLOOKUP($D1246,의치한약수데이터!$C:$AS,6,0),"")</f>
        <v/>
      </c>
      <c r="H1246" s="77" t="str">
        <f>IFERROR(VLOOKUP($D1246,의치한약수데이터!$C:$AS,8,0),"")</f>
        <v/>
      </c>
      <c r="I1246" s="77" t="str">
        <f>IFERROR(VLOOKUP($D1246,의치한약수데이터!$C:$AS,12,0),"")</f>
        <v/>
      </c>
      <c r="J1246" s="77" t="str">
        <f>IFERROR(VLOOKUP($D1246,의치한약수데이터!$C:$AS,13,0),"")</f>
        <v/>
      </c>
      <c r="K1246" s="77" t="str">
        <f>IFERROR(VLOOKUP($D1246,의치한약수데이터!$C:$AS,14,0),"")</f>
        <v/>
      </c>
      <c r="L1246" s="77" t="str">
        <f>IFERROR(VLOOKUP($D1246,의치한약수데이터!$C:$AS,16,0),"")</f>
        <v/>
      </c>
      <c r="M1246" s="80" t="str">
        <f>IFERROR(VLOOKUP($D1246,의치한약수데이터!$C:$AS,17,0),"")</f>
        <v/>
      </c>
      <c r="N1246" s="77" t="str">
        <f>IFERROR(VLOOKUP($D1246,의치한약수데이터!$C:$AS,18,0),"")</f>
        <v/>
      </c>
      <c r="O1246" s="81" t="str">
        <f>IFERROR(VLOOKUP($D1246,의치한약수데이터!$C:$AS,20,0),"")</f>
        <v/>
      </c>
      <c r="P1246" s="77" t="str">
        <f>IFERROR(VLOOKUP($D1246,의치한약수데이터!$C:$AS,21,0),"")</f>
        <v/>
      </c>
      <c r="Q1246" s="77" t="str">
        <f>IFERROR(VLOOKUP($D1246,의치한약수데이터!$C:$AS,39,0),"")</f>
        <v/>
      </c>
      <c r="R1246" s="82" t="str">
        <f>IFERROR(VLOOKUP($D1246,의치한약수데이터!$C:$AS,41,0),"")</f>
        <v/>
      </c>
      <c r="S1246" s="115" t="str">
        <f>IFERROR(VLOOKUP($D1246,의치한약수데이터!$C:$AS,43,0),"")</f>
        <v/>
      </c>
    </row>
    <row r="1247" spans="3:19" x14ac:dyDescent="0.3">
      <c r="C1247" s="18">
        <v>1215</v>
      </c>
      <c r="D1247" s="77" t="str">
        <f>IFERROR(VLOOKUP($C1247,의치한약수데이터!$B:$C,2,0),"")</f>
        <v/>
      </c>
      <c r="E1247" s="79" t="str">
        <f>IFERROR(VLOOKUP($D1247,의치한약수데이터!$C:$AS,3,0),"")</f>
        <v/>
      </c>
      <c r="F1247" s="77" t="str">
        <f>IFERROR(VLOOKUP($D1247,의치한약수데이터!$C:$AS,5,0),"")</f>
        <v/>
      </c>
      <c r="G1247" s="77" t="str">
        <f>IFERROR(VLOOKUP($D1247,의치한약수데이터!$C:$AS,6,0),"")</f>
        <v/>
      </c>
      <c r="H1247" s="77" t="str">
        <f>IFERROR(VLOOKUP($D1247,의치한약수데이터!$C:$AS,8,0),"")</f>
        <v/>
      </c>
      <c r="I1247" s="77" t="str">
        <f>IFERROR(VLOOKUP($D1247,의치한약수데이터!$C:$AS,12,0),"")</f>
        <v/>
      </c>
      <c r="J1247" s="77" t="str">
        <f>IFERROR(VLOOKUP($D1247,의치한약수데이터!$C:$AS,13,0),"")</f>
        <v/>
      </c>
      <c r="K1247" s="77" t="str">
        <f>IFERROR(VLOOKUP($D1247,의치한약수데이터!$C:$AS,14,0),"")</f>
        <v/>
      </c>
      <c r="L1247" s="77" t="str">
        <f>IFERROR(VLOOKUP($D1247,의치한약수데이터!$C:$AS,16,0),"")</f>
        <v/>
      </c>
      <c r="M1247" s="80" t="str">
        <f>IFERROR(VLOOKUP($D1247,의치한약수데이터!$C:$AS,17,0),"")</f>
        <v/>
      </c>
      <c r="N1247" s="77" t="str">
        <f>IFERROR(VLOOKUP($D1247,의치한약수데이터!$C:$AS,18,0),"")</f>
        <v/>
      </c>
      <c r="O1247" s="81" t="str">
        <f>IFERROR(VLOOKUP($D1247,의치한약수데이터!$C:$AS,20,0),"")</f>
        <v/>
      </c>
      <c r="P1247" s="77" t="str">
        <f>IFERROR(VLOOKUP($D1247,의치한약수데이터!$C:$AS,21,0),"")</f>
        <v/>
      </c>
      <c r="Q1247" s="77" t="str">
        <f>IFERROR(VLOOKUP($D1247,의치한약수데이터!$C:$AS,39,0),"")</f>
        <v/>
      </c>
      <c r="R1247" s="82" t="str">
        <f>IFERROR(VLOOKUP($D1247,의치한약수데이터!$C:$AS,41,0),"")</f>
        <v/>
      </c>
      <c r="S1247" s="115" t="str">
        <f>IFERROR(VLOOKUP($D1247,의치한약수데이터!$C:$AS,43,0),"")</f>
        <v/>
      </c>
    </row>
    <row r="1248" spans="3:19" x14ac:dyDescent="0.3">
      <c r="C1248" s="18">
        <v>1216</v>
      </c>
      <c r="D1248" s="77" t="str">
        <f>IFERROR(VLOOKUP($C1248,의치한약수데이터!$B:$C,2,0),"")</f>
        <v/>
      </c>
      <c r="E1248" s="79" t="str">
        <f>IFERROR(VLOOKUP($D1248,의치한약수데이터!$C:$AS,3,0),"")</f>
        <v/>
      </c>
      <c r="F1248" s="77" t="str">
        <f>IFERROR(VLOOKUP($D1248,의치한약수데이터!$C:$AS,5,0),"")</f>
        <v/>
      </c>
      <c r="G1248" s="77" t="str">
        <f>IFERROR(VLOOKUP($D1248,의치한약수데이터!$C:$AS,6,0),"")</f>
        <v/>
      </c>
      <c r="H1248" s="77" t="str">
        <f>IFERROR(VLOOKUP($D1248,의치한약수데이터!$C:$AS,8,0),"")</f>
        <v/>
      </c>
      <c r="I1248" s="77" t="str">
        <f>IFERROR(VLOOKUP($D1248,의치한약수데이터!$C:$AS,12,0),"")</f>
        <v/>
      </c>
      <c r="J1248" s="77" t="str">
        <f>IFERROR(VLOOKUP($D1248,의치한약수데이터!$C:$AS,13,0),"")</f>
        <v/>
      </c>
      <c r="K1248" s="77" t="str">
        <f>IFERROR(VLOOKUP($D1248,의치한약수데이터!$C:$AS,14,0),"")</f>
        <v/>
      </c>
      <c r="L1248" s="77" t="str">
        <f>IFERROR(VLOOKUP($D1248,의치한약수데이터!$C:$AS,16,0),"")</f>
        <v/>
      </c>
      <c r="M1248" s="80" t="str">
        <f>IFERROR(VLOOKUP($D1248,의치한약수데이터!$C:$AS,17,0),"")</f>
        <v/>
      </c>
      <c r="N1248" s="77" t="str">
        <f>IFERROR(VLOOKUP($D1248,의치한약수데이터!$C:$AS,18,0),"")</f>
        <v/>
      </c>
      <c r="O1248" s="81" t="str">
        <f>IFERROR(VLOOKUP($D1248,의치한약수데이터!$C:$AS,20,0),"")</f>
        <v/>
      </c>
      <c r="P1248" s="77" t="str">
        <f>IFERROR(VLOOKUP($D1248,의치한약수데이터!$C:$AS,21,0),"")</f>
        <v/>
      </c>
      <c r="Q1248" s="77" t="str">
        <f>IFERROR(VLOOKUP($D1248,의치한약수데이터!$C:$AS,39,0),"")</f>
        <v/>
      </c>
      <c r="R1248" s="82" t="str">
        <f>IFERROR(VLOOKUP($D1248,의치한약수데이터!$C:$AS,41,0),"")</f>
        <v/>
      </c>
      <c r="S1248" s="115" t="str">
        <f>IFERROR(VLOOKUP($D1248,의치한약수데이터!$C:$AS,43,0),"")</f>
        <v/>
      </c>
    </row>
    <row r="1249" spans="3:19" x14ac:dyDescent="0.3">
      <c r="C1249" s="18">
        <v>1217</v>
      </c>
      <c r="D1249" s="77" t="str">
        <f>IFERROR(VLOOKUP($C1249,의치한약수데이터!$B:$C,2,0),"")</f>
        <v/>
      </c>
      <c r="E1249" s="79" t="str">
        <f>IFERROR(VLOOKUP($D1249,의치한약수데이터!$C:$AS,3,0),"")</f>
        <v/>
      </c>
      <c r="F1249" s="77" t="str">
        <f>IFERROR(VLOOKUP($D1249,의치한약수데이터!$C:$AS,5,0),"")</f>
        <v/>
      </c>
      <c r="G1249" s="77" t="str">
        <f>IFERROR(VLOOKUP($D1249,의치한약수데이터!$C:$AS,6,0),"")</f>
        <v/>
      </c>
      <c r="H1249" s="77" t="str">
        <f>IFERROR(VLOOKUP($D1249,의치한약수데이터!$C:$AS,8,0),"")</f>
        <v/>
      </c>
      <c r="I1249" s="77" t="str">
        <f>IFERROR(VLOOKUP($D1249,의치한약수데이터!$C:$AS,12,0),"")</f>
        <v/>
      </c>
      <c r="J1249" s="77" t="str">
        <f>IFERROR(VLOOKUP($D1249,의치한약수데이터!$C:$AS,13,0),"")</f>
        <v/>
      </c>
      <c r="K1249" s="77" t="str">
        <f>IFERROR(VLOOKUP($D1249,의치한약수데이터!$C:$AS,14,0),"")</f>
        <v/>
      </c>
      <c r="L1249" s="77" t="str">
        <f>IFERROR(VLOOKUP($D1249,의치한약수데이터!$C:$AS,16,0),"")</f>
        <v/>
      </c>
      <c r="M1249" s="80" t="str">
        <f>IFERROR(VLOOKUP($D1249,의치한약수데이터!$C:$AS,17,0),"")</f>
        <v/>
      </c>
      <c r="N1249" s="77" t="str">
        <f>IFERROR(VLOOKUP($D1249,의치한약수데이터!$C:$AS,18,0),"")</f>
        <v/>
      </c>
      <c r="O1249" s="81" t="str">
        <f>IFERROR(VLOOKUP($D1249,의치한약수데이터!$C:$AS,20,0),"")</f>
        <v/>
      </c>
      <c r="P1249" s="77" t="str">
        <f>IFERROR(VLOOKUP($D1249,의치한약수데이터!$C:$AS,21,0),"")</f>
        <v/>
      </c>
      <c r="Q1249" s="77" t="str">
        <f>IFERROR(VLOOKUP($D1249,의치한약수데이터!$C:$AS,39,0),"")</f>
        <v/>
      </c>
      <c r="R1249" s="82" t="str">
        <f>IFERROR(VLOOKUP($D1249,의치한약수데이터!$C:$AS,41,0),"")</f>
        <v/>
      </c>
      <c r="S1249" s="115" t="str">
        <f>IFERROR(VLOOKUP($D1249,의치한약수데이터!$C:$AS,43,0),"")</f>
        <v/>
      </c>
    </row>
    <row r="1250" spans="3:19" x14ac:dyDescent="0.3">
      <c r="C1250" s="18">
        <v>1218</v>
      </c>
      <c r="D1250" s="77" t="str">
        <f>IFERROR(VLOOKUP($C1250,의치한약수데이터!$B:$C,2,0),"")</f>
        <v/>
      </c>
      <c r="E1250" s="79" t="str">
        <f>IFERROR(VLOOKUP($D1250,의치한약수데이터!$C:$AS,3,0),"")</f>
        <v/>
      </c>
      <c r="F1250" s="77" t="str">
        <f>IFERROR(VLOOKUP($D1250,의치한약수데이터!$C:$AS,5,0),"")</f>
        <v/>
      </c>
      <c r="G1250" s="77" t="str">
        <f>IFERROR(VLOOKUP($D1250,의치한약수데이터!$C:$AS,6,0),"")</f>
        <v/>
      </c>
      <c r="H1250" s="77" t="str">
        <f>IFERROR(VLOOKUP($D1250,의치한약수데이터!$C:$AS,8,0),"")</f>
        <v/>
      </c>
      <c r="I1250" s="77" t="str">
        <f>IFERROR(VLOOKUP($D1250,의치한약수데이터!$C:$AS,12,0),"")</f>
        <v/>
      </c>
      <c r="J1250" s="77" t="str">
        <f>IFERROR(VLOOKUP($D1250,의치한약수데이터!$C:$AS,13,0),"")</f>
        <v/>
      </c>
      <c r="K1250" s="77" t="str">
        <f>IFERROR(VLOOKUP($D1250,의치한약수데이터!$C:$AS,14,0),"")</f>
        <v/>
      </c>
      <c r="L1250" s="77" t="str">
        <f>IFERROR(VLOOKUP($D1250,의치한약수데이터!$C:$AS,16,0),"")</f>
        <v/>
      </c>
      <c r="M1250" s="80" t="str">
        <f>IFERROR(VLOOKUP($D1250,의치한약수데이터!$C:$AS,17,0),"")</f>
        <v/>
      </c>
      <c r="N1250" s="77" t="str">
        <f>IFERROR(VLOOKUP($D1250,의치한약수데이터!$C:$AS,18,0),"")</f>
        <v/>
      </c>
      <c r="O1250" s="81" t="str">
        <f>IFERROR(VLOOKUP($D1250,의치한약수데이터!$C:$AS,20,0),"")</f>
        <v/>
      </c>
      <c r="P1250" s="77" t="str">
        <f>IFERROR(VLOOKUP($D1250,의치한약수데이터!$C:$AS,21,0),"")</f>
        <v/>
      </c>
      <c r="Q1250" s="77" t="str">
        <f>IFERROR(VLOOKUP($D1250,의치한약수데이터!$C:$AS,39,0),"")</f>
        <v/>
      </c>
      <c r="R1250" s="82" t="str">
        <f>IFERROR(VLOOKUP($D1250,의치한약수데이터!$C:$AS,41,0),"")</f>
        <v/>
      </c>
      <c r="S1250" s="115" t="str">
        <f>IFERROR(VLOOKUP($D1250,의치한약수데이터!$C:$AS,43,0),"")</f>
        <v/>
      </c>
    </row>
    <row r="1251" spans="3:19" x14ac:dyDescent="0.3">
      <c r="C1251" s="18">
        <v>1219</v>
      </c>
      <c r="D1251" s="77" t="str">
        <f>IFERROR(VLOOKUP($C1251,의치한약수데이터!$B:$C,2,0),"")</f>
        <v/>
      </c>
      <c r="E1251" s="79" t="str">
        <f>IFERROR(VLOOKUP($D1251,의치한약수데이터!$C:$AS,3,0),"")</f>
        <v/>
      </c>
      <c r="F1251" s="77" t="str">
        <f>IFERROR(VLOOKUP($D1251,의치한약수데이터!$C:$AS,5,0),"")</f>
        <v/>
      </c>
      <c r="G1251" s="77" t="str">
        <f>IFERROR(VLOOKUP($D1251,의치한약수데이터!$C:$AS,6,0),"")</f>
        <v/>
      </c>
      <c r="H1251" s="77" t="str">
        <f>IFERROR(VLOOKUP($D1251,의치한약수데이터!$C:$AS,8,0),"")</f>
        <v/>
      </c>
      <c r="I1251" s="77" t="str">
        <f>IFERROR(VLOOKUP($D1251,의치한약수데이터!$C:$AS,12,0),"")</f>
        <v/>
      </c>
      <c r="J1251" s="77" t="str">
        <f>IFERROR(VLOOKUP($D1251,의치한약수데이터!$C:$AS,13,0),"")</f>
        <v/>
      </c>
      <c r="K1251" s="77" t="str">
        <f>IFERROR(VLOOKUP($D1251,의치한약수데이터!$C:$AS,14,0),"")</f>
        <v/>
      </c>
      <c r="L1251" s="77" t="str">
        <f>IFERROR(VLOOKUP($D1251,의치한약수데이터!$C:$AS,16,0),"")</f>
        <v/>
      </c>
      <c r="M1251" s="80" t="str">
        <f>IFERROR(VLOOKUP($D1251,의치한약수데이터!$C:$AS,17,0),"")</f>
        <v/>
      </c>
      <c r="N1251" s="77" t="str">
        <f>IFERROR(VLOOKUP($D1251,의치한약수데이터!$C:$AS,18,0),"")</f>
        <v/>
      </c>
      <c r="O1251" s="81" t="str">
        <f>IFERROR(VLOOKUP($D1251,의치한약수데이터!$C:$AS,20,0),"")</f>
        <v/>
      </c>
      <c r="P1251" s="77" t="str">
        <f>IFERROR(VLOOKUP($D1251,의치한약수데이터!$C:$AS,21,0),"")</f>
        <v/>
      </c>
      <c r="Q1251" s="77" t="str">
        <f>IFERROR(VLOOKUP($D1251,의치한약수데이터!$C:$AS,39,0),"")</f>
        <v/>
      </c>
      <c r="R1251" s="82" t="str">
        <f>IFERROR(VLOOKUP($D1251,의치한약수데이터!$C:$AS,41,0),"")</f>
        <v/>
      </c>
      <c r="S1251" s="115" t="str">
        <f>IFERROR(VLOOKUP($D1251,의치한약수데이터!$C:$AS,43,0),"")</f>
        <v/>
      </c>
    </row>
    <row r="1252" spans="3:19" x14ac:dyDescent="0.3">
      <c r="C1252" s="18">
        <v>1220</v>
      </c>
      <c r="D1252" s="77" t="str">
        <f>IFERROR(VLOOKUP($C1252,의치한약수데이터!$B:$C,2,0),"")</f>
        <v/>
      </c>
      <c r="E1252" s="79" t="str">
        <f>IFERROR(VLOOKUP($D1252,의치한약수데이터!$C:$AS,3,0),"")</f>
        <v/>
      </c>
      <c r="F1252" s="77" t="str">
        <f>IFERROR(VLOOKUP($D1252,의치한약수데이터!$C:$AS,5,0),"")</f>
        <v/>
      </c>
      <c r="G1252" s="77" t="str">
        <f>IFERROR(VLOOKUP($D1252,의치한약수데이터!$C:$AS,6,0),"")</f>
        <v/>
      </c>
      <c r="H1252" s="77" t="str">
        <f>IFERROR(VLOOKUP($D1252,의치한약수데이터!$C:$AS,8,0),"")</f>
        <v/>
      </c>
      <c r="I1252" s="77" t="str">
        <f>IFERROR(VLOOKUP($D1252,의치한약수데이터!$C:$AS,12,0),"")</f>
        <v/>
      </c>
      <c r="J1252" s="77" t="str">
        <f>IFERROR(VLOOKUP($D1252,의치한약수데이터!$C:$AS,13,0),"")</f>
        <v/>
      </c>
      <c r="K1252" s="77" t="str">
        <f>IFERROR(VLOOKUP($D1252,의치한약수데이터!$C:$AS,14,0),"")</f>
        <v/>
      </c>
      <c r="L1252" s="77" t="str">
        <f>IFERROR(VLOOKUP($D1252,의치한약수데이터!$C:$AS,16,0),"")</f>
        <v/>
      </c>
      <c r="M1252" s="80" t="str">
        <f>IFERROR(VLOOKUP($D1252,의치한약수데이터!$C:$AS,17,0),"")</f>
        <v/>
      </c>
      <c r="N1252" s="77" t="str">
        <f>IFERROR(VLOOKUP($D1252,의치한약수데이터!$C:$AS,18,0),"")</f>
        <v/>
      </c>
      <c r="O1252" s="81" t="str">
        <f>IFERROR(VLOOKUP($D1252,의치한약수데이터!$C:$AS,20,0),"")</f>
        <v/>
      </c>
      <c r="P1252" s="77" t="str">
        <f>IFERROR(VLOOKUP($D1252,의치한약수데이터!$C:$AS,21,0),"")</f>
        <v/>
      </c>
      <c r="Q1252" s="77" t="str">
        <f>IFERROR(VLOOKUP($D1252,의치한약수데이터!$C:$AS,39,0),"")</f>
        <v/>
      </c>
      <c r="R1252" s="82" t="str">
        <f>IFERROR(VLOOKUP($D1252,의치한약수데이터!$C:$AS,41,0),"")</f>
        <v/>
      </c>
      <c r="S1252" s="115" t="str">
        <f>IFERROR(VLOOKUP($D1252,의치한약수데이터!$C:$AS,43,0),"")</f>
        <v/>
      </c>
    </row>
    <row r="1253" spans="3:19" x14ac:dyDescent="0.3">
      <c r="C1253" s="18">
        <v>1221</v>
      </c>
      <c r="D1253" s="77" t="str">
        <f>IFERROR(VLOOKUP($C1253,의치한약수데이터!$B:$C,2,0),"")</f>
        <v/>
      </c>
      <c r="E1253" s="79" t="str">
        <f>IFERROR(VLOOKUP($D1253,의치한약수데이터!$C:$AS,3,0),"")</f>
        <v/>
      </c>
      <c r="F1253" s="77" t="str">
        <f>IFERROR(VLOOKUP($D1253,의치한약수데이터!$C:$AS,5,0),"")</f>
        <v/>
      </c>
      <c r="G1253" s="77" t="str">
        <f>IFERROR(VLOOKUP($D1253,의치한약수데이터!$C:$AS,6,0),"")</f>
        <v/>
      </c>
      <c r="H1253" s="77" t="str">
        <f>IFERROR(VLOOKUP($D1253,의치한약수데이터!$C:$AS,8,0),"")</f>
        <v/>
      </c>
      <c r="I1253" s="77" t="str">
        <f>IFERROR(VLOOKUP($D1253,의치한약수데이터!$C:$AS,12,0),"")</f>
        <v/>
      </c>
      <c r="J1253" s="77" t="str">
        <f>IFERROR(VLOOKUP($D1253,의치한약수데이터!$C:$AS,13,0),"")</f>
        <v/>
      </c>
      <c r="K1253" s="77" t="str">
        <f>IFERROR(VLOOKUP($D1253,의치한약수데이터!$C:$AS,14,0),"")</f>
        <v/>
      </c>
      <c r="L1253" s="77" t="str">
        <f>IFERROR(VLOOKUP($D1253,의치한약수데이터!$C:$AS,16,0),"")</f>
        <v/>
      </c>
      <c r="M1253" s="80" t="str">
        <f>IFERROR(VLOOKUP($D1253,의치한약수데이터!$C:$AS,17,0),"")</f>
        <v/>
      </c>
      <c r="N1253" s="77" t="str">
        <f>IFERROR(VLOOKUP($D1253,의치한약수데이터!$C:$AS,18,0),"")</f>
        <v/>
      </c>
      <c r="O1253" s="81" t="str">
        <f>IFERROR(VLOOKUP($D1253,의치한약수데이터!$C:$AS,20,0),"")</f>
        <v/>
      </c>
      <c r="P1253" s="77" t="str">
        <f>IFERROR(VLOOKUP($D1253,의치한약수데이터!$C:$AS,21,0),"")</f>
        <v/>
      </c>
      <c r="Q1253" s="77" t="str">
        <f>IFERROR(VLOOKUP($D1253,의치한약수데이터!$C:$AS,39,0),"")</f>
        <v/>
      </c>
      <c r="R1253" s="82" t="str">
        <f>IFERROR(VLOOKUP($D1253,의치한약수데이터!$C:$AS,41,0),"")</f>
        <v/>
      </c>
      <c r="S1253" s="115" t="str">
        <f>IFERROR(VLOOKUP($D1253,의치한약수데이터!$C:$AS,43,0),"")</f>
        <v/>
      </c>
    </row>
    <row r="1254" spans="3:19" x14ac:dyDescent="0.3">
      <c r="C1254" s="18">
        <v>1222</v>
      </c>
      <c r="D1254" s="77" t="str">
        <f>IFERROR(VLOOKUP($C1254,의치한약수데이터!$B:$C,2,0),"")</f>
        <v/>
      </c>
      <c r="E1254" s="79" t="str">
        <f>IFERROR(VLOOKUP($D1254,의치한약수데이터!$C:$AS,3,0),"")</f>
        <v/>
      </c>
      <c r="F1254" s="77" t="str">
        <f>IFERROR(VLOOKUP($D1254,의치한약수데이터!$C:$AS,5,0),"")</f>
        <v/>
      </c>
      <c r="G1254" s="77" t="str">
        <f>IFERROR(VLOOKUP($D1254,의치한약수데이터!$C:$AS,6,0),"")</f>
        <v/>
      </c>
      <c r="H1254" s="77" t="str">
        <f>IFERROR(VLOOKUP($D1254,의치한약수데이터!$C:$AS,8,0),"")</f>
        <v/>
      </c>
      <c r="I1254" s="77" t="str">
        <f>IFERROR(VLOOKUP($D1254,의치한약수데이터!$C:$AS,12,0),"")</f>
        <v/>
      </c>
      <c r="J1254" s="77" t="str">
        <f>IFERROR(VLOOKUP($D1254,의치한약수데이터!$C:$AS,13,0),"")</f>
        <v/>
      </c>
      <c r="K1254" s="77" t="str">
        <f>IFERROR(VLOOKUP($D1254,의치한약수데이터!$C:$AS,14,0),"")</f>
        <v/>
      </c>
      <c r="L1254" s="77" t="str">
        <f>IFERROR(VLOOKUP($D1254,의치한약수데이터!$C:$AS,16,0),"")</f>
        <v/>
      </c>
      <c r="M1254" s="80" t="str">
        <f>IFERROR(VLOOKUP($D1254,의치한약수데이터!$C:$AS,17,0),"")</f>
        <v/>
      </c>
      <c r="N1254" s="77" t="str">
        <f>IFERROR(VLOOKUP($D1254,의치한약수데이터!$C:$AS,18,0),"")</f>
        <v/>
      </c>
      <c r="O1254" s="81" t="str">
        <f>IFERROR(VLOOKUP($D1254,의치한약수데이터!$C:$AS,20,0),"")</f>
        <v/>
      </c>
      <c r="P1254" s="77" t="str">
        <f>IFERROR(VLOOKUP($D1254,의치한약수데이터!$C:$AS,21,0),"")</f>
        <v/>
      </c>
      <c r="Q1254" s="77" t="str">
        <f>IFERROR(VLOOKUP($D1254,의치한약수데이터!$C:$AS,39,0),"")</f>
        <v/>
      </c>
      <c r="R1254" s="82" t="str">
        <f>IFERROR(VLOOKUP($D1254,의치한약수데이터!$C:$AS,41,0),"")</f>
        <v/>
      </c>
      <c r="S1254" s="115" t="str">
        <f>IFERROR(VLOOKUP($D1254,의치한약수데이터!$C:$AS,43,0),"")</f>
        <v/>
      </c>
    </row>
    <row r="1255" spans="3:19" x14ac:dyDescent="0.3">
      <c r="C1255" s="18">
        <v>1223</v>
      </c>
      <c r="D1255" s="77" t="str">
        <f>IFERROR(VLOOKUP($C1255,의치한약수데이터!$B:$C,2,0),"")</f>
        <v/>
      </c>
      <c r="E1255" s="79" t="str">
        <f>IFERROR(VLOOKUP($D1255,의치한약수데이터!$C:$AS,3,0),"")</f>
        <v/>
      </c>
      <c r="F1255" s="77" t="str">
        <f>IFERROR(VLOOKUP($D1255,의치한약수데이터!$C:$AS,5,0),"")</f>
        <v/>
      </c>
      <c r="G1255" s="77" t="str">
        <f>IFERROR(VLOOKUP($D1255,의치한약수데이터!$C:$AS,6,0),"")</f>
        <v/>
      </c>
      <c r="H1255" s="77" t="str">
        <f>IFERROR(VLOOKUP($D1255,의치한약수데이터!$C:$AS,8,0),"")</f>
        <v/>
      </c>
      <c r="I1255" s="77" t="str">
        <f>IFERROR(VLOOKUP($D1255,의치한약수데이터!$C:$AS,12,0),"")</f>
        <v/>
      </c>
      <c r="J1255" s="77" t="str">
        <f>IFERROR(VLOOKUP($D1255,의치한약수데이터!$C:$AS,13,0),"")</f>
        <v/>
      </c>
      <c r="K1255" s="77" t="str">
        <f>IFERROR(VLOOKUP($D1255,의치한약수데이터!$C:$AS,14,0),"")</f>
        <v/>
      </c>
      <c r="L1255" s="77" t="str">
        <f>IFERROR(VLOOKUP($D1255,의치한약수데이터!$C:$AS,16,0),"")</f>
        <v/>
      </c>
      <c r="M1255" s="80" t="str">
        <f>IFERROR(VLOOKUP($D1255,의치한약수데이터!$C:$AS,17,0),"")</f>
        <v/>
      </c>
      <c r="N1255" s="77" t="str">
        <f>IFERROR(VLOOKUP($D1255,의치한약수데이터!$C:$AS,18,0),"")</f>
        <v/>
      </c>
      <c r="O1255" s="81" t="str">
        <f>IFERROR(VLOOKUP($D1255,의치한약수데이터!$C:$AS,20,0),"")</f>
        <v/>
      </c>
      <c r="P1255" s="77" t="str">
        <f>IFERROR(VLOOKUP($D1255,의치한약수데이터!$C:$AS,21,0),"")</f>
        <v/>
      </c>
      <c r="Q1255" s="77" t="str">
        <f>IFERROR(VLOOKUP($D1255,의치한약수데이터!$C:$AS,39,0),"")</f>
        <v/>
      </c>
      <c r="R1255" s="82" t="str">
        <f>IFERROR(VLOOKUP($D1255,의치한약수데이터!$C:$AS,41,0),"")</f>
        <v/>
      </c>
      <c r="S1255" s="115" t="str">
        <f>IFERROR(VLOOKUP($D1255,의치한약수데이터!$C:$AS,43,0),"")</f>
        <v/>
      </c>
    </row>
    <row r="1256" spans="3:19" x14ac:dyDescent="0.3">
      <c r="C1256" s="18">
        <v>1224</v>
      </c>
      <c r="D1256" s="77" t="str">
        <f>IFERROR(VLOOKUP($C1256,의치한약수데이터!$B:$C,2,0),"")</f>
        <v/>
      </c>
      <c r="E1256" s="79" t="str">
        <f>IFERROR(VLOOKUP($D1256,의치한약수데이터!$C:$AS,3,0),"")</f>
        <v/>
      </c>
      <c r="F1256" s="77" t="str">
        <f>IFERROR(VLOOKUP($D1256,의치한약수데이터!$C:$AS,5,0),"")</f>
        <v/>
      </c>
      <c r="G1256" s="77" t="str">
        <f>IFERROR(VLOOKUP($D1256,의치한약수데이터!$C:$AS,6,0),"")</f>
        <v/>
      </c>
      <c r="H1256" s="77" t="str">
        <f>IFERROR(VLOOKUP($D1256,의치한약수데이터!$C:$AS,8,0),"")</f>
        <v/>
      </c>
      <c r="I1256" s="77" t="str">
        <f>IFERROR(VLOOKUP($D1256,의치한약수데이터!$C:$AS,12,0),"")</f>
        <v/>
      </c>
      <c r="J1256" s="77" t="str">
        <f>IFERROR(VLOOKUP($D1256,의치한약수데이터!$C:$AS,13,0),"")</f>
        <v/>
      </c>
      <c r="K1256" s="77" t="str">
        <f>IFERROR(VLOOKUP($D1256,의치한약수데이터!$C:$AS,14,0),"")</f>
        <v/>
      </c>
      <c r="L1256" s="77" t="str">
        <f>IFERROR(VLOOKUP($D1256,의치한약수데이터!$C:$AS,16,0),"")</f>
        <v/>
      </c>
      <c r="M1256" s="80" t="str">
        <f>IFERROR(VLOOKUP($D1256,의치한약수데이터!$C:$AS,17,0),"")</f>
        <v/>
      </c>
      <c r="N1256" s="77" t="str">
        <f>IFERROR(VLOOKUP($D1256,의치한약수데이터!$C:$AS,18,0),"")</f>
        <v/>
      </c>
      <c r="O1256" s="81" t="str">
        <f>IFERROR(VLOOKUP($D1256,의치한약수데이터!$C:$AS,20,0),"")</f>
        <v/>
      </c>
      <c r="P1256" s="77" t="str">
        <f>IFERROR(VLOOKUP($D1256,의치한약수데이터!$C:$AS,21,0),"")</f>
        <v/>
      </c>
      <c r="Q1256" s="77" t="str">
        <f>IFERROR(VLOOKUP($D1256,의치한약수데이터!$C:$AS,39,0),"")</f>
        <v/>
      </c>
      <c r="R1256" s="82" t="str">
        <f>IFERROR(VLOOKUP($D1256,의치한약수데이터!$C:$AS,41,0),"")</f>
        <v/>
      </c>
      <c r="S1256" s="115" t="str">
        <f>IFERROR(VLOOKUP($D1256,의치한약수데이터!$C:$AS,43,0),"")</f>
        <v/>
      </c>
    </row>
    <row r="1257" spans="3:19" x14ac:dyDescent="0.3">
      <c r="C1257" s="18">
        <v>1225</v>
      </c>
      <c r="D1257" s="77" t="str">
        <f>IFERROR(VLOOKUP($C1257,의치한약수데이터!$B:$C,2,0),"")</f>
        <v/>
      </c>
      <c r="E1257" s="79" t="str">
        <f>IFERROR(VLOOKUP($D1257,의치한약수데이터!$C:$AS,3,0),"")</f>
        <v/>
      </c>
      <c r="F1257" s="77" t="str">
        <f>IFERROR(VLOOKUP($D1257,의치한약수데이터!$C:$AS,5,0),"")</f>
        <v/>
      </c>
      <c r="G1257" s="77" t="str">
        <f>IFERROR(VLOOKUP($D1257,의치한약수데이터!$C:$AS,6,0),"")</f>
        <v/>
      </c>
      <c r="H1257" s="77" t="str">
        <f>IFERROR(VLOOKUP($D1257,의치한약수데이터!$C:$AS,8,0),"")</f>
        <v/>
      </c>
      <c r="I1257" s="77" t="str">
        <f>IFERROR(VLOOKUP($D1257,의치한약수데이터!$C:$AS,12,0),"")</f>
        <v/>
      </c>
      <c r="J1257" s="77" t="str">
        <f>IFERROR(VLOOKUP($D1257,의치한약수데이터!$C:$AS,13,0),"")</f>
        <v/>
      </c>
      <c r="K1257" s="77" t="str">
        <f>IFERROR(VLOOKUP($D1257,의치한약수데이터!$C:$AS,14,0),"")</f>
        <v/>
      </c>
      <c r="L1257" s="77" t="str">
        <f>IFERROR(VLOOKUP($D1257,의치한약수데이터!$C:$AS,16,0),"")</f>
        <v/>
      </c>
      <c r="M1257" s="80" t="str">
        <f>IFERROR(VLOOKUP($D1257,의치한약수데이터!$C:$AS,17,0),"")</f>
        <v/>
      </c>
      <c r="N1257" s="77" t="str">
        <f>IFERROR(VLOOKUP($D1257,의치한약수데이터!$C:$AS,18,0),"")</f>
        <v/>
      </c>
      <c r="O1257" s="81" t="str">
        <f>IFERROR(VLOOKUP($D1257,의치한약수데이터!$C:$AS,20,0),"")</f>
        <v/>
      </c>
      <c r="P1257" s="77" t="str">
        <f>IFERROR(VLOOKUP($D1257,의치한약수데이터!$C:$AS,21,0),"")</f>
        <v/>
      </c>
      <c r="Q1257" s="77" t="str">
        <f>IFERROR(VLOOKUP($D1257,의치한약수데이터!$C:$AS,39,0),"")</f>
        <v/>
      </c>
      <c r="R1257" s="82" t="str">
        <f>IFERROR(VLOOKUP($D1257,의치한약수데이터!$C:$AS,41,0),"")</f>
        <v/>
      </c>
      <c r="S1257" s="115" t="str">
        <f>IFERROR(VLOOKUP($D1257,의치한약수데이터!$C:$AS,43,0),"")</f>
        <v/>
      </c>
    </row>
    <row r="1258" spans="3:19" x14ac:dyDescent="0.3">
      <c r="C1258" s="18">
        <v>1226</v>
      </c>
      <c r="D1258" s="77" t="str">
        <f>IFERROR(VLOOKUP($C1258,의치한약수데이터!$B:$C,2,0),"")</f>
        <v/>
      </c>
      <c r="E1258" s="79" t="str">
        <f>IFERROR(VLOOKUP($D1258,의치한약수데이터!$C:$AS,3,0),"")</f>
        <v/>
      </c>
      <c r="F1258" s="77" t="str">
        <f>IFERROR(VLOOKUP($D1258,의치한약수데이터!$C:$AS,5,0),"")</f>
        <v/>
      </c>
      <c r="G1258" s="77" t="str">
        <f>IFERROR(VLOOKUP($D1258,의치한약수데이터!$C:$AS,6,0),"")</f>
        <v/>
      </c>
      <c r="H1258" s="77" t="str">
        <f>IFERROR(VLOOKUP($D1258,의치한약수데이터!$C:$AS,8,0),"")</f>
        <v/>
      </c>
      <c r="I1258" s="77" t="str">
        <f>IFERROR(VLOOKUP($D1258,의치한약수데이터!$C:$AS,12,0),"")</f>
        <v/>
      </c>
      <c r="J1258" s="77" t="str">
        <f>IFERROR(VLOOKUP($D1258,의치한약수데이터!$C:$AS,13,0),"")</f>
        <v/>
      </c>
      <c r="K1258" s="77" t="str">
        <f>IFERROR(VLOOKUP($D1258,의치한약수데이터!$C:$AS,14,0),"")</f>
        <v/>
      </c>
      <c r="L1258" s="77" t="str">
        <f>IFERROR(VLOOKUP($D1258,의치한약수데이터!$C:$AS,16,0),"")</f>
        <v/>
      </c>
      <c r="M1258" s="80" t="str">
        <f>IFERROR(VLOOKUP($D1258,의치한약수데이터!$C:$AS,17,0),"")</f>
        <v/>
      </c>
      <c r="N1258" s="77" t="str">
        <f>IFERROR(VLOOKUP($D1258,의치한약수데이터!$C:$AS,18,0),"")</f>
        <v/>
      </c>
      <c r="O1258" s="81" t="str">
        <f>IFERROR(VLOOKUP($D1258,의치한약수데이터!$C:$AS,20,0),"")</f>
        <v/>
      </c>
      <c r="P1258" s="77" t="str">
        <f>IFERROR(VLOOKUP($D1258,의치한약수데이터!$C:$AS,21,0),"")</f>
        <v/>
      </c>
      <c r="Q1258" s="77" t="str">
        <f>IFERROR(VLOOKUP($D1258,의치한약수데이터!$C:$AS,39,0),"")</f>
        <v/>
      </c>
      <c r="R1258" s="82" t="str">
        <f>IFERROR(VLOOKUP($D1258,의치한약수데이터!$C:$AS,41,0),"")</f>
        <v/>
      </c>
      <c r="S1258" s="115" t="str">
        <f>IFERROR(VLOOKUP($D1258,의치한약수데이터!$C:$AS,43,0),"")</f>
        <v/>
      </c>
    </row>
    <row r="1259" spans="3:19" x14ac:dyDescent="0.3">
      <c r="C1259" s="18">
        <v>1227</v>
      </c>
      <c r="D1259" s="77" t="str">
        <f>IFERROR(VLOOKUP($C1259,의치한약수데이터!$B:$C,2,0),"")</f>
        <v/>
      </c>
      <c r="E1259" s="79" t="str">
        <f>IFERROR(VLOOKUP($D1259,의치한약수데이터!$C:$AS,3,0),"")</f>
        <v/>
      </c>
      <c r="F1259" s="77" t="str">
        <f>IFERROR(VLOOKUP($D1259,의치한약수데이터!$C:$AS,5,0),"")</f>
        <v/>
      </c>
      <c r="G1259" s="77" t="str">
        <f>IFERROR(VLOOKUP($D1259,의치한약수데이터!$C:$AS,6,0),"")</f>
        <v/>
      </c>
      <c r="H1259" s="77" t="str">
        <f>IFERROR(VLOOKUP($D1259,의치한약수데이터!$C:$AS,8,0),"")</f>
        <v/>
      </c>
      <c r="I1259" s="77" t="str">
        <f>IFERROR(VLOOKUP($D1259,의치한약수데이터!$C:$AS,12,0),"")</f>
        <v/>
      </c>
      <c r="J1259" s="77" t="str">
        <f>IFERROR(VLOOKUP($D1259,의치한약수데이터!$C:$AS,13,0),"")</f>
        <v/>
      </c>
      <c r="K1259" s="77" t="str">
        <f>IFERROR(VLOOKUP($D1259,의치한약수데이터!$C:$AS,14,0),"")</f>
        <v/>
      </c>
      <c r="L1259" s="77" t="str">
        <f>IFERROR(VLOOKUP($D1259,의치한약수데이터!$C:$AS,16,0),"")</f>
        <v/>
      </c>
      <c r="M1259" s="80" t="str">
        <f>IFERROR(VLOOKUP($D1259,의치한약수데이터!$C:$AS,17,0),"")</f>
        <v/>
      </c>
      <c r="N1259" s="77" t="str">
        <f>IFERROR(VLOOKUP($D1259,의치한약수데이터!$C:$AS,18,0),"")</f>
        <v/>
      </c>
      <c r="O1259" s="81" t="str">
        <f>IFERROR(VLOOKUP($D1259,의치한약수데이터!$C:$AS,20,0),"")</f>
        <v/>
      </c>
      <c r="P1259" s="77" t="str">
        <f>IFERROR(VLOOKUP($D1259,의치한약수데이터!$C:$AS,21,0),"")</f>
        <v/>
      </c>
      <c r="Q1259" s="77" t="str">
        <f>IFERROR(VLOOKUP($D1259,의치한약수데이터!$C:$AS,39,0),"")</f>
        <v/>
      </c>
      <c r="R1259" s="82" t="str">
        <f>IFERROR(VLOOKUP($D1259,의치한약수데이터!$C:$AS,41,0),"")</f>
        <v/>
      </c>
      <c r="S1259" s="115" t="str">
        <f>IFERROR(VLOOKUP($D1259,의치한약수데이터!$C:$AS,43,0),"")</f>
        <v/>
      </c>
    </row>
    <row r="1260" spans="3:19" x14ac:dyDescent="0.3">
      <c r="C1260" s="18">
        <v>1228</v>
      </c>
      <c r="D1260" s="77" t="str">
        <f>IFERROR(VLOOKUP($C1260,의치한약수데이터!$B:$C,2,0),"")</f>
        <v/>
      </c>
      <c r="E1260" s="79" t="str">
        <f>IFERROR(VLOOKUP($D1260,의치한약수데이터!$C:$AS,3,0),"")</f>
        <v/>
      </c>
      <c r="F1260" s="77" t="str">
        <f>IFERROR(VLOOKUP($D1260,의치한약수데이터!$C:$AS,5,0),"")</f>
        <v/>
      </c>
      <c r="G1260" s="77" t="str">
        <f>IFERROR(VLOOKUP($D1260,의치한약수데이터!$C:$AS,6,0),"")</f>
        <v/>
      </c>
      <c r="H1260" s="77" t="str">
        <f>IFERROR(VLOOKUP($D1260,의치한약수데이터!$C:$AS,8,0),"")</f>
        <v/>
      </c>
      <c r="I1260" s="77" t="str">
        <f>IFERROR(VLOOKUP($D1260,의치한약수데이터!$C:$AS,12,0),"")</f>
        <v/>
      </c>
      <c r="J1260" s="77" t="str">
        <f>IFERROR(VLOOKUP($D1260,의치한약수데이터!$C:$AS,13,0),"")</f>
        <v/>
      </c>
      <c r="K1260" s="77" t="str">
        <f>IFERROR(VLOOKUP($D1260,의치한약수데이터!$C:$AS,14,0),"")</f>
        <v/>
      </c>
      <c r="L1260" s="77" t="str">
        <f>IFERROR(VLOOKUP($D1260,의치한약수데이터!$C:$AS,16,0),"")</f>
        <v/>
      </c>
      <c r="M1260" s="80" t="str">
        <f>IFERROR(VLOOKUP($D1260,의치한약수데이터!$C:$AS,17,0),"")</f>
        <v/>
      </c>
      <c r="N1260" s="77" t="str">
        <f>IFERROR(VLOOKUP($D1260,의치한약수데이터!$C:$AS,18,0),"")</f>
        <v/>
      </c>
      <c r="O1260" s="81" t="str">
        <f>IFERROR(VLOOKUP($D1260,의치한약수데이터!$C:$AS,20,0),"")</f>
        <v/>
      </c>
      <c r="P1260" s="77" t="str">
        <f>IFERROR(VLOOKUP($D1260,의치한약수데이터!$C:$AS,21,0),"")</f>
        <v/>
      </c>
      <c r="Q1260" s="77" t="str">
        <f>IFERROR(VLOOKUP($D1260,의치한약수데이터!$C:$AS,39,0),"")</f>
        <v/>
      </c>
      <c r="R1260" s="82" t="str">
        <f>IFERROR(VLOOKUP($D1260,의치한약수데이터!$C:$AS,41,0),"")</f>
        <v/>
      </c>
      <c r="S1260" s="115" t="str">
        <f>IFERROR(VLOOKUP($D1260,의치한약수데이터!$C:$AS,43,0),"")</f>
        <v/>
      </c>
    </row>
    <row r="1261" spans="3:19" x14ac:dyDescent="0.3">
      <c r="C1261" s="18">
        <v>1229</v>
      </c>
      <c r="D1261" s="77" t="str">
        <f>IFERROR(VLOOKUP($C1261,의치한약수데이터!$B:$C,2,0),"")</f>
        <v/>
      </c>
      <c r="E1261" s="79" t="str">
        <f>IFERROR(VLOOKUP($D1261,의치한약수데이터!$C:$AS,3,0),"")</f>
        <v/>
      </c>
      <c r="F1261" s="77" t="str">
        <f>IFERROR(VLOOKUP($D1261,의치한약수데이터!$C:$AS,5,0),"")</f>
        <v/>
      </c>
      <c r="G1261" s="77" t="str">
        <f>IFERROR(VLOOKUP($D1261,의치한약수데이터!$C:$AS,6,0),"")</f>
        <v/>
      </c>
      <c r="H1261" s="77" t="str">
        <f>IFERROR(VLOOKUP($D1261,의치한약수데이터!$C:$AS,8,0),"")</f>
        <v/>
      </c>
      <c r="I1261" s="77" t="str">
        <f>IFERROR(VLOOKUP($D1261,의치한약수데이터!$C:$AS,12,0),"")</f>
        <v/>
      </c>
      <c r="J1261" s="77" t="str">
        <f>IFERROR(VLOOKUP($D1261,의치한약수데이터!$C:$AS,13,0),"")</f>
        <v/>
      </c>
      <c r="K1261" s="77" t="str">
        <f>IFERROR(VLOOKUP($D1261,의치한약수데이터!$C:$AS,14,0),"")</f>
        <v/>
      </c>
      <c r="L1261" s="77" t="str">
        <f>IFERROR(VLOOKUP($D1261,의치한약수데이터!$C:$AS,16,0),"")</f>
        <v/>
      </c>
      <c r="M1261" s="80" t="str">
        <f>IFERROR(VLOOKUP($D1261,의치한약수데이터!$C:$AS,17,0),"")</f>
        <v/>
      </c>
      <c r="N1261" s="77" t="str">
        <f>IFERROR(VLOOKUP($D1261,의치한약수데이터!$C:$AS,18,0),"")</f>
        <v/>
      </c>
      <c r="O1261" s="81" t="str">
        <f>IFERROR(VLOOKUP($D1261,의치한약수데이터!$C:$AS,20,0),"")</f>
        <v/>
      </c>
      <c r="P1261" s="77" t="str">
        <f>IFERROR(VLOOKUP($D1261,의치한약수데이터!$C:$AS,21,0),"")</f>
        <v/>
      </c>
      <c r="Q1261" s="77" t="str">
        <f>IFERROR(VLOOKUP($D1261,의치한약수데이터!$C:$AS,39,0),"")</f>
        <v/>
      </c>
      <c r="R1261" s="82" t="str">
        <f>IFERROR(VLOOKUP($D1261,의치한약수데이터!$C:$AS,41,0),"")</f>
        <v/>
      </c>
      <c r="S1261" s="115" t="str">
        <f>IFERROR(VLOOKUP($D1261,의치한약수데이터!$C:$AS,43,0),"")</f>
        <v/>
      </c>
    </row>
    <row r="1262" spans="3:19" x14ac:dyDescent="0.3">
      <c r="C1262" s="18">
        <v>1230</v>
      </c>
      <c r="D1262" s="77" t="str">
        <f>IFERROR(VLOOKUP($C1262,의치한약수데이터!$B:$C,2,0),"")</f>
        <v/>
      </c>
      <c r="E1262" s="79" t="str">
        <f>IFERROR(VLOOKUP($D1262,의치한약수데이터!$C:$AS,3,0),"")</f>
        <v/>
      </c>
      <c r="F1262" s="77" t="str">
        <f>IFERROR(VLOOKUP($D1262,의치한약수데이터!$C:$AS,5,0),"")</f>
        <v/>
      </c>
      <c r="G1262" s="77" t="str">
        <f>IFERROR(VLOOKUP($D1262,의치한약수데이터!$C:$AS,6,0),"")</f>
        <v/>
      </c>
      <c r="H1262" s="77" t="str">
        <f>IFERROR(VLOOKUP($D1262,의치한약수데이터!$C:$AS,8,0),"")</f>
        <v/>
      </c>
      <c r="I1262" s="77" t="str">
        <f>IFERROR(VLOOKUP($D1262,의치한약수데이터!$C:$AS,12,0),"")</f>
        <v/>
      </c>
      <c r="J1262" s="77" t="str">
        <f>IFERROR(VLOOKUP($D1262,의치한약수데이터!$C:$AS,13,0),"")</f>
        <v/>
      </c>
      <c r="K1262" s="77" t="str">
        <f>IFERROR(VLOOKUP($D1262,의치한약수데이터!$C:$AS,14,0),"")</f>
        <v/>
      </c>
      <c r="L1262" s="77" t="str">
        <f>IFERROR(VLOOKUP($D1262,의치한약수데이터!$C:$AS,16,0),"")</f>
        <v/>
      </c>
      <c r="M1262" s="80" t="str">
        <f>IFERROR(VLOOKUP($D1262,의치한약수데이터!$C:$AS,17,0),"")</f>
        <v/>
      </c>
      <c r="N1262" s="77" t="str">
        <f>IFERROR(VLOOKUP($D1262,의치한약수데이터!$C:$AS,18,0),"")</f>
        <v/>
      </c>
      <c r="O1262" s="81" t="str">
        <f>IFERROR(VLOOKUP($D1262,의치한약수데이터!$C:$AS,20,0),"")</f>
        <v/>
      </c>
      <c r="P1262" s="77" t="str">
        <f>IFERROR(VLOOKUP($D1262,의치한약수데이터!$C:$AS,21,0),"")</f>
        <v/>
      </c>
      <c r="Q1262" s="77" t="str">
        <f>IFERROR(VLOOKUP($D1262,의치한약수데이터!$C:$AS,39,0),"")</f>
        <v/>
      </c>
      <c r="R1262" s="82" t="str">
        <f>IFERROR(VLOOKUP($D1262,의치한약수데이터!$C:$AS,41,0),"")</f>
        <v/>
      </c>
      <c r="S1262" s="115" t="str">
        <f>IFERROR(VLOOKUP($D1262,의치한약수데이터!$C:$AS,43,0),"")</f>
        <v/>
      </c>
    </row>
    <row r="1263" spans="3:19" x14ac:dyDescent="0.3">
      <c r="C1263" s="18">
        <v>1231</v>
      </c>
      <c r="D1263" s="77" t="str">
        <f>IFERROR(VLOOKUP($C1263,의치한약수데이터!$B:$C,2,0),"")</f>
        <v/>
      </c>
      <c r="E1263" s="79" t="str">
        <f>IFERROR(VLOOKUP($D1263,의치한약수데이터!$C:$AS,3,0),"")</f>
        <v/>
      </c>
      <c r="F1263" s="77" t="str">
        <f>IFERROR(VLOOKUP($D1263,의치한약수데이터!$C:$AS,5,0),"")</f>
        <v/>
      </c>
      <c r="G1263" s="77" t="str">
        <f>IFERROR(VLOOKUP($D1263,의치한약수데이터!$C:$AS,6,0),"")</f>
        <v/>
      </c>
      <c r="H1263" s="77" t="str">
        <f>IFERROR(VLOOKUP($D1263,의치한약수데이터!$C:$AS,8,0),"")</f>
        <v/>
      </c>
      <c r="I1263" s="77" t="str">
        <f>IFERROR(VLOOKUP($D1263,의치한약수데이터!$C:$AS,12,0),"")</f>
        <v/>
      </c>
      <c r="J1263" s="77" t="str">
        <f>IFERROR(VLOOKUP($D1263,의치한약수데이터!$C:$AS,13,0),"")</f>
        <v/>
      </c>
      <c r="K1263" s="77" t="str">
        <f>IFERROR(VLOOKUP($D1263,의치한약수데이터!$C:$AS,14,0),"")</f>
        <v/>
      </c>
      <c r="L1263" s="77" t="str">
        <f>IFERROR(VLOOKUP($D1263,의치한약수데이터!$C:$AS,16,0),"")</f>
        <v/>
      </c>
      <c r="M1263" s="80" t="str">
        <f>IFERROR(VLOOKUP($D1263,의치한약수데이터!$C:$AS,17,0),"")</f>
        <v/>
      </c>
      <c r="N1263" s="77" t="str">
        <f>IFERROR(VLOOKUP($D1263,의치한약수데이터!$C:$AS,18,0),"")</f>
        <v/>
      </c>
      <c r="O1263" s="81" t="str">
        <f>IFERROR(VLOOKUP($D1263,의치한약수데이터!$C:$AS,20,0),"")</f>
        <v/>
      </c>
      <c r="P1263" s="77" t="str">
        <f>IFERROR(VLOOKUP($D1263,의치한약수데이터!$C:$AS,21,0),"")</f>
        <v/>
      </c>
      <c r="Q1263" s="77" t="str">
        <f>IFERROR(VLOOKUP($D1263,의치한약수데이터!$C:$AS,39,0),"")</f>
        <v/>
      </c>
      <c r="R1263" s="82" t="str">
        <f>IFERROR(VLOOKUP($D1263,의치한약수데이터!$C:$AS,41,0),"")</f>
        <v/>
      </c>
      <c r="S1263" s="115" t="str">
        <f>IFERROR(VLOOKUP($D1263,의치한약수데이터!$C:$AS,43,0),"")</f>
        <v/>
      </c>
    </row>
    <row r="1264" spans="3:19" x14ac:dyDescent="0.3">
      <c r="C1264" s="18">
        <v>1232</v>
      </c>
      <c r="D1264" s="77" t="str">
        <f>IFERROR(VLOOKUP($C1264,의치한약수데이터!$B:$C,2,0),"")</f>
        <v/>
      </c>
      <c r="E1264" s="79" t="str">
        <f>IFERROR(VLOOKUP($D1264,의치한약수데이터!$C:$AS,3,0),"")</f>
        <v/>
      </c>
      <c r="F1264" s="77" t="str">
        <f>IFERROR(VLOOKUP($D1264,의치한약수데이터!$C:$AS,5,0),"")</f>
        <v/>
      </c>
      <c r="G1264" s="77" t="str">
        <f>IFERROR(VLOOKUP($D1264,의치한약수데이터!$C:$AS,6,0),"")</f>
        <v/>
      </c>
      <c r="H1264" s="77" t="str">
        <f>IFERROR(VLOOKUP($D1264,의치한약수데이터!$C:$AS,8,0),"")</f>
        <v/>
      </c>
      <c r="I1264" s="77" t="str">
        <f>IFERROR(VLOOKUP($D1264,의치한약수데이터!$C:$AS,12,0),"")</f>
        <v/>
      </c>
      <c r="J1264" s="77" t="str">
        <f>IFERROR(VLOOKUP($D1264,의치한약수데이터!$C:$AS,13,0),"")</f>
        <v/>
      </c>
      <c r="K1264" s="77" t="str">
        <f>IFERROR(VLOOKUP($D1264,의치한약수데이터!$C:$AS,14,0),"")</f>
        <v/>
      </c>
      <c r="L1264" s="77" t="str">
        <f>IFERROR(VLOOKUP($D1264,의치한약수데이터!$C:$AS,16,0),"")</f>
        <v/>
      </c>
      <c r="M1264" s="80" t="str">
        <f>IFERROR(VLOOKUP($D1264,의치한약수데이터!$C:$AS,17,0),"")</f>
        <v/>
      </c>
      <c r="N1264" s="77" t="str">
        <f>IFERROR(VLOOKUP($D1264,의치한약수데이터!$C:$AS,18,0),"")</f>
        <v/>
      </c>
      <c r="O1264" s="81" t="str">
        <f>IFERROR(VLOOKUP($D1264,의치한약수데이터!$C:$AS,20,0),"")</f>
        <v/>
      </c>
      <c r="P1264" s="77" t="str">
        <f>IFERROR(VLOOKUP($D1264,의치한약수데이터!$C:$AS,21,0),"")</f>
        <v/>
      </c>
      <c r="Q1264" s="77" t="str">
        <f>IFERROR(VLOOKUP($D1264,의치한약수데이터!$C:$AS,39,0),"")</f>
        <v/>
      </c>
      <c r="R1264" s="82" t="str">
        <f>IFERROR(VLOOKUP($D1264,의치한약수데이터!$C:$AS,41,0),"")</f>
        <v/>
      </c>
      <c r="S1264" s="115" t="str">
        <f>IFERROR(VLOOKUP($D1264,의치한약수데이터!$C:$AS,43,0),"")</f>
        <v/>
      </c>
    </row>
    <row r="1265" spans="3:19" x14ac:dyDescent="0.3">
      <c r="C1265" s="18">
        <v>1233</v>
      </c>
      <c r="D1265" s="77" t="str">
        <f>IFERROR(VLOOKUP($C1265,의치한약수데이터!$B:$C,2,0),"")</f>
        <v/>
      </c>
      <c r="E1265" s="79" t="str">
        <f>IFERROR(VLOOKUP($D1265,의치한약수데이터!$C:$AS,3,0),"")</f>
        <v/>
      </c>
      <c r="F1265" s="77" t="str">
        <f>IFERROR(VLOOKUP($D1265,의치한약수데이터!$C:$AS,5,0),"")</f>
        <v/>
      </c>
      <c r="G1265" s="77" t="str">
        <f>IFERROR(VLOOKUP($D1265,의치한약수데이터!$C:$AS,6,0),"")</f>
        <v/>
      </c>
      <c r="H1265" s="77" t="str">
        <f>IFERROR(VLOOKUP($D1265,의치한약수데이터!$C:$AS,8,0),"")</f>
        <v/>
      </c>
      <c r="I1265" s="77" t="str">
        <f>IFERROR(VLOOKUP($D1265,의치한약수데이터!$C:$AS,12,0),"")</f>
        <v/>
      </c>
      <c r="J1265" s="77" t="str">
        <f>IFERROR(VLOOKUP($D1265,의치한약수데이터!$C:$AS,13,0),"")</f>
        <v/>
      </c>
      <c r="K1265" s="77" t="str">
        <f>IFERROR(VLOOKUP($D1265,의치한약수데이터!$C:$AS,14,0),"")</f>
        <v/>
      </c>
      <c r="L1265" s="77" t="str">
        <f>IFERROR(VLOOKUP($D1265,의치한약수데이터!$C:$AS,16,0),"")</f>
        <v/>
      </c>
      <c r="M1265" s="80" t="str">
        <f>IFERROR(VLOOKUP($D1265,의치한약수데이터!$C:$AS,17,0),"")</f>
        <v/>
      </c>
      <c r="N1265" s="77" t="str">
        <f>IFERROR(VLOOKUP($D1265,의치한약수데이터!$C:$AS,18,0),"")</f>
        <v/>
      </c>
      <c r="O1265" s="81" t="str">
        <f>IFERROR(VLOOKUP($D1265,의치한약수데이터!$C:$AS,20,0),"")</f>
        <v/>
      </c>
      <c r="P1265" s="77" t="str">
        <f>IFERROR(VLOOKUP($D1265,의치한약수데이터!$C:$AS,21,0),"")</f>
        <v/>
      </c>
      <c r="Q1265" s="77" t="str">
        <f>IFERROR(VLOOKUP($D1265,의치한약수데이터!$C:$AS,39,0),"")</f>
        <v/>
      </c>
      <c r="R1265" s="82" t="str">
        <f>IFERROR(VLOOKUP($D1265,의치한약수데이터!$C:$AS,41,0),"")</f>
        <v/>
      </c>
      <c r="S1265" s="115" t="str">
        <f>IFERROR(VLOOKUP($D1265,의치한약수데이터!$C:$AS,43,0),"")</f>
        <v/>
      </c>
    </row>
    <row r="1266" spans="3:19" x14ac:dyDescent="0.3">
      <c r="C1266" s="18">
        <v>1234</v>
      </c>
      <c r="D1266" s="77" t="str">
        <f>IFERROR(VLOOKUP($C1266,의치한약수데이터!$B:$C,2,0),"")</f>
        <v/>
      </c>
      <c r="E1266" s="79" t="str">
        <f>IFERROR(VLOOKUP($D1266,의치한약수데이터!$C:$AS,3,0),"")</f>
        <v/>
      </c>
      <c r="F1266" s="77" t="str">
        <f>IFERROR(VLOOKUP($D1266,의치한약수데이터!$C:$AS,5,0),"")</f>
        <v/>
      </c>
      <c r="G1266" s="77" t="str">
        <f>IFERROR(VLOOKUP($D1266,의치한약수데이터!$C:$AS,6,0),"")</f>
        <v/>
      </c>
      <c r="H1266" s="77" t="str">
        <f>IFERROR(VLOOKUP($D1266,의치한약수데이터!$C:$AS,8,0),"")</f>
        <v/>
      </c>
      <c r="I1266" s="77" t="str">
        <f>IFERROR(VLOOKUP($D1266,의치한약수데이터!$C:$AS,12,0),"")</f>
        <v/>
      </c>
      <c r="J1266" s="77" t="str">
        <f>IFERROR(VLOOKUP($D1266,의치한약수데이터!$C:$AS,13,0),"")</f>
        <v/>
      </c>
      <c r="K1266" s="77" t="str">
        <f>IFERROR(VLOOKUP($D1266,의치한약수데이터!$C:$AS,14,0),"")</f>
        <v/>
      </c>
      <c r="L1266" s="77" t="str">
        <f>IFERROR(VLOOKUP($D1266,의치한약수데이터!$C:$AS,16,0),"")</f>
        <v/>
      </c>
      <c r="M1266" s="80" t="str">
        <f>IFERROR(VLOOKUP($D1266,의치한약수데이터!$C:$AS,17,0),"")</f>
        <v/>
      </c>
      <c r="N1266" s="77" t="str">
        <f>IFERROR(VLOOKUP($D1266,의치한약수데이터!$C:$AS,18,0),"")</f>
        <v/>
      </c>
      <c r="O1266" s="81" t="str">
        <f>IFERROR(VLOOKUP($D1266,의치한약수데이터!$C:$AS,20,0),"")</f>
        <v/>
      </c>
      <c r="P1266" s="77" t="str">
        <f>IFERROR(VLOOKUP($D1266,의치한약수데이터!$C:$AS,21,0),"")</f>
        <v/>
      </c>
      <c r="Q1266" s="77" t="str">
        <f>IFERROR(VLOOKUP($D1266,의치한약수데이터!$C:$AS,39,0),"")</f>
        <v/>
      </c>
      <c r="R1266" s="82" t="str">
        <f>IFERROR(VLOOKUP($D1266,의치한약수데이터!$C:$AS,41,0),"")</f>
        <v/>
      </c>
      <c r="S1266" s="115" t="str">
        <f>IFERROR(VLOOKUP($D1266,의치한약수데이터!$C:$AS,43,0),"")</f>
        <v/>
      </c>
    </row>
    <row r="1267" spans="3:19" x14ac:dyDescent="0.3">
      <c r="C1267" s="18">
        <v>1235</v>
      </c>
      <c r="D1267" s="77" t="str">
        <f>IFERROR(VLOOKUP($C1267,의치한약수데이터!$B:$C,2,0),"")</f>
        <v/>
      </c>
      <c r="E1267" s="79" t="str">
        <f>IFERROR(VLOOKUP($D1267,의치한약수데이터!$C:$AS,3,0),"")</f>
        <v/>
      </c>
      <c r="F1267" s="77" t="str">
        <f>IFERROR(VLOOKUP($D1267,의치한약수데이터!$C:$AS,5,0),"")</f>
        <v/>
      </c>
      <c r="G1267" s="77" t="str">
        <f>IFERROR(VLOOKUP($D1267,의치한약수데이터!$C:$AS,6,0),"")</f>
        <v/>
      </c>
      <c r="H1267" s="77" t="str">
        <f>IFERROR(VLOOKUP($D1267,의치한약수데이터!$C:$AS,8,0),"")</f>
        <v/>
      </c>
      <c r="I1267" s="77" t="str">
        <f>IFERROR(VLOOKUP($D1267,의치한약수데이터!$C:$AS,12,0),"")</f>
        <v/>
      </c>
      <c r="J1267" s="77" t="str">
        <f>IFERROR(VLOOKUP($D1267,의치한약수데이터!$C:$AS,13,0),"")</f>
        <v/>
      </c>
      <c r="K1267" s="77" t="str">
        <f>IFERROR(VLOOKUP($D1267,의치한약수데이터!$C:$AS,14,0),"")</f>
        <v/>
      </c>
      <c r="L1267" s="77" t="str">
        <f>IFERROR(VLOOKUP($D1267,의치한약수데이터!$C:$AS,16,0),"")</f>
        <v/>
      </c>
      <c r="M1267" s="80" t="str">
        <f>IFERROR(VLOOKUP($D1267,의치한약수데이터!$C:$AS,17,0),"")</f>
        <v/>
      </c>
      <c r="N1267" s="77" t="str">
        <f>IFERROR(VLOOKUP($D1267,의치한약수데이터!$C:$AS,18,0),"")</f>
        <v/>
      </c>
      <c r="O1267" s="81" t="str">
        <f>IFERROR(VLOOKUP($D1267,의치한약수데이터!$C:$AS,20,0),"")</f>
        <v/>
      </c>
      <c r="P1267" s="77" t="str">
        <f>IFERROR(VLOOKUP($D1267,의치한약수데이터!$C:$AS,21,0),"")</f>
        <v/>
      </c>
      <c r="Q1267" s="77" t="str">
        <f>IFERROR(VLOOKUP($D1267,의치한약수데이터!$C:$AS,39,0),"")</f>
        <v/>
      </c>
      <c r="R1267" s="82" t="str">
        <f>IFERROR(VLOOKUP($D1267,의치한약수데이터!$C:$AS,41,0),"")</f>
        <v/>
      </c>
      <c r="S1267" s="115" t="str">
        <f>IFERROR(VLOOKUP($D1267,의치한약수데이터!$C:$AS,43,0),"")</f>
        <v/>
      </c>
    </row>
    <row r="1268" spans="3:19" x14ac:dyDescent="0.3">
      <c r="C1268" s="18">
        <v>1236</v>
      </c>
      <c r="D1268" s="77" t="str">
        <f>IFERROR(VLOOKUP($C1268,의치한약수데이터!$B:$C,2,0),"")</f>
        <v/>
      </c>
      <c r="E1268" s="79" t="str">
        <f>IFERROR(VLOOKUP($D1268,의치한약수데이터!$C:$AS,3,0),"")</f>
        <v/>
      </c>
      <c r="F1268" s="77" t="str">
        <f>IFERROR(VLOOKUP($D1268,의치한약수데이터!$C:$AS,5,0),"")</f>
        <v/>
      </c>
      <c r="G1268" s="77" t="str">
        <f>IFERROR(VLOOKUP($D1268,의치한약수데이터!$C:$AS,6,0),"")</f>
        <v/>
      </c>
      <c r="H1268" s="77" t="str">
        <f>IFERROR(VLOOKUP($D1268,의치한약수데이터!$C:$AS,8,0),"")</f>
        <v/>
      </c>
      <c r="I1268" s="77" t="str">
        <f>IFERROR(VLOOKUP($D1268,의치한약수데이터!$C:$AS,12,0),"")</f>
        <v/>
      </c>
      <c r="J1268" s="77" t="str">
        <f>IFERROR(VLOOKUP($D1268,의치한약수데이터!$C:$AS,13,0),"")</f>
        <v/>
      </c>
      <c r="K1268" s="77" t="str">
        <f>IFERROR(VLOOKUP($D1268,의치한약수데이터!$C:$AS,14,0),"")</f>
        <v/>
      </c>
      <c r="L1268" s="77" t="str">
        <f>IFERROR(VLOOKUP($D1268,의치한약수데이터!$C:$AS,16,0),"")</f>
        <v/>
      </c>
      <c r="M1268" s="80" t="str">
        <f>IFERROR(VLOOKUP($D1268,의치한약수데이터!$C:$AS,17,0),"")</f>
        <v/>
      </c>
      <c r="N1268" s="77" t="str">
        <f>IFERROR(VLOOKUP($D1268,의치한약수데이터!$C:$AS,18,0),"")</f>
        <v/>
      </c>
      <c r="O1268" s="81" t="str">
        <f>IFERROR(VLOOKUP($D1268,의치한약수데이터!$C:$AS,20,0),"")</f>
        <v/>
      </c>
      <c r="P1268" s="77" t="str">
        <f>IFERROR(VLOOKUP($D1268,의치한약수데이터!$C:$AS,21,0),"")</f>
        <v/>
      </c>
      <c r="Q1268" s="77" t="str">
        <f>IFERROR(VLOOKUP($D1268,의치한약수데이터!$C:$AS,39,0),"")</f>
        <v/>
      </c>
      <c r="R1268" s="82" t="str">
        <f>IFERROR(VLOOKUP($D1268,의치한약수데이터!$C:$AS,41,0),"")</f>
        <v/>
      </c>
      <c r="S1268" s="115" t="str">
        <f>IFERROR(VLOOKUP($D1268,의치한약수데이터!$C:$AS,43,0),"")</f>
        <v/>
      </c>
    </row>
    <row r="1269" spans="3:19" x14ac:dyDescent="0.3">
      <c r="C1269" s="18">
        <v>1237</v>
      </c>
      <c r="D1269" s="77" t="str">
        <f>IFERROR(VLOOKUP($C1269,의치한약수데이터!$B:$C,2,0),"")</f>
        <v/>
      </c>
      <c r="E1269" s="79" t="str">
        <f>IFERROR(VLOOKUP($D1269,의치한약수데이터!$C:$AS,3,0),"")</f>
        <v/>
      </c>
      <c r="F1269" s="77" t="str">
        <f>IFERROR(VLOOKUP($D1269,의치한약수데이터!$C:$AS,5,0),"")</f>
        <v/>
      </c>
      <c r="G1269" s="77" t="str">
        <f>IFERROR(VLOOKUP($D1269,의치한약수데이터!$C:$AS,6,0),"")</f>
        <v/>
      </c>
      <c r="H1269" s="77" t="str">
        <f>IFERROR(VLOOKUP($D1269,의치한약수데이터!$C:$AS,8,0),"")</f>
        <v/>
      </c>
      <c r="I1269" s="77" t="str">
        <f>IFERROR(VLOOKUP($D1269,의치한약수데이터!$C:$AS,12,0),"")</f>
        <v/>
      </c>
      <c r="J1269" s="77" t="str">
        <f>IFERROR(VLOOKUP($D1269,의치한약수데이터!$C:$AS,13,0),"")</f>
        <v/>
      </c>
      <c r="K1269" s="77" t="str">
        <f>IFERROR(VLOOKUP($D1269,의치한약수데이터!$C:$AS,14,0),"")</f>
        <v/>
      </c>
      <c r="L1269" s="77" t="str">
        <f>IFERROR(VLOOKUP($D1269,의치한약수데이터!$C:$AS,16,0),"")</f>
        <v/>
      </c>
      <c r="M1269" s="80" t="str">
        <f>IFERROR(VLOOKUP($D1269,의치한약수데이터!$C:$AS,17,0),"")</f>
        <v/>
      </c>
      <c r="N1269" s="77" t="str">
        <f>IFERROR(VLOOKUP($D1269,의치한약수데이터!$C:$AS,18,0),"")</f>
        <v/>
      </c>
      <c r="O1269" s="81" t="str">
        <f>IFERROR(VLOOKUP($D1269,의치한약수데이터!$C:$AS,20,0),"")</f>
        <v/>
      </c>
      <c r="P1269" s="77" t="str">
        <f>IFERROR(VLOOKUP($D1269,의치한약수데이터!$C:$AS,21,0),"")</f>
        <v/>
      </c>
      <c r="Q1269" s="77" t="str">
        <f>IFERROR(VLOOKUP($D1269,의치한약수데이터!$C:$AS,39,0),"")</f>
        <v/>
      </c>
      <c r="R1269" s="82" t="str">
        <f>IFERROR(VLOOKUP($D1269,의치한약수데이터!$C:$AS,41,0),"")</f>
        <v/>
      </c>
      <c r="S1269" s="115" t="str">
        <f>IFERROR(VLOOKUP($D1269,의치한약수데이터!$C:$AS,43,0),"")</f>
        <v/>
      </c>
    </row>
    <row r="1270" spans="3:19" x14ac:dyDescent="0.3">
      <c r="C1270" s="18">
        <v>1238</v>
      </c>
      <c r="D1270" s="77" t="str">
        <f>IFERROR(VLOOKUP($C1270,의치한약수데이터!$B:$C,2,0),"")</f>
        <v/>
      </c>
      <c r="E1270" s="79" t="str">
        <f>IFERROR(VLOOKUP($D1270,의치한약수데이터!$C:$AS,3,0),"")</f>
        <v/>
      </c>
      <c r="F1270" s="77" t="str">
        <f>IFERROR(VLOOKUP($D1270,의치한약수데이터!$C:$AS,5,0),"")</f>
        <v/>
      </c>
      <c r="G1270" s="77" t="str">
        <f>IFERROR(VLOOKUP($D1270,의치한약수데이터!$C:$AS,6,0),"")</f>
        <v/>
      </c>
      <c r="H1270" s="77" t="str">
        <f>IFERROR(VLOOKUP($D1270,의치한약수데이터!$C:$AS,8,0),"")</f>
        <v/>
      </c>
      <c r="I1270" s="77" t="str">
        <f>IFERROR(VLOOKUP($D1270,의치한약수데이터!$C:$AS,12,0),"")</f>
        <v/>
      </c>
      <c r="J1270" s="77" t="str">
        <f>IFERROR(VLOOKUP($D1270,의치한약수데이터!$C:$AS,13,0),"")</f>
        <v/>
      </c>
      <c r="K1270" s="77" t="str">
        <f>IFERROR(VLOOKUP($D1270,의치한약수데이터!$C:$AS,14,0),"")</f>
        <v/>
      </c>
      <c r="L1270" s="77" t="str">
        <f>IFERROR(VLOOKUP($D1270,의치한약수데이터!$C:$AS,16,0),"")</f>
        <v/>
      </c>
      <c r="M1270" s="80" t="str">
        <f>IFERROR(VLOOKUP($D1270,의치한약수데이터!$C:$AS,17,0),"")</f>
        <v/>
      </c>
      <c r="N1270" s="77" t="str">
        <f>IFERROR(VLOOKUP($D1270,의치한약수데이터!$C:$AS,18,0),"")</f>
        <v/>
      </c>
      <c r="O1270" s="81" t="str">
        <f>IFERROR(VLOOKUP($D1270,의치한약수데이터!$C:$AS,20,0),"")</f>
        <v/>
      </c>
      <c r="P1270" s="77" t="str">
        <f>IFERROR(VLOOKUP($D1270,의치한약수데이터!$C:$AS,21,0),"")</f>
        <v/>
      </c>
      <c r="Q1270" s="77" t="str">
        <f>IFERROR(VLOOKUP($D1270,의치한약수데이터!$C:$AS,39,0),"")</f>
        <v/>
      </c>
      <c r="R1270" s="82" t="str">
        <f>IFERROR(VLOOKUP($D1270,의치한약수데이터!$C:$AS,41,0),"")</f>
        <v/>
      </c>
      <c r="S1270" s="115" t="str">
        <f>IFERROR(VLOOKUP($D1270,의치한약수데이터!$C:$AS,43,0),"")</f>
        <v/>
      </c>
    </row>
    <row r="1271" spans="3:19" x14ac:dyDescent="0.3">
      <c r="C1271" s="18">
        <v>1239</v>
      </c>
      <c r="D1271" s="77" t="str">
        <f>IFERROR(VLOOKUP($C1271,의치한약수데이터!$B:$C,2,0),"")</f>
        <v/>
      </c>
      <c r="E1271" s="79" t="str">
        <f>IFERROR(VLOOKUP($D1271,의치한약수데이터!$C:$AS,3,0),"")</f>
        <v/>
      </c>
      <c r="F1271" s="77" t="str">
        <f>IFERROR(VLOOKUP($D1271,의치한약수데이터!$C:$AS,5,0),"")</f>
        <v/>
      </c>
      <c r="G1271" s="77" t="str">
        <f>IFERROR(VLOOKUP($D1271,의치한약수데이터!$C:$AS,6,0),"")</f>
        <v/>
      </c>
      <c r="H1271" s="77" t="str">
        <f>IFERROR(VLOOKUP($D1271,의치한약수데이터!$C:$AS,8,0),"")</f>
        <v/>
      </c>
      <c r="I1271" s="77" t="str">
        <f>IFERROR(VLOOKUP($D1271,의치한약수데이터!$C:$AS,12,0),"")</f>
        <v/>
      </c>
      <c r="J1271" s="77" t="str">
        <f>IFERROR(VLOOKUP($D1271,의치한약수데이터!$C:$AS,13,0),"")</f>
        <v/>
      </c>
      <c r="K1271" s="77" t="str">
        <f>IFERROR(VLOOKUP($D1271,의치한약수데이터!$C:$AS,14,0),"")</f>
        <v/>
      </c>
      <c r="L1271" s="77" t="str">
        <f>IFERROR(VLOOKUP($D1271,의치한약수데이터!$C:$AS,16,0),"")</f>
        <v/>
      </c>
      <c r="M1271" s="80" t="str">
        <f>IFERROR(VLOOKUP($D1271,의치한약수데이터!$C:$AS,17,0),"")</f>
        <v/>
      </c>
      <c r="N1271" s="77" t="str">
        <f>IFERROR(VLOOKUP($D1271,의치한약수데이터!$C:$AS,18,0),"")</f>
        <v/>
      </c>
      <c r="O1271" s="81" t="str">
        <f>IFERROR(VLOOKUP($D1271,의치한약수데이터!$C:$AS,20,0),"")</f>
        <v/>
      </c>
      <c r="P1271" s="77" t="str">
        <f>IFERROR(VLOOKUP($D1271,의치한약수데이터!$C:$AS,21,0),"")</f>
        <v/>
      </c>
      <c r="Q1271" s="77" t="str">
        <f>IFERROR(VLOOKUP($D1271,의치한약수데이터!$C:$AS,39,0),"")</f>
        <v/>
      </c>
      <c r="R1271" s="82" t="str">
        <f>IFERROR(VLOOKUP($D1271,의치한약수데이터!$C:$AS,41,0),"")</f>
        <v/>
      </c>
      <c r="S1271" s="115" t="str">
        <f>IFERROR(VLOOKUP($D1271,의치한약수데이터!$C:$AS,43,0),"")</f>
        <v/>
      </c>
    </row>
    <row r="1272" spans="3:19" x14ac:dyDescent="0.3">
      <c r="C1272" s="18">
        <v>1240</v>
      </c>
      <c r="D1272" s="77" t="str">
        <f>IFERROR(VLOOKUP($C1272,의치한약수데이터!$B:$C,2,0),"")</f>
        <v/>
      </c>
      <c r="E1272" s="79" t="str">
        <f>IFERROR(VLOOKUP($D1272,의치한약수데이터!$C:$AS,3,0),"")</f>
        <v/>
      </c>
      <c r="F1272" s="77" t="str">
        <f>IFERROR(VLOOKUP($D1272,의치한약수데이터!$C:$AS,5,0),"")</f>
        <v/>
      </c>
      <c r="G1272" s="77" t="str">
        <f>IFERROR(VLOOKUP($D1272,의치한약수데이터!$C:$AS,6,0),"")</f>
        <v/>
      </c>
      <c r="H1272" s="77" t="str">
        <f>IFERROR(VLOOKUP($D1272,의치한약수데이터!$C:$AS,8,0),"")</f>
        <v/>
      </c>
      <c r="I1272" s="77" t="str">
        <f>IFERROR(VLOOKUP($D1272,의치한약수데이터!$C:$AS,12,0),"")</f>
        <v/>
      </c>
      <c r="J1272" s="77" t="str">
        <f>IFERROR(VLOOKUP($D1272,의치한약수데이터!$C:$AS,13,0),"")</f>
        <v/>
      </c>
      <c r="K1272" s="77" t="str">
        <f>IFERROR(VLOOKUP($D1272,의치한약수데이터!$C:$AS,14,0),"")</f>
        <v/>
      </c>
      <c r="L1272" s="77" t="str">
        <f>IFERROR(VLOOKUP($D1272,의치한약수데이터!$C:$AS,16,0),"")</f>
        <v/>
      </c>
      <c r="M1272" s="80" t="str">
        <f>IFERROR(VLOOKUP($D1272,의치한약수데이터!$C:$AS,17,0),"")</f>
        <v/>
      </c>
      <c r="N1272" s="77" t="str">
        <f>IFERROR(VLOOKUP($D1272,의치한약수데이터!$C:$AS,18,0),"")</f>
        <v/>
      </c>
      <c r="O1272" s="81" t="str">
        <f>IFERROR(VLOOKUP($D1272,의치한약수데이터!$C:$AS,20,0),"")</f>
        <v/>
      </c>
      <c r="P1272" s="77" t="str">
        <f>IFERROR(VLOOKUP($D1272,의치한약수데이터!$C:$AS,21,0),"")</f>
        <v/>
      </c>
      <c r="Q1272" s="77" t="str">
        <f>IFERROR(VLOOKUP($D1272,의치한약수데이터!$C:$AS,39,0),"")</f>
        <v/>
      </c>
      <c r="R1272" s="82" t="str">
        <f>IFERROR(VLOOKUP($D1272,의치한약수데이터!$C:$AS,41,0),"")</f>
        <v/>
      </c>
      <c r="S1272" s="115" t="str">
        <f>IFERROR(VLOOKUP($D1272,의치한약수데이터!$C:$AS,43,0),"")</f>
        <v/>
      </c>
    </row>
    <row r="1273" spans="3:19" x14ac:dyDescent="0.3">
      <c r="C1273" s="18">
        <v>1241</v>
      </c>
      <c r="D1273" s="77" t="str">
        <f>IFERROR(VLOOKUP($C1273,의치한약수데이터!$B:$C,2,0),"")</f>
        <v/>
      </c>
      <c r="E1273" s="79" t="str">
        <f>IFERROR(VLOOKUP($D1273,의치한약수데이터!$C:$AS,3,0),"")</f>
        <v/>
      </c>
      <c r="F1273" s="77" t="str">
        <f>IFERROR(VLOOKUP($D1273,의치한약수데이터!$C:$AS,5,0),"")</f>
        <v/>
      </c>
      <c r="G1273" s="77" t="str">
        <f>IFERROR(VLOOKUP($D1273,의치한약수데이터!$C:$AS,6,0),"")</f>
        <v/>
      </c>
      <c r="H1273" s="77" t="str">
        <f>IFERROR(VLOOKUP($D1273,의치한약수데이터!$C:$AS,8,0),"")</f>
        <v/>
      </c>
      <c r="I1273" s="77" t="str">
        <f>IFERROR(VLOOKUP($D1273,의치한약수데이터!$C:$AS,12,0),"")</f>
        <v/>
      </c>
      <c r="J1273" s="77" t="str">
        <f>IFERROR(VLOOKUP($D1273,의치한약수데이터!$C:$AS,13,0),"")</f>
        <v/>
      </c>
      <c r="K1273" s="77" t="str">
        <f>IFERROR(VLOOKUP($D1273,의치한약수데이터!$C:$AS,14,0),"")</f>
        <v/>
      </c>
      <c r="L1273" s="77" t="str">
        <f>IFERROR(VLOOKUP($D1273,의치한약수데이터!$C:$AS,16,0),"")</f>
        <v/>
      </c>
      <c r="M1273" s="80" t="str">
        <f>IFERROR(VLOOKUP($D1273,의치한약수데이터!$C:$AS,17,0),"")</f>
        <v/>
      </c>
      <c r="N1273" s="77" t="str">
        <f>IFERROR(VLOOKUP($D1273,의치한약수데이터!$C:$AS,18,0),"")</f>
        <v/>
      </c>
      <c r="O1273" s="81" t="str">
        <f>IFERROR(VLOOKUP($D1273,의치한약수데이터!$C:$AS,20,0),"")</f>
        <v/>
      </c>
      <c r="P1273" s="77" t="str">
        <f>IFERROR(VLOOKUP($D1273,의치한약수데이터!$C:$AS,21,0),"")</f>
        <v/>
      </c>
      <c r="Q1273" s="77" t="str">
        <f>IFERROR(VLOOKUP($D1273,의치한약수데이터!$C:$AS,39,0),"")</f>
        <v/>
      </c>
      <c r="R1273" s="82" t="str">
        <f>IFERROR(VLOOKUP($D1273,의치한약수데이터!$C:$AS,41,0),"")</f>
        <v/>
      </c>
      <c r="S1273" s="115" t="str">
        <f>IFERROR(VLOOKUP($D1273,의치한약수데이터!$C:$AS,43,0),"")</f>
        <v/>
      </c>
    </row>
    <row r="1274" spans="3:19" x14ac:dyDescent="0.3">
      <c r="C1274" s="18">
        <v>1242</v>
      </c>
      <c r="D1274" s="77" t="str">
        <f>IFERROR(VLOOKUP($C1274,의치한약수데이터!$B:$C,2,0),"")</f>
        <v/>
      </c>
      <c r="E1274" s="79" t="str">
        <f>IFERROR(VLOOKUP($D1274,의치한약수데이터!$C:$AS,3,0),"")</f>
        <v/>
      </c>
      <c r="F1274" s="77" t="str">
        <f>IFERROR(VLOOKUP($D1274,의치한약수데이터!$C:$AS,5,0),"")</f>
        <v/>
      </c>
      <c r="G1274" s="77" t="str">
        <f>IFERROR(VLOOKUP($D1274,의치한약수데이터!$C:$AS,6,0),"")</f>
        <v/>
      </c>
      <c r="H1274" s="77" t="str">
        <f>IFERROR(VLOOKUP($D1274,의치한약수데이터!$C:$AS,8,0),"")</f>
        <v/>
      </c>
      <c r="I1274" s="77" t="str">
        <f>IFERROR(VLOOKUP($D1274,의치한약수데이터!$C:$AS,12,0),"")</f>
        <v/>
      </c>
      <c r="J1274" s="77" t="str">
        <f>IFERROR(VLOOKUP($D1274,의치한약수데이터!$C:$AS,13,0),"")</f>
        <v/>
      </c>
      <c r="K1274" s="77" t="str">
        <f>IFERROR(VLOOKUP($D1274,의치한약수데이터!$C:$AS,14,0),"")</f>
        <v/>
      </c>
      <c r="L1274" s="77" t="str">
        <f>IFERROR(VLOOKUP($D1274,의치한약수데이터!$C:$AS,16,0),"")</f>
        <v/>
      </c>
      <c r="M1274" s="80" t="str">
        <f>IFERROR(VLOOKUP($D1274,의치한약수데이터!$C:$AS,17,0),"")</f>
        <v/>
      </c>
      <c r="N1274" s="77" t="str">
        <f>IFERROR(VLOOKUP($D1274,의치한약수데이터!$C:$AS,18,0),"")</f>
        <v/>
      </c>
      <c r="O1274" s="81" t="str">
        <f>IFERROR(VLOOKUP($D1274,의치한약수데이터!$C:$AS,20,0),"")</f>
        <v/>
      </c>
      <c r="P1274" s="77" t="str">
        <f>IFERROR(VLOOKUP($D1274,의치한약수데이터!$C:$AS,21,0),"")</f>
        <v/>
      </c>
      <c r="Q1274" s="77" t="str">
        <f>IFERROR(VLOOKUP($D1274,의치한약수데이터!$C:$AS,39,0),"")</f>
        <v/>
      </c>
      <c r="R1274" s="82" t="str">
        <f>IFERROR(VLOOKUP($D1274,의치한약수데이터!$C:$AS,41,0),"")</f>
        <v/>
      </c>
      <c r="S1274" s="115" t="str">
        <f>IFERROR(VLOOKUP($D1274,의치한약수데이터!$C:$AS,43,0),"")</f>
        <v/>
      </c>
    </row>
    <row r="1275" spans="3:19" x14ac:dyDescent="0.3">
      <c r="C1275" s="18">
        <v>1243</v>
      </c>
      <c r="D1275" s="77" t="str">
        <f>IFERROR(VLOOKUP($C1275,의치한약수데이터!$B:$C,2,0),"")</f>
        <v/>
      </c>
      <c r="E1275" s="79" t="str">
        <f>IFERROR(VLOOKUP($D1275,의치한약수데이터!$C:$AS,3,0),"")</f>
        <v/>
      </c>
      <c r="F1275" s="77" t="str">
        <f>IFERROR(VLOOKUP($D1275,의치한약수데이터!$C:$AS,5,0),"")</f>
        <v/>
      </c>
      <c r="G1275" s="77" t="str">
        <f>IFERROR(VLOOKUP($D1275,의치한약수데이터!$C:$AS,6,0),"")</f>
        <v/>
      </c>
      <c r="H1275" s="77" t="str">
        <f>IFERROR(VLOOKUP($D1275,의치한약수데이터!$C:$AS,8,0),"")</f>
        <v/>
      </c>
      <c r="I1275" s="77" t="str">
        <f>IFERROR(VLOOKUP($D1275,의치한약수데이터!$C:$AS,12,0),"")</f>
        <v/>
      </c>
      <c r="J1275" s="77" t="str">
        <f>IFERROR(VLOOKUP($D1275,의치한약수데이터!$C:$AS,13,0),"")</f>
        <v/>
      </c>
      <c r="K1275" s="77" t="str">
        <f>IFERROR(VLOOKUP($D1275,의치한약수데이터!$C:$AS,14,0),"")</f>
        <v/>
      </c>
      <c r="L1275" s="77" t="str">
        <f>IFERROR(VLOOKUP($D1275,의치한약수데이터!$C:$AS,16,0),"")</f>
        <v/>
      </c>
      <c r="M1275" s="80" t="str">
        <f>IFERROR(VLOOKUP($D1275,의치한약수데이터!$C:$AS,17,0),"")</f>
        <v/>
      </c>
      <c r="N1275" s="77" t="str">
        <f>IFERROR(VLOOKUP($D1275,의치한약수데이터!$C:$AS,18,0),"")</f>
        <v/>
      </c>
      <c r="O1275" s="81" t="str">
        <f>IFERROR(VLOOKUP($D1275,의치한약수데이터!$C:$AS,20,0),"")</f>
        <v/>
      </c>
      <c r="P1275" s="77" t="str">
        <f>IFERROR(VLOOKUP($D1275,의치한약수데이터!$C:$AS,21,0),"")</f>
        <v/>
      </c>
      <c r="Q1275" s="77" t="str">
        <f>IFERROR(VLOOKUP($D1275,의치한약수데이터!$C:$AS,39,0),"")</f>
        <v/>
      </c>
      <c r="R1275" s="82" t="str">
        <f>IFERROR(VLOOKUP($D1275,의치한약수데이터!$C:$AS,41,0),"")</f>
        <v/>
      </c>
      <c r="S1275" s="115" t="str">
        <f>IFERROR(VLOOKUP($D1275,의치한약수데이터!$C:$AS,43,0),"")</f>
        <v/>
      </c>
    </row>
    <row r="1276" spans="3:19" x14ac:dyDescent="0.3">
      <c r="C1276" s="18">
        <v>1244</v>
      </c>
      <c r="D1276" s="77" t="str">
        <f>IFERROR(VLOOKUP($C1276,의치한약수데이터!$B:$C,2,0),"")</f>
        <v/>
      </c>
      <c r="E1276" s="79" t="str">
        <f>IFERROR(VLOOKUP($D1276,의치한약수데이터!$C:$AS,3,0),"")</f>
        <v/>
      </c>
      <c r="F1276" s="77" t="str">
        <f>IFERROR(VLOOKUP($D1276,의치한약수데이터!$C:$AS,5,0),"")</f>
        <v/>
      </c>
      <c r="G1276" s="77" t="str">
        <f>IFERROR(VLOOKUP($D1276,의치한약수데이터!$C:$AS,6,0),"")</f>
        <v/>
      </c>
      <c r="H1276" s="77" t="str">
        <f>IFERROR(VLOOKUP($D1276,의치한약수데이터!$C:$AS,8,0),"")</f>
        <v/>
      </c>
      <c r="I1276" s="77" t="str">
        <f>IFERROR(VLOOKUP($D1276,의치한약수데이터!$C:$AS,12,0),"")</f>
        <v/>
      </c>
      <c r="J1276" s="77" t="str">
        <f>IFERROR(VLOOKUP($D1276,의치한약수데이터!$C:$AS,13,0),"")</f>
        <v/>
      </c>
      <c r="K1276" s="77" t="str">
        <f>IFERROR(VLOOKUP($D1276,의치한약수데이터!$C:$AS,14,0),"")</f>
        <v/>
      </c>
      <c r="L1276" s="77" t="str">
        <f>IFERROR(VLOOKUP($D1276,의치한약수데이터!$C:$AS,16,0),"")</f>
        <v/>
      </c>
      <c r="M1276" s="80" t="str">
        <f>IFERROR(VLOOKUP($D1276,의치한약수데이터!$C:$AS,17,0),"")</f>
        <v/>
      </c>
      <c r="N1276" s="77" t="str">
        <f>IFERROR(VLOOKUP($D1276,의치한약수데이터!$C:$AS,18,0),"")</f>
        <v/>
      </c>
      <c r="O1276" s="81" t="str">
        <f>IFERROR(VLOOKUP($D1276,의치한약수데이터!$C:$AS,20,0),"")</f>
        <v/>
      </c>
      <c r="P1276" s="77" t="str">
        <f>IFERROR(VLOOKUP($D1276,의치한약수데이터!$C:$AS,21,0),"")</f>
        <v/>
      </c>
      <c r="Q1276" s="77" t="str">
        <f>IFERROR(VLOOKUP($D1276,의치한약수데이터!$C:$AS,39,0),"")</f>
        <v/>
      </c>
      <c r="R1276" s="82" t="str">
        <f>IFERROR(VLOOKUP($D1276,의치한약수데이터!$C:$AS,41,0),"")</f>
        <v/>
      </c>
      <c r="S1276" s="115" t="str">
        <f>IFERROR(VLOOKUP($D1276,의치한약수데이터!$C:$AS,43,0),"")</f>
        <v/>
      </c>
    </row>
    <row r="1277" spans="3:19" x14ac:dyDescent="0.3">
      <c r="C1277" s="18">
        <v>1245</v>
      </c>
      <c r="D1277" s="77" t="str">
        <f>IFERROR(VLOOKUP($C1277,의치한약수데이터!$B:$C,2,0),"")</f>
        <v/>
      </c>
      <c r="E1277" s="79" t="str">
        <f>IFERROR(VLOOKUP($D1277,의치한약수데이터!$C:$AS,3,0),"")</f>
        <v/>
      </c>
      <c r="F1277" s="77" t="str">
        <f>IFERROR(VLOOKUP($D1277,의치한약수데이터!$C:$AS,5,0),"")</f>
        <v/>
      </c>
      <c r="G1277" s="77" t="str">
        <f>IFERROR(VLOOKUP($D1277,의치한약수데이터!$C:$AS,6,0),"")</f>
        <v/>
      </c>
      <c r="H1277" s="77" t="str">
        <f>IFERROR(VLOOKUP($D1277,의치한약수데이터!$C:$AS,8,0),"")</f>
        <v/>
      </c>
      <c r="I1277" s="77" t="str">
        <f>IFERROR(VLOOKUP($D1277,의치한약수데이터!$C:$AS,12,0),"")</f>
        <v/>
      </c>
      <c r="J1277" s="77" t="str">
        <f>IFERROR(VLOOKUP($D1277,의치한약수데이터!$C:$AS,13,0),"")</f>
        <v/>
      </c>
      <c r="K1277" s="77" t="str">
        <f>IFERROR(VLOOKUP($D1277,의치한약수데이터!$C:$AS,14,0),"")</f>
        <v/>
      </c>
      <c r="L1277" s="77" t="str">
        <f>IFERROR(VLOOKUP($D1277,의치한약수데이터!$C:$AS,16,0),"")</f>
        <v/>
      </c>
      <c r="M1277" s="80" t="str">
        <f>IFERROR(VLOOKUP($D1277,의치한약수데이터!$C:$AS,17,0),"")</f>
        <v/>
      </c>
      <c r="N1277" s="77" t="str">
        <f>IFERROR(VLOOKUP($D1277,의치한약수데이터!$C:$AS,18,0),"")</f>
        <v/>
      </c>
      <c r="O1277" s="81" t="str">
        <f>IFERROR(VLOOKUP($D1277,의치한약수데이터!$C:$AS,20,0),"")</f>
        <v/>
      </c>
      <c r="P1277" s="77" t="str">
        <f>IFERROR(VLOOKUP($D1277,의치한약수데이터!$C:$AS,21,0),"")</f>
        <v/>
      </c>
      <c r="Q1277" s="77" t="str">
        <f>IFERROR(VLOOKUP($D1277,의치한약수데이터!$C:$AS,39,0),"")</f>
        <v/>
      </c>
      <c r="R1277" s="82" t="str">
        <f>IFERROR(VLOOKUP($D1277,의치한약수데이터!$C:$AS,41,0),"")</f>
        <v/>
      </c>
      <c r="S1277" s="115" t="str">
        <f>IFERROR(VLOOKUP($D1277,의치한약수데이터!$C:$AS,43,0),"")</f>
        <v/>
      </c>
    </row>
    <row r="1278" spans="3:19" x14ac:dyDescent="0.3">
      <c r="C1278" s="18">
        <v>1246</v>
      </c>
      <c r="D1278" s="77" t="str">
        <f>IFERROR(VLOOKUP($C1278,의치한약수데이터!$B:$C,2,0),"")</f>
        <v/>
      </c>
      <c r="E1278" s="79" t="str">
        <f>IFERROR(VLOOKUP($D1278,의치한약수데이터!$C:$AS,3,0),"")</f>
        <v/>
      </c>
      <c r="F1278" s="77" t="str">
        <f>IFERROR(VLOOKUP($D1278,의치한약수데이터!$C:$AS,5,0),"")</f>
        <v/>
      </c>
      <c r="G1278" s="77" t="str">
        <f>IFERROR(VLOOKUP($D1278,의치한약수데이터!$C:$AS,6,0),"")</f>
        <v/>
      </c>
      <c r="H1278" s="77" t="str">
        <f>IFERROR(VLOOKUP($D1278,의치한약수데이터!$C:$AS,8,0),"")</f>
        <v/>
      </c>
      <c r="I1278" s="77" t="str">
        <f>IFERROR(VLOOKUP($D1278,의치한약수데이터!$C:$AS,12,0),"")</f>
        <v/>
      </c>
      <c r="J1278" s="77" t="str">
        <f>IFERROR(VLOOKUP($D1278,의치한약수데이터!$C:$AS,13,0),"")</f>
        <v/>
      </c>
      <c r="K1278" s="77" t="str">
        <f>IFERROR(VLOOKUP($D1278,의치한약수데이터!$C:$AS,14,0),"")</f>
        <v/>
      </c>
      <c r="L1278" s="77" t="str">
        <f>IFERROR(VLOOKUP($D1278,의치한약수데이터!$C:$AS,16,0),"")</f>
        <v/>
      </c>
      <c r="M1278" s="80" t="str">
        <f>IFERROR(VLOOKUP($D1278,의치한약수데이터!$C:$AS,17,0),"")</f>
        <v/>
      </c>
      <c r="N1278" s="77" t="str">
        <f>IFERROR(VLOOKUP($D1278,의치한약수데이터!$C:$AS,18,0),"")</f>
        <v/>
      </c>
      <c r="O1278" s="81" t="str">
        <f>IFERROR(VLOOKUP($D1278,의치한약수데이터!$C:$AS,20,0),"")</f>
        <v/>
      </c>
      <c r="P1278" s="77" t="str">
        <f>IFERROR(VLOOKUP($D1278,의치한약수데이터!$C:$AS,21,0),"")</f>
        <v/>
      </c>
      <c r="Q1278" s="77" t="str">
        <f>IFERROR(VLOOKUP($D1278,의치한약수데이터!$C:$AS,39,0),"")</f>
        <v/>
      </c>
      <c r="R1278" s="82" t="str">
        <f>IFERROR(VLOOKUP($D1278,의치한약수데이터!$C:$AS,41,0),"")</f>
        <v/>
      </c>
      <c r="S1278" s="115" t="str">
        <f>IFERROR(VLOOKUP($D1278,의치한약수데이터!$C:$AS,43,0),"")</f>
        <v/>
      </c>
    </row>
    <row r="1279" spans="3:19" x14ac:dyDescent="0.3">
      <c r="C1279" s="18">
        <v>1247</v>
      </c>
      <c r="D1279" s="77" t="str">
        <f>IFERROR(VLOOKUP($C1279,의치한약수데이터!$B:$C,2,0),"")</f>
        <v/>
      </c>
      <c r="E1279" s="79" t="str">
        <f>IFERROR(VLOOKUP($D1279,의치한약수데이터!$C:$AS,3,0),"")</f>
        <v/>
      </c>
      <c r="F1279" s="77" t="str">
        <f>IFERROR(VLOOKUP($D1279,의치한약수데이터!$C:$AS,5,0),"")</f>
        <v/>
      </c>
      <c r="G1279" s="77" t="str">
        <f>IFERROR(VLOOKUP($D1279,의치한약수데이터!$C:$AS,6,0),"")</f>
        <v/>
      </c>
      <c r="H1279" s="77" t="str">
        <f>IFERROR(VLOOKUP($D1279,의치한약수데이터!$C:$AS,8,0),"")</f>
        <v/>
      </c>
      <c r="I1279" s="77" t="str">
        <f>IFERROR(VLOOKUP($D1279,의치한약수데이터!$C:$AS,12,0),"")</f>
        <v/>
      </c>
      <c r="J1279" s="77" t="str">
        <f>IFERROR(VLOOKUP($D1279,의치한약수데이터!$C:$AS,13,0),"")</f>
        <v/>
      </c>
      <c r="K1279" s="77" t="str">
        <f>IFERROR(VLOOKUP($D1279,의치한약수데이터!$C:$AS,14,0),"")</f>
        <v/>
      </c>
      <c r="L1279" s="77" t="str">
        <f>IFERROR(VLOOKUP($D1279,의치한약수데이터!$C:$AS,16,0),"")</f>
        <v/>
      </c>
      <c r="M1279" s="80" t="str">
        <f>IFERROR(VLOOKUP($D1279,의치한약수데이터!$C:$AS,17,0),"")</f>
        <v/>
      </c>
      <c r="N1279" s="77" t="str">
        <f>IFERROR(VLOOKUP($D1279,의치한약수데이터!$C:$AS,18,0),"")</f>
        <v/>
      </c>
      <c r="O1279" s="81" t="str">
        <f>IFERROR(VLOOKUP($D1279,의치한약수데이터!$C:$AS,20,0),"")</f>
        <v/>
      </c>
      <c r="P1279" s="77" t="str">
        <f>IFERROR(VLOOKUP($D1279,의치한약수데이터!$C:$AS,21,0),"")</f>
        <v/>
      </c>
      <c r="Q1279" s="77" t="str">
        <f>IFERROR(VLOOKUP($D1279,의치한약수데이터!$C:$AS,39,0),"")</f>
        <v/>
      </c>
      <c r="R1279" s="82" t="str">
        <f>IFERROR(VLOOKUP($D1279,의치한약수데이터!$C:$AS,41,0),"")</f>
        <v/>
      </c>
      <c r="S1279" s="115" t="str">
        <f>IFERROR(VLOOKUP($D1279,의치한약수데이터!$C:$AS,43,0),"")</f>
        <v/>
      </c>
    </row>
    <row r="1280" spans="3:19" x14ac:dyDescent="0.3">
      <c r="C1280" s="18">
        <v>1248</v>
      </c>
      <c r="D1280" s="77" t="str">
        <f>IFERROR(VLOOKUP($C1280,의치한약수데이터!$B:$C,2,0),"")</f>
        <v/>
      </c>
      <c r="E1280" s="79" t="str">
        <f>IFERROR(VLOOKUP($D1280,의치한약수데이터!$C:$AS,3,0),"")</f>
        <v/>
      </c>
      <c r="F1280" s="77" t="str">
        <f>IFERROR(VLOOKUP($D1280,의치한약수데이터!$C:$AS,5,0),"")</f>
        <v/>
      </c>
      <c r="G1280" s="77" t="str">
        <f>IFERROR(VLOOKUP($D1280,의치한약수데이터!$C:$AS,6,0),"")</f>
        <v/>
      </c>
      <c r="H1280" s="77" t="str">
        <f>IFERROR(VLOOKUP($D1280,의치한약수데이터!$C:$AS,8,0),"")</f>
        <v/>
      </c>
      <c r="I1280" s="77" t="str">
        <f>IFERROR(VLOOKUP($D1280,의치한약수데이터!$C:$AS,12,0),"")</f>
        <v/>
      </c>
      <c r="J1280" s="77" t="str">
        <f>IFERROR(VLOOKUP($D1280,의치한약수데이터!$C:$AS,13,0),"")</f>
        <v/>
      </c>
      <c r="K1280" s="77" t="str">
        <f>IFERROR(VLOOKUP($D1280,의치한약수데이터!$C:$AS,14,0),"")</f>
        <v/>
      </c>
      <c r="L1280" s="77" t="str">
        <f>IFERROR(VLOOKUP($D1280,의치한약수데이터!$C:$AS,16,0),"")</f>
        <v/>
      </c>
      <c r="M1280" s="80" t="str">
        <f>IFERROR(VLOOKUP($D1280,의치한약수데이터!$C:$AS,17,0),"")</f>
        <v/>
      </c>
      <c r="N1280" s="77" t="str">
        <f>IFERROR(VLOOKUP($D1280,의치한약수데이터!$C:$AS,18,0),"")</f>
        <v/>
      </c>
      <c r="O1280" s="81" t="str">
        <f>IFERROR(VLOOKUP($D1280,의치한약수데이터!$C:$AS,20,0),"")</f>
        <v/>
      </c>
      <c r="P1280" s="77" t="str">
        <f>IFERROR(VLOOKUP($D1280,의치한약수데이터!$C:$AS,21,0),"")</f>
        <v/>
      </c>
      <c r="Q1280" s="77" t="str">
        <f>IFERROR(VLOOKUP($D1280,의치한약수데이터!$C:$AS,39,0),"")</f>
        <v/>
      </c>
      <c r="R1280" s="82" t="str">
        <f>IFERROR(VLOOKUP($D1280,의치한약수데이터!$C:$AS,41,0),"")</f>
        <v/>
      </c>
      <c r="S1280" s="115" t="str">
        <f>IFERROR(VLOOKUP($D1280,의치한약수데이터!$C:$AS,43,0),"")</f>
        <v/>
      </c>
    </row>
    <row r="1281" spans="3:19" x14ac:dyDescent="0.3">
      <c r="C1281" s="18">
        <v>1249</v>
      </c>
      <c r="D1281" s="77" t="str">
        <f>IFERROR(VLOOKUP($C1281,의치한약수데이터!$B:$C,2,0),"")</f>
        <v/>
      </c>
      <c r="E1281" s="79" t="str">
        <f>IFERROR(VLOOKUP($D1281,의치한약수데이터!$C:$AS,3,0),"")</f>
        <v/>
      </c>
      <c r="F1281" s="77" t="str">
        <f>IFERROR(VLOOKUP($D1281,의치한약수데이터!$C:$AS,5,0),"")</f>
        <v/>
      </c>
      <c r="G1281" s="77" t="str">
        <f>IFERROR(VLOOKUP($D1281,의치한약수데이터!$C:$AS,6,0),"")</f>
        <v/>
      </c>
      <c r="H1281" s="77" t="str">
        <f>IFERROR(VLOOKUP($D1281,의치한약수데이터!$C:$AS,8,0),"")</f>
        <v/>
      </c>
      <c r="I1281" s="77" t="str">
        <f>IFERROR(VLOOKUP($D1281,의치한약수데이터!$C:$AS,12,0),"")</f>
        <v/>
      </c>
      <c r="J1281" s="77" t="str">
        <f>IFERROR(VLOOKUP($D1281,의치한약수데이터!$C:$AS,13,0),"")</f>
        <v/>
      </c>
      <c r="K1281" s="77" t="str">
        <f>IFERROR(VLOOKUP($D1281,의치한약수데이터!$C:$AS,14,0),"")</f>
        <v/>
      </c>
      <c r="L1281" s="77" t="str">
        <f>IFERROR(VLOOKUP($D1281,의치한약수데이터!$C:$AS,16,0),"")</f>
        <v/>
      </c>
      <c r="M1281" s="80" t="str">
        <f>IFERROR(VLOOKUP($D1281,의치한약수데이터!$C:$AS,17,0),"")</f>
        <v/>
      </c>
      <c r="N1281" s="77" t="str">
        <f>IFERROR(VLOOKUP($D1281,의치한약수데이터!$C:$AS,18,0),"")</f>
        <v/>
      </c>
      <c r="O1281" s="81" t="str">
        <f>IFERROR(VLOOKUP($D1281,의치한약수데이터!$C:$AS,20,0),"")</f>
        <v/>
      </c>
      <c r="P1281" s="77" t="str">
        <f>IFERROR(VLOOKUP($D1281,의치한약수데이터!$C:$AS,21,0),"")</f>
        <v/>
      </c>
      <c r="Q1281" s="77" t="str">
        <f>IFERROR(VLOOKUP($D1281,의치한약수데이터!$C:$AS,39,0),"")</f>
        <v/>
      </c>
      <c r="R1281" s="82" t="str">
        <f>IFERROR(VLOOKUP($D1281,의치한약수데이터!$C:$AS,41,0),"")</f>
        <v/>
      </c>
      <c r="S1281" s="115" t="str">
        <f>IFERROR(VLOOKUP($D1281,의치한약수데이터!$C:$AS,43,0),"")</f>
        <v/>
      </c>
    </row>
    <row r="1282" spans="3:19" x14ac:dyDescent="0.3">
      <c r="C1282" s="18">
        <v>1250</v>
      </c>
      <c r="D1282" s="77" t="str">
        <f>IFERROR(VLOOKUP($C1282,의치한약수데이터!$B:$C,2,0),"")</f>
        <v/>
      </c>
      <c r="E1282" s="79" t="str">
        <f>IFERROR(VLOOKUP($D1282,의치한약수데이터!$C:$AS,3,0),"")</f>
        <v/>
      </c>
      <c r="F1282" s="77" t="str">
        <f>IFERROR(VLOOKUP($D1282,의치한약수데이터!$C:$AS,5,0),"")</f>
        <v/>
      </c>
      <c r="G1282" s="77" t="str">
        <f>IFERROR(VLOOKUP($D1282,의치한약수데이터!$C:$AS,6,0),"")</f>
        <v/>
      </c>
      <c r="H1282" s="77" t="str">
        <f>IFERROR(VLOOKUP($D1282,의치한약수데이터!$C:$AS,8,0),"")</f>
        <v/>
      </c>
      <c r="I1282" s="77" t="str">
        <f>IFERROR(VLOOKUP($D1282,의치한약수데이터!$C:$AS,12,0),"")</f>
        <v/>
      </c>
      <c r="J1282" s="77" t="str">
        <f>IFERROR(VLOOKUP($D1282,의치한약수데이터!$C:$AS,13,0),"")</f>
        <v/>
      </c>
      <c r="K1282" s="77" t="str">
        <f>IFERROR(VLOOKUP($D1282,의치한약수데이터!$C:$AS,14,0),"")</f>
        <v/>
      </c>
      <c r="L1282" s="77" t="str">
        <f>IFERROR(VLOOKUP($D1282,의치한약수데이터!$C:$AS,16,0),"")</f>
        <v/>
      </c>
      <c r="M1282" s="80" t="str">
        <f>IFERROR(VLOOKUP($D1282,의치한약수데이터!$C:$AS,17,0),"")</f>
        <v/>
      </c>
      <c r="N1282" s="77" t="str">
        <f>IFERROR(VLOOKUP($D1282,의치한약수데이터!$C:$AS,18,0),"")</f>
        <v/>
      </c>
      <c r="O1282" s="81" t="str">
        <f>IFERROR(VLOOKUP($D1282,의치한약수데이터!$C:$AS,20,0),"")</f>
        <v/>
      </c>
      <c r="P1282" s="77" t="str">
        <f>IFERROR(VLOOKUP($D1282,의치한약수데이터!$C:$AS,21,0),"")</f>
        <v/>
      </c>
      <c r="Q1282" s="77" t="str">
        <f>IFERROR(VLOOKUP($D1282,의치한약수데이터!$C:$AS,39,0),"")</f>
        <v/>
      </c>
      <c r="R1282" s="82" t="str">
        <f>IFERROR(VLOOKUP($D1282,의치한약수데이터!$C:$AS,41,0),"")</f>
        <v/>
      </c>
      <c r="S1282" s="115" t="str">
        <f>IFERROR(VLOOKUP($D1282,의치한약수데이터!$C:$AS,43,0),"")</f>
        <v/>
      </c>
    </row>
    <row r="1283" spans="3:19" x14ac:dyDescent="0.3">
      <c r="C1283" s="18">
        <v>1251</v>
      </c>
      <c r="D1283" s="77" t="str">
        <f>IFERROR(VLOOKUP($C1283,의치한약수데이터!$B:$C,2,0),"")</f>
        <v/>
      </c>
      <c r="E1283" s="79" t="str">
        <f>IFERROR(VLOOKUP($D1283,의치한약수데이터!$C:$AS,3,0),"")</f>
        <v/>
      </c>
      <c r="F1283" s="77" t="str">
        <f>IFERROR(VLOOKUP($D1283,의치한약수데이터!$C:$AS,5,0),"")</f>
        <v/>
      </c>
      <c r="G1283" s="77" t="str">
        <f>IFERROR(VLOOKUP($D1283,의치한약수데이터!$C:$AS,6,0),"")</f>
        <v/>
      </c>
      <c r="H1283" s="77" t="str">
        <f>IFERROR(VLOOKUP($D1283,의치한약수데이터!$C:$AS,8,0),"")</f>
        <v/>
      </c>
      <c r="I1283" s="77" t="str">
        <f>IFERROR(VLOOKUP($D1283,의치한약수데이터!$C:$AS,12,0),"")</f>
        <v/>
      </c>
      <c r="J1283" s="77" t="str">
        <f>IFERROR(VLOOKUP($D1283,의치한약수데이터!$C:$AS,13,0),"")</f>
        <v/>
      </c>
      <c r="K1283" s="77" t="str">
        <f>IFERROR(VLOOKUP($D1283,의치한약수데이터!$C:$AS,14,0),"")</f>
        <v/>
      </c>
      <c r="L1283" s="77" t="str">
        <f>IFERROR(VLOOKUP($D1283,의치한약수데이터!$C:$AS,16,0),"")</f>
        <v/>
      </c>
      <c r="M1283" s="80" t="str">
        <f>IFERROR(VLOOKUP($D1283,의치한약수데이터!$C:$AS,17,0),"")</f>
        <v/>
      </c>
      <c r="N1283" s="77" t="str">
        <f>IFERROR(VLOOKUP($D1283,의치한약수데이터!$C:$AS,18,0),"")</f>
        <v/>
      </c>
      <c r="O1283" s="81" t="str">
        <f>IFERROR(VLOOKUP($D1283,의치한약수데이터!$C:$AS,20,0),"")</f>
        <v/>
      </c>
      <c r="P1283" s="77" t="str">
        <f>IFERROR(VLOOKUP($D1283,의치한약수데이터!$C:$AS,21,0),"")</f>
        <v/>
      </c>
      <c r="Q1283" s="77" t="str">
        <f>IFERROR(VLOOKUP($D1283,의치한약수데이터!$C:$AS,39,0),"")</f>
        <v/>
      </c>
      <c r="R1283" s="82" t="str">
        <f>IFERROR(VLOOKUP($D1283,의치한약수데이터!$C:$AS,41,0),"")</f>
        <v/>
      </c>
      <c r="S1283" s="115" t="str">
        <f>IFERROR(VLOOKUP($D1283,의치한약수데이터!$C:$AS,43,0),"")</f>
        <v/>
      </c>
    </row>
    <row r="1284" spans="3:19" x14ac:dyDescent="0.3">
      <c r="C1284" s="18">
        <v>1252</v>
      </c>
      <c r="D1284" s="77" t="str">
        <f>IFERROR(VLOOKUP($C1284,의치한약수데이터!$B:$C,2,0),"")</f>
        <v/>
      </c>
      <c r="E1284" s="79" t="str">
        <f>IFERROR(VLOOKUP($D1284,의치한약수데이터!$C:$AS,3,0),"")</f>
        <v/>
      </c>
      <c r="F1284" s="77" t="str">
        <f>IFERROR(VLOOKUP($D1284,의치한약수데이터!$C:$AS,5,0),"")</f>
        <v/>
      </c>
      <c r="G1284" s="77" t="str">
        <f>IFERROR(VLOOKUP($D1284,의치한약수데이터!$C:$AS,6,0),"")</f>
        <v/>
      </c>
      <c r="H1284" s="77" t="str">
        <f>IFERROR(VLOOKUP($D1284,의치한약수데이터!$C:$AS,8,0),"")</f>
        <v/>
      </c>
      <c r="I1284" s="77" t="str">
        <f>IFERROR(VLOOKUP($D1284,의치한약수데이터!$C:$AS,12,0),"")</f>
        <v/>
      </c>
      <c r="J1284" s="77" t="str">
        <f>IFERROR(VLOOKUP($D1284,의치한약수데이터!$C:$AS,13,0),"")</f>
        <v/>
      </c>
      <c r="K1284" s="77" t="str">
        <f>IFERROR(VLOOKUP($D1284,의치한약수데이터!$C:$AS,14,0),"")</f>
        <v/>
      </c>
      <c r="L1284" s="77" t="str">
        <f>IFERROR(VLOOKUP($D1284,의치한약수데이터!$C:$AS,16,0),"")</f>
        <v/>
      </c>
      <c r="M1284" s="80" t="str">
        <f>IFERROR(VLOOKUP($D1284,의치한약수데이터!$C:$AS,17,0),"")</f>
        <v/>
      </c>
      <c r="N1284" s="77" t="str">
        <f>IFERROR(VLOOKUP($D1284,의치한약수데이터!$C:$AS,18,0),"")</f>
        <v/>
      </c>
      <c r="O1284" s="81" t="str">
        <f>IFERROR(VLOOKUP($D1284,의치한약수데이터!$C:$AS,20,0),"")</f>
        <v/>
      </c>
      <c r="P1284" s="77" t="str">
        <f>IFERROR(VLOOKUP($D1284,의치한약수데이터!$C:$AS,21,0),"")</f>
        <v/>
      </c>
      <c r="Q1284" s="77" t="str">
        <f>IFERROR(VLOOKUP($D1284,의치한약수데이터!$C:$AS,39,0),"")</f>
        <v/>
      </c>
      <c r="R1284" s="82" t="str">
        <f>IFERROR(VLOOKUP($D1284,의치한약수데이터!$C:$AS,41,0),"")</f>
        <v/>
      </c>
      <c r="S1284" s="115" t="str">
        <f>IFERROR(VLOOKUP($D1284,의치한약수데이터!$C:$AS,43,0),"")</f>
        <v/>
      </c>
    </row>
    <row r="1285" spans="3:19" x14ac:dyDescent="0.3">
      <c r="C1285" s="18">
        <v>1253</v>
      </c>
      <c r="D1285" s="77" t="str">
        <f>IFERROR(VLOOKUP($C1285,의치한약수데이터!$B:$C,2,0),"")</f>
        <v/>
      </c>
      <c r="E1285" s="79" t="str">
        <f>IFERROR(VLOOKUP($D1285,의치한약수데이터!$C:$AS,3,0),"")</f>
        <v/>
      </c>
      <c r="F1285" s="77" t="str">
        <f>IFERROR(VLOOKUP($D1285,의치한약수데이터!$C:$AS,5,0),"")</f>
        <v/>
      </c>
      <c r="G1285" s="77" t="str">
        <f>IFERROR(VLOOKUP($D1285,의치한약수데이터!$C:$AS,6,0),"")</f>
        <v/>
      </c>
      <c r="H1285" s="77" t="str">
        <f>IFERROR(VLOOKUP($D1285,의치한약수데이터!$C:$AS,8,0),"")</f>
        <v/>
      </c>
      <c r="I1285" s="77" t="str">
        <f>IFERROR(VLOOKUP($D1285,의치한약수데이터!$C:$AS,12,0),"")</f>
        <v/>
      </c>
      <c r="J1285" s="77" t="str">
        <f>IFERROR(VLOOKUP($D1285,의치한약수데이터!$C:$AS,13,0),"")</f>
        <v/>
      </c>
      <c r="K1285" s="77" t="str">
        <f>IFERROR(VLOOKUP($D1285,의치한약수데이터!$C:$AS,14,0),"")</f>
        <v/>
      </c>
      <c r="L1285" s="77" t="str">
        <f>IFERROR(VLOOKUP($D1285,의치한약수데이터!$C:$AS,16,0),"")</f>
        <v/>
      </c>
      <c r="M1285" s="80" t="str">
        <f>IFERROR(VLOOKUP($D1285,의치한약수데이터!$C:$AS,17,0),"")</f>
        <v/>
      </c>
      <c r="N1285" s="77" t="str">
        <f>IFERROR(VLOOKUP($D1285,의치한약수데이터!$C:$AS,18,0),"")</f>
        <v/>
      </c>
      <c r="O1285" s="81" t="str">
        <f>IFERROR(VLOOKUP($D1285,의치한약수데이터!$C:$AS,20,0),"")</f>
        <v/>
      </c>
      <c r="P1285" s="77" t="str">
        <f>IFERROR(VLOOKUP($D1285,의치한약수데이터!$C:$AS,21,0),"")</f>
        <v/>
      </c>
      <c r="Q1285" s="77" t="str">
        <f>IFERROR(VLOOKUP($D1285,의치한약수데이터!$C:$AS,39,0),"")</f>
        <v/>
      </c>
      <c r="R1285" s="82" t="str">
        <f>IFERROR(VLOOKUP($D1285,의치한약수데이터!$C:$AS,41,0),"")</f>
        <v/>
      </c>
      <c r="S1285" s="115" t="str">
        <f>IFERROR(VLOOKUP($D1285,의치한약수데이터!$C:$AS,43,0),"")</f>
        <v/>
      </c>
    </row>
    <row r="1286" spans="3:19" x14ac:dyDescent="0.3">
      <c r="C1286" s="18">
        <v>1254</v>
      </c>
      <c r="D1286" s="77" t="str">
        <f>IFERROR(VLOOKUP($C1286,의치한약수데이터!$B:$C,2,0),"")</f>
        <v/>
      </c>
      <c r="E1286" s="79" t="str">
        <f>IFERROR(VLOOKUP($D1286,의치한약수데이터!$C:$AS,3,0),"")</f>
        <v/>
      </c>
      <c r="F1286" s="77" t="str">
        <f>IFERROR(VLOOKUP($D1286,의치한약수데이터!$C:$AS,5,0),"")</f>
        <v/>
      </c>
      <c r="G1286" s="77" t="str">
        <f>IFERROR(VLOOKUP($D1286,의치한약수데이터!$C:$AS,6,0),"")</f>
        <v/>
      </c>
      <c r="H1286" s="77" t="str">
        <f>IFERROR(VLOOKUP($D1286,의치한약수데이터!$C:$AS,8,0),"")</f>
        <v/>
      </c>
      <c r="I1286" s="77" t="str">
        <f>IFERROR(VLOOKUP($D1286,의치한약수데이터!$C:$AS,12,0),"")</f>
        <v/>
      </c>
      <c r="J1286" s="77" t="str">
        <f>IFERROR(VLOOKUP($D1286,의치한약수데이터!$C:$AS,13,0),"")</f>
        <v/>
      </c>
      <c r="K1286" s="77" t="str">
        <f>IFERROR(VLOOKUP($D1286,의치한약수데이터!$C:$AS,14,0),"")</f>
        <v/>
      </c>
      <c r="L1286" s="77" t="str">
        <f>IFERROR(VLOOKUP($D1286,의치한약수데이터!$C:$AS,16,0),"")</f>
        <v/>
      </c>
      <c r="M1286" s="80" t="str">
        <f>IFERROR(VLOOKUP($D1286,의치한약수데이터!$C:$AS,17,0),"")</f>
        <v/>
      </c>
      <c r="N1286" s="77" t="str">
        <f>IFERROR(VLOOKUP($D1286,의치한약수데이터!$C:$AS,18,0),"")</f>
        <v/>
      </c>
      <c r="O1286" s="81" t="str">
        <f>IFERROR(VLOOKUP($D1286,의치한약수데이터!$C:$AS,20,0),"")</f>
        <v/>
      </c>
      <c r="P1286" s="77" t="str">
        <f>IFERROR(VLOOKUP($D1286,의치한약수데이터!$C:$AS,21,0),"")</f>
        <v/>
      </c>
      <c r="Q1286" s="77" t="str">
        <f>IFERROR(VLOOKUP($D1286,의치한약수데이터!$C:$AS,39,0),"")</f>
        <v/>
      </c>
      <c r="R1286" s="82" t="str">
        <f>IFERROR(VLOOKUP($D1286,의치한약수데이터!$C:$AS,41,0),"")</f>
        <v/>
      </c>
      <c r="S1286" s="115" t="str">
        <f>IFERROR(VLOOKUP($D1286,의치한약수데이터!$C:$AS,43,0),"")</f>
        <v/>
      </c>
    </row>
    <row r="1287" spans="3:19" x14ac:dyDescent="0.3">
      <c r="C1287" s="18">
        <v>1255</v>
      </c>
      <c r="D1287" s="77" t="str">
        <f>IFERROR(VLOOKUP($C1287,의치한약수데이터!$B:$C,2,0),"")</f>
        <v/>
      </c>
      <c r="E1287" s="79" t="str">
        <f>IFERROR(VLOOKUP($D1287,의치한약수데이터!$C:$AS,3,0),"")</f>
        <v/>
      </c>
      <c r="F1287" s="77" t="str">
        <f>IFERROR(VLOOKUP($D1287,의치한약수데이터!$C:$AS,5,0),"")</f>
        <v/>
      </c>
      <c r="G1287" s="77" t="str">
        <f>IFERROR(VLOOKUP($D1287,의치한약수데이터!$C:$AS,6,0),"")</f>
        <v/>
      </c>
      <c r="H1287" s="77" t="str">
        <f>IFERROR(VLOOKUP($D1287,의치한약수데이터!$C:$AS,8,0),"")</f>
        <v/>
      </c>
      <c r="I1287" s="77" t="str">
        <f>IFERROR(VLOOKUP($D1287,의치한약수데이터!$C:$AS,12,0),"")</f>
        <v/>
      </c>
      <c r="J1287" s="77" t="str">
        <f>IFERROR(VLOOKUP($D1287,의치한약수데이터!$C:$AS,13,0),"")</f>
        <v/>
      </c>
      <c r="K1287" s="77" t="str">
        <f>IFERROR(VLOOKUP($D1287,의치한약수데이터!$C:$AS,14,0),"")</f>
        <v/>
      </c>
      <c r="L1287" s="77" t="str">
        <f>IFERROR(VLOOKUP($D1287,의치한약수데이터!$C:$AS,16,0),"")</f>
        <v/>
      </c>
      <c r="M1287" s="80" t="str">
        <f>IFERROR(VLOOKUP($D1287,의치한약수데이터!$C:$AS,17,0),"")</f>
        <v/>
      </c>
      <c r="N1287" s="77" t="str">
        <f>IFERROR(VLOOKUP($D1287,의치한약수데이터!$C:$AS,18,0),"")</f>
        <v/>
      </c>
      <c r="O1287" s="81" t="str">
        <f>IFERROR(VLOOKUP($D1287,의치한약수데이터!$C:$AS,20,0),"")</f>
        <v/>
      </c>
      <c r="P1287" s="77" t="str">
        <f>IFERROR(VLOOKUP($D1287,의치한약수데이터!$C:$AS,21,0),"")</f>
        <v/>
      </c>
      <c r="Q1287" s="77" t="str">
        <f>IFERROR(VLOOKUP($D1287,의치한약수데이터!$C:$AS,39,0),"")</f>
        <v/>
      </c>
      <c r="R1287" s="82" t="str">
        <f>IFERROR(VLOOKUP($D1287,의치한약수데이터!$C:$AS,41,0),"")</f>
        <v/>
      </c>
      <c r="S1287" s="115" t="str">
        <f>IFERROR(VLOOKUP($D1287,의치한약수데이터!$C:$AS,43,0),"")</f>
        <v/>
      </c>
    </row>
    <row r="1288" spans="3:19" x14ac:dyDescent="0.3">
      <c r="C1288" s="18">
        <v>1256</v>
      </c>
      <c r="D1288" s="77" t="str">
        <f>IFERROR(VLOOKUP($C1288,의치한약수데이터!$B:$C,2,0),"")</f>
        <v/>
      </c>
      <c r="E1288" s="79" t="str">
        <f>IFERROR(VLOOKUP($D1288,의치한약수데이터!$C:$AS,3,0),"")</f>
        <v/>
      </c>
      <c r="F1288" s="77" t="str">
        <f>IFERROR(VLOOKUP($D1288,의치한약수데이터!$C:$AS,5,0),"")</f>
        <v/>
      </c>
      <c r="G1288" s="77" t="str">
        <f>IFERROR(VLOOKUP($D1288,의치한약수데이터!$C:$AS,6,0),"")</f>
        <v/>
      </c>
      <c r="H1288" s="77" t="str">
        <f>IFERROR(VLOOKUP($D1288,의치한약수데이터!$C:$AS,8,0),"")</f>
        <v/>
      </c>
      <c r="I1288" s="77" t="str">
        <f>IFERROR(VLOOKUP($D1288,의치한약수데이터!$C:$AS,12,0),"")</f>
        <v/>
      </c>
      <c r="J1288" s="77" t="str">
        <f>IFERROR(VLOOKUP($D1288,의치한약수데이터!$C:$AS,13,0),"")</f>
        <v/>
      </c>
      <c r="K1288" s="77" t="str">
        <f>IFERROR(VLOOKUP($D1288,의치한약수데이터!$C:$AS,14,0),"")</f>
        <v/>
      </c>
      <c r="L1288" s="77" t="str">
        <f>IFERROR(VLOOKUP($D1288,의치한약수데이터!$C:$AS,16,0),"")</f>
        <v/>
      </c>
      <c r="M1288" s="80" t="str">
        <f>IFERROR(VLOOKUP($D1288,의치한약수데이터!$C:$AS,17,0),"")</f>
        <v/>
      </c>
      <c r="N1288" s="77" t="str">
        <f>IFERROR(VLOOKUP($D1288,의치한약수데이터!$C:$AS,18,0),"")</f>
        <v/>
      </c>
      <c r="O1288" s="81" t="str">
        <f>IFERROR(VLOOKUP($D1288,의치한약수데이터!$C:$AS,20,0),"")</f>
        <v/>
      </c>
      <c r="P1288" s="77" t="str">
        <f>IFERROR(VLOOKUP($D1288,의치한약수데이터!$C:$AS,21,0),"")</f>
        <v/>
      </c>
      <c r="Q1288" s="77" t="str">
        <f>IFERROR(VLOOKUP($D1288,의치한약수데이터!$C:$AS,39,0),"")</f>
        <v/>
      </c>
      <c r="R1288" s="82" t="str">
        <f>IFERROR(VLOOKUP($D1288,의치한약수데이터!$C:$AS,41,0),"")</f>
        <v/>
      </c>
      <c r="S1288" s="115" t="str">
        <f>IFERROR(VLOOKUP($D1288,의치한약수데이터!$C:$AS,43,0),"")</f>
        <v/>
      </c>
    </row>
    <row r="1289" spans="3:19" x14ac:dyDescent="0.3">
      <c r="C1289" s="18">
        <v>1257</v>
      </c>
      <c r="D1289" s="77" t="str">
        <f>IFERROR(VLOOKUP($C1289,의치한약수데이터!$B:$C,2,0),"")</f>
        <v/>
      </c>
      <c r="E1289" s="79" t="str">
        <f>IFERROR(VLOOKUP($D1289,의치한약수데이터!$C:$AS,3,0),"")</f>
        <v/>
      </c>
      <c r="F1289" s="77" t="str">
        <f>IFERROR(VLOOKUP($D1289,의치한약수데이터!$C:$AS,5,0),"")</f>
        <v/>
      </c>
      <c r="G1289" s="77" t="str">
        <f>IFERROR(VLOOKUP($D1289,의치한약수데이터!$C:$AS,6,0),"")</f>
        <v/>
      </c>
      <c r="H1289" s="77" t="str">
        <f>IFERROR(VLOOKUP($D1289,의치한약수데이터!$C:$AS,8,0),"")</f>
        <v/>
      </c>
      <c r="I1289" s="77" t="str">
        <f>IFERROR(VLOOKUP($D1289,의치한약수데이터!$C:$AS,12,0),"")</f>
        <v/>
      </c>
      <c r="J1289" s="77" t="str">
        <f>IFERROR(VLOOKUP($D1289,의치한약수데이터!$C:$AS,13,0),"")</f>
        <v/>
      </c>
      <c r="K1289" s="77" t="str">
        <f>IFERROR(VLOOKUP($D1289,의치한약수데이터!$C:$AS,14,0),"")</f>
        <v/>
      </c>
      <c r="L1289" s="77" t="str">
        <f>IFERROR(VLOOKUP($D1289,의치한약수데이터!$C:$AS,16,0),"")</f>
        <v/>
      </c>
      <c r="M1289" s="80" t="str">
        <f>IFERROR(VLOOKUP($D1289,의치한약수데이터!$C:$AS,17,0),"")</f>
        <v/>
      </c>
      <c r="N1289" s="77" t="str">
        <f>IFERROR(VLOOKUP($D1289,의치한약수데이터!$C:$AS,18,0),"")</f>
        <v/>
      </c>
      <c r="O1289" s="81" t="str">
        <f>IFERROR(VLOOKUP($D1289,의치한약수데이터!$C:$AS,20,0),"")</f>
        <v/>
      </c>
      <c r="P1289" s="77" t="str">
        <f>IFERROR(VLOOKUP($D1289,의치한약수데이터!$C:$AS,21,0),"")</f>
        <v/>
      </c>
      <c r="Q1289" s="77" t="str">
        <f>IFERROR(VLOOKUP($D1289,의치한약수데이터!$C:$AS,39,0),"")</f>
        <v/>
      </c>
      <c r="R1289" s="82" t="str">
        <f>IFERROR(VLOOKUP($D1289,의치한약수데이터!$C:$AS,41,0),"")</f>
        <v/>
      </c>
      <c r="S1289" s="115" t="str">
        <f>IFERROR(VLOOKUP($D1289,의치한약수데이터!$C:$AS,43,0),"")</f>
        <v/>
      </c>
    </row>
    <row r="1290" spans="3:19" x14ac:dyDescent="0.3">
      <c r="C1290" s="18">
        <v>1258</v>
      </c>
      <c r="D1290" s="77" t="str">
        <f>IFERROR(VLOOKUP($C1290,의치한약수데이터!$B:$C,2,0),"")</f>
        <v/>
      </c>
      <c r="E1290" s="79" t="str">
        <f>IFERROR(VLOOKUP($D1290,의치한약수데이터!$C:$AS,3,0),"")</f>
        <v/>
      </c>
      <c r="F1290" s="77" t="str">
        <f>IFERROR(VLOOKUP($D1290,의치한약수데이터!$C:$AS,5,0),"")</f>
        <v/>
      </c>
      <c r="G1290" s="77" t="str">
        <f>IFERROR(VLOOKUP($D1290,의치한약수데이터!$C:$AS,6,0),"")</f>
        <v/>
      </c>
      <c r="H1290" s="77" t="str">
        <f>IFERROR(VLOOKUP($D1290,의치한약수데이터!$C:$AS,8,0),"")</f>
        <v/>
      </c>
      <c r="I1290" s="77" t="str">
        <f>IFERROR(VLOOKUP($D1290,의치한약수데이터!$C:$AS,12,0),"")</f>
        <v/>
      </c>
      <c r="J1290" s="77" t="str">
        <f>IFERROR(VLOOKUP($D1290,의치한약수데이터!$C:$AS,13,0),"")</f>
        <v/>
      </c>
      <c r="K1290" s="77" t="str">
        <f>IFERROR(VLOOKUP($D1290,의치한약수데이터!$C:$AS,14,0),"")</f>
        <v/>
      </c>
      <c r="L1290" s="77" t="str">
        <f>IFERROR(VLOOKUP($D1290,의치한약수데이터!$C:$AS,16,0),"")</f>
        <v/>
      </c>
      <c r="M1290" s="80" t="str">
        <f>IFERROR(VLOOKUP($D1290,의치한약수데이터!$C:$AS,17,0),"")</f>
        <v/>
      </c>
      <c r="N1290" s="77" t="str">
        <f>IFERROR(VLOOKUP($D1290,의치한약수데이터!$C:$AS,18,0),"")</f>
        <v/>
      </c>
      <c r="O1290" s="81" t="str">
        <f>IFERROR(VLOOKUP($D1290,의치한약수데이터!$C:$AS,20,0),"")</f>
        <v/>
      </c>
      <c r="P1290" s="77" t="str">
        <f>IFERROR(VLOOKUP($D1290,의치한약수데이터!$C:$AS,21,0),"")</f>
        <v/>
      </c>
      <c r="Q1290" s="77" t="str">
        <f>IFERROR(VLOOKUP($D1290,의치한약수데이터!$C:$AS,39,0),"")</f>
        <v/>
      </c>
      <c r="R1290" s="82" t="str">
        <f>IFERROR(VLOOKUP($D1290,의치한약수데이터!$C:$AS,41,0),"")</f>
        <v/>
      </c>
      <c r="S1290" s="115" t="str">
        <f>IFERROR(VLOOKUP($D1290,의치한약수데이터!$C:$AS,43,0),"")</f>
        <v/>
      </c>
    </row>
    <row r="1291" spans="3:19" x14ac:dyDescent="0.3">
      <c r="C1291" s="18">
        <v>1259</v>
      </c>
      <c r="D1291" s="77" t="str">
        <f>IFERROR(VLOOKUP($C1291,의치한약수데이터!$B:$C,2,0),"")</f>
        <v/>
      </c>
      <c r="E1291" s="79" t="str">
        <f>IFERROR(VLOOKUP($D1291,의치한약수데이터!$C:$AS,3,0),"")</f>
        <v/>
      </c>
      <c r="F1291" s="77" t="str">
        <f>IFERROR(VLOOKUP($D1291,의치한약수데이터!$C:$AS,5,0),"")</f>
        <v/>
      </c>
      <c r="G1291" s="77" t="str">
        <f>IFERROR(VLOOKUP($D1291,의치한약수데이터!$C:$AS,6,0),"")</f>
        <v/>
      </c>
      <c r="H1291" s="77" t="str">
        <f>IFERROR(VLOOKUP($D1291,의치한약수데이터!$C:$AS,8,0),"")</f>
        <v/>
      </c>
      <c r="I1291" s="77" t="str">
        <f>IFERROR(VLOOKUP($D1291,의치한약수데이터!$C:$AS,12,0),"")</f>
        <v/>
      </c>
      <c r="J1291" s="77" t="str">
        <f>IFERROR(VLOOKUP($D1291,의치한약수데이터!$C:$AS,13,0),"")</f>
        <v/>
      </c>
      <c r="K1291" s="77" t="str">
        <f>IFERROR(VLOOKUP($D1291,의치한약수데이터!$C:$AS,14,0),"")</f>
        <v/>
      </c>
      <c r="L1291" s="77" t="str">
        <f>IFERROR(VLOOKUP($D1291,의치한약수데이터!$C:$AS,16,0),"")</f>
        <v/>
      </c>
      <c r="M1291" s="80" t="str">
        <f>IFERROR(VLOOKUP($D1291,의치한약수데이터!$C:$AS,17,0),"")</f>
        <v/>
      </c>
      <c r="N1291" s="77" t="str">
        <f>IFERROR(VLOOKUP($D1291,의치한약수데이터!$C:$AS,18,0),"")</f>
        <v/>
      </c>
      <c r="O1291" s="81" t="str">
        <f>IFERROR(VLOOKUP($D1291,의치한약수데이터!$C:$AS,20,0),"")</f>
        <v/>
      </c>
      <c r="P1291" s="77" t="str">
        <f>IFERROR(VLOOKUP($D1291,의치한약수데이터!$C:$AS,21,0),"")</f>
        <v/>
      </c>
      <c r="Q1291" s="77" t="str">
        <f>IFERROR(VLOOKUP($D1291,의치한약수데이터!$C:$AS,39,0),"")</f>
        <v/>
      </c>
      <c r="R1291" s="82" t="str">
        <f>IFERROR(VLOOKUP($D1291,의치한약수데이터!$C:$AS,41,0),"")</f>
        <v/>
      </c>
      <c r="S1291" s="115" t="str">
        <f>IFERROR(VLOOKUP($D1291,의치한약수데이터!$C:$AS,43,0),"")</f>
        <v/>
      </c>
    </row>
    <row r="1292" spans="3:19" x14ac:dyDescent="0.3">
      <c r="C1292" s="18">
        <v>1260</v>
      </c>
      <c r="D1292" s="77" t="str">
        <f>IFERROR(VLOOKUP($C1292,의치한약수데이터!$B:$C,2,0),"")</f>
        <v/>
      </c>
      <c r="E1292" s="79" t="str">
        <f>IFERROR(VLOOKUP($D1292,의치한약수데이터!$C:$AS,3,0),"")</f>
        <v/>
      </c>
      <c r="F1292" s="77" t="str">
        <f>IFERROR(VLOOKUP($D1292,의치한약수데이터!$C:$AS,5,0),"")</f>
        <v/>
      </c>
      <c r="G1292" s="77" t="str">
        <f>IFERROR(VLOOKUP($D1292,의치한약수데이터!$C:$AS,6,0),"")</f>
        <v/>
      </c>
      <c r="H1292" s="77" t="str">
        <f>IFERROR(VLOOKUP($D1292,의치한약수데이터!$C:$AS,8,0),"")</f>
        <v/>
      </c>
      <c r="I1292" s="77" t="str">
        <f>IFERROR(VLOOKUP($D1292,의치한약수데이터!$C:$AS,12,0),"")</f>
        <v/>
      </c>
      <c r="J1292" s="77" t="str">
        <f>IFERROR(VLOOKUP($D1292,의치한약수데이터!$C:$AS,13,0),"")</f>
        <v/>
      </c>
      <c r="K1292" s="77" t="str">
        <f>IFERROR(VLOOKUP($D1292,의치한약수데이터!$C:$AS,14,0),"")</f>
        <v/>
      </c>
      <c r="L1292" s="77" t="str">
        <f>IFERROR(VLOOKUP($D1292,의치한약수데이터!$C:$AS,16,0),"")</f>
        <v/>
      </c>
      <c r="M1292" s="80" t="str">
        <f>IFERROR(VLOOKUP($D1292,의치한약수데이터!$C:$AS,17,0),"")</f>
        <v/>
      </c>
      <c r="N1292" s="77" t="str">
        <f>IFERROR(VLOOKUP($D1292,의치한약수데이터!$C:$AS,18,0),"")</f>
        <v/>
      </c>
      <c r="O1292" s="81" t="str">
        <f>IFERROR(VLOOKUP($D1292,의치한약수데이터!$C:$AS,20,0),"")</f>
        <v/>
      </c>
      <c r="P1292" s="77" t="str">
        <f>IFERROR(VLOOKUP($D1292,의치한약수데이터!$C:$AS,21,0),"")</f>
        <v/>
      </c>
      <c r="Q1292" s="77" t="str">
        <f>IFERROR(VLOOKUP($D1292,의치한약수데이터!$C:$AS,39,0),"")</f>
        <v/>
      </c>
      <c r="R1292" s="82" t="str">
        <f>IFERROR(VLOOKUP($D1292,의치한약수데이터!$C:$AS,41,0),"")</f>
        <v/>
      </c>
      <c r="S1292" s="115" t="str">
        <f>IFERROR(VLOOKUP($D1292,의치한약수데이터!$C:$AS,43,0),"")</f>
        <v/>
      </c>
    </row>
    <row r="1293" spans="3:19" x14ac:dyDescent="0.3">
      <c r="C1293" s="18">
        <v>1261</v>
      </c>
      <c r="D1293" s="77" t="str">
        <f>IFERROR(VLOOKUP($C1293,의치한약수데이터!$B:$C,2,0),"")</f>
        <v/>
      </c>
      <c r="E1293" s="79" t="str">
        <f>IFERROR(VLOOKUP($D1293,의치한약수데이터!$C:$AS,3,0),"")</f>
        <v/>
      </c>
      <c r="F1293" s="77" t="str">
        <f>IFERROR(VLOOKUP($D1293,의치한약수데이터!$C:$AS,5,0),"")</f>
        <v/>
      </c>
      <c r="G1293" s="77" t="str">
        <f>IFERROR(VLOOKUP($D1293,의치한약수데이터!$C:$AS,6,0),"")</f>
        <v/>
      </c>
      <c r="H1293" s="77" t="str">
        <f>IFERROR(VLOOKUP($D1293,의치한약수데이터!$C:$AS,8,0),"")</f>
        <v/>
      </c>
      <c r="I1293" s="77" t="str">
        <f>IFERROR(VLOOKUP($D1293,의치한약수데이터!$C:$AS,12,0),"")</f>
        <v/>
      </c>
      <c r="J1293" s="77" t="str">
        <f>IFERROR(VLOOKUP($D1293,의치한약수데이터!$C:$AS,13,0),"")</f>
        <v/>
      </c>
      <c r="K1293" s="77" t="str">
        <f>IFERROR(VLOOKUP($D1293,의치한약수데이터!$C:$AS,14,0),"")</f>
        <v/>
      </c>
      <c r="L1293" s="77" t="str">
        <f>IFERROR(VLOOKUP($D1293,의치한약수데이터!$C:$AS,16,0),"")</f>
        <v/>
      </c>
      <c r="M1293" s="80" t="str">
        <f>IFERROR(VLOOKUP($D1293,의치한약수데이터!$C:$AS,17,0),"")</f>
        <v/>
      </c>
      <c r="N1293" s="77" t="str">
        <f>IFERROR(VLOOKUP($D1293,의치한약수데이터!$C:$AS,18,0),"")</f>
        <v/>
      </c>
      <c r="O1293" s="81" t="str">
        <f>IFERROR(VLOOKUP($D1293,의치한약수데이터!$C:$AS,20,0),"")</f>
        <v/>
      </c>
      <c r="P1293" s="77" t="str">
        <f>IFERROR(VLOOKUP($D1293,의치한약수데이터!$C:$AS,21,0),"")</f>
        <v/>
      </c>
      <c r="Q1293" s="77" t="str">
        <f>IFERROR(VLOOKUP($D1293,의치한약수데이터!$C:$AS,39,0),"")</f>
        <v/>
      </c>
      <c r="R1293" s="82" t="str">
        <f>IFERROR(VLOOKUP($D1293,의치한약수데이터!$C:$AS,41,0),"")</f>
        <v/>
      </c>
      <c r="S1293" s="115" t="str">
        <f>IFERROR(VLOOKUP($D1293,의치한약수데이터!$C:$AS,43,0),"")</f>
        <v/>
      </c>
    </row>
    <row r="1294" spans="3:19" x14ac:dyDescent="0.3">
      <c r="C1294" s="18">
        <v>1262</v>
      </c>
      <c r="D1294" s="77" t="str">
        <f>IFERROR(VLOOKUP($C1294,의치한약수데이터!$B:$C,2,0),"")</f>
        <v/>
      </c>
      <c r="E1294" s="79" t="str">
        <f>IFERROR(VLOOKUP($D1294,의치한약수데이터!$C:$AS,3,0),"")</f>
        <v/>
      </c>
      <c r="F1294" s="77" t="str">
        <f>IFERROR(VLOOKUP($D1294,의치한약수데이터!$C:$AS,5,0),"")</f>
        <v/>
      </c>
      <c r="G1294" s="77" t="str">
        <f>IFERROR(VLOOKUP($D1294,의치한약수데이터!$C:$AS,6,0),"")</f>
        <v/>
      </c>
      <c r="H1294" s="77" t="str">
        <f>IFERROR(VLOOKUP($D1294,의치한약수데이터!$C:$AS,8,0),"")</f>
        <v/>
      </c>
      <c r="I1294" s="77" t="str">
        <f>IFERROR(VLOOKUP($D1294,의치한약수데이터!$C:$AS,12,0),"")</f>
        <v/>
      </c>
      <c r="J1294" s="77" t="str">
        <f>IFERROR(VLOOKUP($D1294,의치한약수데이터!$C:$AS,13,0),"")</f>
        <v/>
      </c>
      <c r="K1294" s="77" t="str">
        <f>IFERROR(VLOOKUP($D1294,의치한약수데이터!$C:$AS,14,0),"")</f>
        <v/>
      </c>
      <c r="L1294" s="77" t="str">
        <f>IFERROR(VLOOKUP($D1294,의치한약수데이터!$C:$AS,16,0),"")</f>
        <v/>
      </c>
      <c r="M1294" s="80" t="str">
        <f>IFERROR(VLOOKUP($D1294,의치한약수데이터!$C:$AS,17,0),"")</f>
        <v/>
      </c>
      <c r="N1294" s="77" t="str">
        <f>IFERROR(VLOOKUP($D1294,의치한약수데이터!$C:$AS,18,0),"")</f>
        <v/>
      </c>
      <c r="O1294" s="81" t="str">
        <f>IFERROR(VLOOKUP($D1294,의치한약수데이터!$C:$AS,20,0),"")</f>
        <v/>
      </c>
      <c r="P1294" s="77" t="str">
        <f>IFERROR(VLOOKUP($D1294,의치한약수데이터!$C:$AS,21,0),"")</f>
        <v/>
      </c>
      <c r="Q1294" s="77" t="str">
        <f>IFERROR(VLOOKUP($D1294,의치한약수데이터!$C:$AS,39,0),"")</f>
        <v/>
      </c>
      <c r="R1294" s="82" t="str">
        <f>IFERROR(VLOOKUP($D1294,의치한약수데이터!$C:$AS,41,0),"")</f>
        <v/>
      </c>
      <c r="S1294" s="115" t="str">
        <f>IFERROR(VLOOKUP($D1294,의치한약수데이터!$C:$AS,43,0),"")</f>
        <v/>
      </c>
    </row>
    <row r="1295" spans="3:19" x14ac:dyDescent="0.3">
      <c r="C1295" s="18">
        <v>1263</v>
      </c>
      <c r="D1295" s="77" t="str">
        <f>IFERROR(VLOOKUP($C1295,의치한약수데이터!$B:$C,2,0),"")</f>
        <v/>
      </c>
      <c r="E1295" s="79" t="str">
        <f>IFERROR(VLOOKUP($D1295,의치한약수데이터!$C:$AS,3,0),"")</f>
        <v/>
      </c>
      <c r="F1295" s="77" t="str">
        <f>IFERROR(VLOOKUP($D1295,의치한약수데이터!$C:$AS,5,0),"")</f>
        <v/>
      </c>
      <c r="G1295" s="77" t="str">
        <f>IFERROR(VLOOKUP($D1295,의치한약수데이터!$C:$AS,6,0),"")</f>
        <v/>
      </c>
      <c r="H1295" s="77" t="str">
        <f>IFERROR(VLOOKUP($D1295,의치한약수데이터!$C:$AS,8,0),"")</f>
        <v/>
      </c>
      <c r="I1295" s="77" t="str">
        <f>IFERROR(VLOOKUP($D1295,의치한약수데이터!$C:$AS,12,0),"")</f>
        <v/>
      </c>
      <c r="J1295" s="77" t="str">
        <f>IFERROR(VLOOKUP($D1295,의치한약수데이터!$C:$AS,13,0),"")</f>
        <v/>
      </c>
      <c r="K1295" s="77" t="str">
        <f>IFERROR(VLOOKUP($D1295,의치한약수데이터!$C:$AS,14,0),"")</f>
        <v/>
      </c>
      <c r="L1295" s="77" t="str">
        <f>IFERROR(VLOOKUP($D1295,의치한약수데이터!$C:$AS,16,0),"")</f>
        <v/>
      </c>
      <c r="M1295" s="80" t="str">
        <f>IFERROR(VLOOKUP($D1295,의치한약수데이터!$C:$AS,17,0),"")</f>
        <v/>
      </c>
      <c r="N1295" s="77" t="str">
        <f>IFERROR(VLOOKUP($D1295,의치한약수데이터!$C:$AS,18,0),"")</f>
        <v/>
      </c>
      <c r="O1295" s="81" t="str">
        <f>IFERROR(VLOOKUP($D1295,의치한약수데이터!$C:$AS,20,0),"")</f>
        <v/>
      </c>
      <c r="P1295" s="77" t="str">
        <f>IFERROR(VLOOKUP($D1295,의치한약수데이터!$C:$AS,21,0),"")</f>
        <v/>
      </c>
      <c r="Q1295" s="77" t="str">
        <f>IFERROR(VLOOKUP($D1295,의치한약수데이터!$C:$AS,39,0),"")</f>
        <v/>
      </c>
      <c r="R1295" s="82" t="str">
        <f>IFERROR(VLOOKUP($D1295,의치한약수데이터!$C:$AS,41,0),"")</f>
        <v/>
      </c>
      <c r="S1295" s="115" t="str">
        <f>IFERROR(VLOOKUP($D1295,의치한약수데이터!$C:$AS,43,0),"")</f>
        <v/>
      </c>
    </row>
    <row r="1296" spans="3:19" x14ac:dyDescent="0.3">
      <c r="C1296" s="18">
        <v>1264</v>
      </c>
      <c r="D1296" s="77" t="str">
        <f>IFERROR(VLOOKUP($C1296,의치한약수데이터!$B:$C,2,0),"")</f>
        <v/>
      </c>
      <c r="E1296" s="79" t="str">
        <f>IFERROR(VLOOKUP($D1296,의치한약수데이터!$C:$AS,3,0),"")</f>
        <v/>
      </c>
      <c r="F1296" s="77" t="str">
        <f>IFERROR(VLOOKUP($D1296,의치한약수데이터!$C:$AS,5,0),"")</f>
        <v/>
      </c>
      <c r="G1296" s="77" t="str">
        <f>IFERROR(VLOOKUP($D1296,의치한약수데이터!$C:$AS,6,0),"")</f>
        <v/>
      </c>
      <c r="H1296" s="77" t="str">
        <f>IFERROR(VLOOKUP($D1296,의치한약수데이터!$C:$AS,8,0),"")</f>
        <v/>
      </c>
      <c r="I1296" s="77" t="str">
        <f>IFERROR(VLOOKUP($D1296,의치한약수데이터!$C:$AS,12,0),"")</f>
        <v/>
      </c>
      <c r="J1296" s="77" t="str">
        <f>IFERROR(VLOOKUP($D1296,의치한약수데이터!$C:$AS,13,0),"")</f>
        <v/>
      </c>
      <c r="K1296" s="77" t="str">
        <f>IFERROR(VLOOKUP($D1296,의치한약수데이터!$C:$AS,14,0),"")</f>
        <v/>
      </c>
      <c r="L1296" s="77" t="str">
        <f>IFERROR(VLOOKUP($D1296,의치한약수데이터!$C:$AS,16,0),"")</f>
        <v/>
      </c>
      <c r="M1296" s="80" t="str">
        <f>IFERROR(VLOOKUP($D1296,의치한약수데이터!$C:$AS,17,0),"")</f>
        <v/>
      </c>
      <c r="N1296" s="77" t="str">
        <f>IFERROR(VLOOKUP($D1296,의치한약수데이터!$C:$AS,18,0),"")</f>
        <v/>
      </c>
      <c r="O1296" s="81" t="str">
        <f>IFERROR(VLOOKUP($D1296,의치한약수데이터!$C:$AS,20,0),"")</f>
        <v/>
      </c>
      <c r="P1296" s="77" t="str">
        <f>IFERROR(VLOOKUP($D1296,의치한약수데이터!$C:$AS,21,0),"")</f>
        <v/>
      </c>
      <c r="Q1296" s="77" t="str">
        <f>IFERROR(VLOOKUP($D1296,의치한약수데이터!$C:$AS,39,0),"")</f>
        <v/>
      </c>
      <c r="R1296" s="82" t="str">
        <f>IFERROR(VLOOKUP($D1296,의치한약수데이터!$C:$AS,41,0),"")</f>
        <v/>
      </c>
      <c r="S1296" s="115" t="str">
        <f>IFERROR(VLOOKUP($D1296,의치한약수데이터!$C:$AS,43,0),"")</f>
        <v/>
      </c>
    </row>
    <row r="1297" spans="3:19" x14ac:dyDescent="0.3">
      <c r="C1297" s="18">
        <v>1265</v>
      </c>
      <c r="D1297" s="77" t="str">
        <f>IFERROR(VLOOKUP($C1297,의치한약수데이터!$B:$C,2,0),"")</f>
        <v/>
      </c>
      <c r="E1297" s="79" t="str">
        <f>IFERROR(VLOOKUP($D1297,의치한약수데이터!$C:$AS,3,0),"")</f>
        <v/>
      </c>
      <c r="F1297" s="77" t="str">
        <f>IFERROR(VLOOKUP($D1297,의치한약수데이터!$C:$AS,5,0),"")</f>
        <v/>
      </c>
      <c r="G1297" s="77" t="str">
        <f>IFERROR(VLOOKUP($D1297,의치한약수데이터!$C:$AS,6,0),"")</f>
        <v/>
      </c>
      <c r="H1297" s="77" t="str">
        <f>IFERROR(VLOOKUP($D1297,의치한약수데이터!$C:$AS,8,0),"")</f>
        <v/>
      </c>
      <c r="I1297" s="77" t="str">
        <f>IFERROR(VLOOKUP($D1297,의치한약수데이터!$C:$AS,12,0),"")</f>
        <v/>
      </c>
      <c r="J1297" s="77" t="str">
        <f>IFERROR(VLOOKUP($D1297,의치한약수데이터!$C:$AS,13,0),"")</f>
        <v/>
      </c>
      <c r="K1297" s="77" t="str">
        <f>IFERROR(VLOOKUP($D1297,의치한약수데이터!$C:$AS,14,0),"")</f>
        <v/>
      </c>
      <c r="L1297" s="77" t="str">
        <f>IFERROR(VLOOKUP($D1297,의치한약수데이터!$C:$AS,16,0),"")</f>
        <v/>
      </c>
      <c r="M1297" s="80" t="str">
        <f>IFERROR(VLOOKUP($D1297,의치한약수데이터!$C:$AS,17,0),"")</f>
        <v/>
      </c>
      <c r="N1297" s="77" t="str">
        <f>IFERROR(VLOOKUP($D1297,의치한약수데이터!$C:$AS,18,0),"")</f>
        <v/>
      </c>
      <c r="O1297" s="81" t="str">
        <f>IFERROR(VLOOKUP($D1297,의치한약수데이터!$C:$AS,20,0),"")</f>
        <v/>
      </c>
      <c r="P1297" s="77" t="str">
        <f>IFERROR(VLOOKUP($D1297,의치한약수데이터!$C:$AS,21,0),"")</f>
        <v/>
      </c>
      <c r="Q1297" s="77" t="str">
        <f>IFERROR(VLOOKUP($D1297,의치한약수데이터!$C:$AS,39,0),"")</f>
        <v/>
      </c>
      <c r="R1297" s="82" t="str">
        <f>IFERROR(VLOOKUP($D1297,의치한약수데이터!$C:$AS,41,0),"")</f>
        <v/>
      </c>
      <c r="S1297" s="115" t="str">
        <f>IFERROR(VLOOKUP($D1297,의치한약수데이터!$C:$AS,43,0),"")</f>
        <v/>
      </c>
    </row>
    <row r="1298" spans="3:19" x14ac:dyDescent="0.3">
      <c r="C1298" s="18">
        <v>1266</v>
      </c>
      <c r="D1298" s="77" t="str">
        <f>IFERROR(VLOOKUP($C1298,의치한약수데이터!$B:$C,2,0),"")</f>
        <v/>
      </c>
      <c r="E1298" s="79" t="str">
        <f>IFERROR(VLOOKUP($D1298,의치한약수데이터!$C:$AS,3,0),"")</f>
        <v/>
      </c>
      <c r="F1298" s="77" t="str">
        <f>IFERROR(VLOOKUP($D1298,의치한약수데이터!$C:$AS,5,0),"")</f>
        <v/>
      </c>
      <c r="G1298" s="77" t="str">
        <f>IFERROR(VLOOKUP($D1298,의치한약수데이터!$C:$AS,6,0),"")</f>
        <v/>
      </c>
      <c r="H1298" s="77" t="str">
        <f>IFERROR(VLOOKUP($D1298,의치한약수데이터!$C:$AS,8,0),"")</f>
        <v/>
      </c>
      <c r="I1298" s="77" t="str">
        <f>IFERROR(VLOOKUP($D1298,의치한약수데이터!$C:$AS,12,0),"")</f>
        <v/>
      </c>
      <c r="J1298" s="77" t="str">
        <f>IFERROR(VLOOKUP($D1298,의치한약수데이터!$C:$AS,13,0),"")</f>
        <v/>
      </c>
      <c r="K1298" s="77" t="str">
        <f>IFERROR(VLOOKUP($D1298,의치한약수데이터!$C:$AS,14,0),"")</f>
        <v/>
      </c>
      <c r="L1298" s="77" t="str">
        <f>IFERROR(VLOOKUP($D1298,의치한약수데이터!$C:$AS,16,0),"")</f>
        <v/>
      </c>
      <c r="M1298" s="80" t="str">
        <f>IFERROR(VLOOKUP($D1298,의치한약수데이터!$C:$AS,17,0),"")</f>
        <v/>
      </c>
      <c r="N1298" s="77" t="str">
        <f>IFERROR(VLOOKUP($D1298,의치한약수데이터!$C:$AS,18,0),"")</f>
        <v/>
      </c>
      <c r="O1298" s="81" t="str">
        <f>IFERROR(VLOOKUP($D1298,의치한약수데이터!$C:$AS,20,0),"")</f>
        <v/>
      </c>
      <c r="P1298" s="77" t="str">
        <f>IFERROR(VLOOKUP($D1298,의치한약수데이터!$C:$AS,21,0),"")</f>
        <v/>
      </c>
      <c r="Q1298" s="77" t="str">
        <f>IFERROR(VLOOKUP($D1298,의치한약수데이터!$C:$AS,39,0),"")</f>
        <v/>
      </c>
      <c r="R1298" s="82" t="str">
        <f>IFERROR(VLOOKUP($D1298,의치한약수데이터!$C:$AS,41,0),"")</f>
        <v/>
      </c>
      <c r="S1298" s="115" t="str">
        <f>IFERROR(VLOOKUP($D1298,의치한약수데이터!$C:$AS,43,0),"")</f>
        <v/>
      </c>
    </row>
    <row r="1299" spans="3:19" x14ac:dyDescent="0.3">
      <c r="C1299" s="18">
        <v>1267</v>
      </c>
      <c r="D1299" s="77" t="str">
        <f>IFERROR(VLOOKUP($C1299,의치한약수데이터!$B:$C,2,0),"")</f>
        <v/>
      </c>
      <c r="E1299" s="79" t="str">
        <f>IFERROR(VLOOKUP($D1299,의치한약수데이터!$C:$AS,3,0),"")</f>
        <v/>
      </c>
      <c r="F1299" s="77" t="str">
        <f>IFERROR(VLOOKUP($D1299,의치한약수데이터!$C:$AS,5,0),"")</f>
        <v/>
      </c>
      <c r="G1299" s="77" t="str">
        <f>IFERROR(VLOOKUP($D1299,의치한약수데이터!$C:$AS,6,0),"")</f>
        <v/>
      </c>
      <c r="H1299" s="77" t="str">
        <f>IFERROR(VLOOKUP($D1299,의치한약수데이터!$C:$AS,8,0),"")</f>
        <v/>
      </c>
      <c r="I1299" s="77" t="str">
        <f>IFERROR(VLOOKUP($D1299,의치한약수데이터!$C:$AS,12,0),"")</f>
        <v/>
      </c>
      <c r="J1299" s="77" t="str">
        <f>IFERROR(VLOOKUP($D1299,의치한약수데이터!$C:$AS,13,0),"")</f>
        <v/>
      </c>
      <c r="K1299" s="77" t="str">
        <f>IFERROR(VLOOKUP($D1299,의치한약수데이터!$C:$AS,14,0),"")</f>
        <v/>
      </c>
      <c r="L1299" s="77" t="str">
        <f>IFERROR(VLOOKUP($D1299,의치한약수데이터!$C:$AS,16,0),"")</f>
        <v/>
      </c>
      <c r="M1299" s="80" t="str">
        <f>IFERROR(VLOOKUP($D1299,의치한약수데이터!$C:$AS,17,0),"")</f>
        <v/>
      </c>
      <c r="N1299" s="77" t="str">
        <f>IFERROR(VLOOKUP($D1299,의치한약수데이터!$C:$AS,18,0),"")</f>
        <v/>
      </c>
      <c r="O1299" s="81" t="str">
        <f>IFERROR(VLOOKUP($D1299,의치한약수데이터!$C:$AS,20,0),"")</f>
        <v/>
      </c>
      <c r="P1299" s="77" t="str">
        <f>IFERROR(VLOOKUP($D1299,의치한약수데이터!$C:$AS,21,0),"")</f>
        <v/>
      </c>
      <c r="Q1299" s="77" t="str">
        <f>IFERROR(VLOOKUP($D1299,의치한약수데이터!$C:$AS,39,0),"")</f>
        <v/>
      </c>
      <c r="R1299" s="82" t="str">
        <f>IFERROR(VLOOKUP($D1299,의치한약수데이터!$C:$AS,41,0),"")</f>
        <v/>
      </c>
      <c r="S1299" s="115" t="str">
        <f>IFERROR(VLOOKUP($D1299,의치한약수데이터!$C:$AS,43,0),"")</f>
        <v/>
      </c>
    </row>
    <row r="1300" spans="3:19" x14ac:dyDescent="0.3">
      <c r="C1300" s="18">
        <v>1268</v>
      </c>
      <c r="D1300" s="77" t="str">
        <f>IFERROR(VLOOKUP($C1300,의치한약수데이터!$B:$C,2,0),"")</f>
        <v/>
      </c>
      <c r="E1300" s="79" t="str">
        <f>IFERROR(VLOOKUP($D1300,의치한약수데이터!$C:$AS,3,0),"")</f>
        <v/>
      </c>
      <c r="F1300" s="77" t="str">
        <f>IFERROR(VLOOKUP($D1300,의치한약수데이터!$C:$AS,5,0),"")</f>
        <v/>
      </c>
      <c r="G1300" s="77" t="str">
        <f>IFERROR(VLOOKUP($D1300,의치한약수데이터!$C:$AS,6,0),"")</f>
        <v/>
      </c>
      <c r="H1300" s="77" t="str">
        <f>IFERROR(VLOOKUP($D1300,의치한약수데이터!$C:$AS,8,0),"")</f>
        <v/>
      </c>
      <c r="I1300" s="77" t="str">
        <f>IFERROR(VLOOKUP($D1300,의치한약수데이터!$C:$AS,12,0),"")</f>
        <v/>
      </c>
      <c r="J1300" s="77" t="str">
        <f>IFERROR(VLOOKUP($D1300,의치한약수데이터!$C:$AS,13,0),"")</f>
        <v/>
      </c>
      <c r="K1300" s="77" t="str">
        <f>IFERROR(VLOOKUP($D1300,의치한약수데이터!$C:$AS,14,0),"")</f>
        <v/>
      </c>
      <c r="L1300" s="77" t="str">
        <f>IFERROR(VLOOKUP($D1300,의치한약수데이터!$C:$AS,16,0),"")</f>
        <v/>
      </c>
      <c r="M1300" s="80" t="str">
        <f>IFERROR(VLOOKUP($D1300,의치한약수데이터!$C:$AS,17,0),"")</f>
        <v/>
      </c>
      <c r="N1300" s="77" t="str">
        <f>IFERROR(VLOOKUP($D1300,의치한약수데이터!$C:$AS,18,0),"")</f>
        <v/>
      </c>
      <c r="O1300" s="81" t="str">
        <f>IFERROR(VLOOKUP($D1300,의치한약수데이터!$C:$AS,20,0),"")</f>
        <v/>
      </c>
      <c r="P1300" s="77" t="str">
        <f>IFERROR(VLOOKUP($D1300,의치한약수데이터!$C:$AS,21,0),"")</f>
        <v/>
      </c>
      <c r="Q1300" s="77" t="str">
        <f>IFERROR(VLOOKUP($D1300,의치한약수데이터!$C:$AS,39,0),"")</f>
        <v/>
      </c>
      <c r="R1300" s="82" t="str">
        <f>IFERROR(VLOOKUP($D1300,의치한약수데이터!$C:$AS,41,0),"")</f>
        <v/>
      </c>
      <c r="S1300" s="115" t="str">
        <f>IFERROR(VLOOKUP($D1300,의치한약수데이터!$C:$AS,43,0),"")</f>
        <v/>
      </c>
    </row>
    <row r="1301" spans="3:19" x14ac:dyDescent="0.3">
      <c r="C1301" s="18">
        <v>1269</v>
      </c>
      <c r="D1301" s="77" t="str">
        <f>IFERROR(VLOOKUP($C1301,의치한약수데이터!$B:$C,2,0),"")</f>
        <v/>
      </c>
      <c r="E1301" s="79" t="str">
        <f>IFERROR(VLOOKUP($D1301,의치한약수데이터!$C:$AS,3,0),"")</f>
        <v/>
      </c>
      <c r="F1301" s="77" t="str">
        <f>IFERROR(VLOOKUP($D1301,의치한약수데이터!$C:$AS,5,0),"")</f>
        <v/>
      </c>
      <c r="G1301" s="77" t="str">
        <f>IFERROR(VLOOKUP($D1301,의치한약수데이터!$C:$AS,6,0),"")</f>
        <v/>
      </c>
      <c r="H1301" s="77" t="str">
        <f>IFERROR(VLOOKUP($D1301,의치한약수데이터!$C:$AS,8,0),"")</f>
        <v/>
      </c>
      <c r="I1301" s="77" t="str">
        <f>IFERROR(VLOOKUP($D1301,의치한약수데이터!$C:$AS,12,0),"")</f>
        <v/>
      </c>
      <c r="J1301" s="77" t="str">
        <f>IFERROR(VLOOKUP($D1301,의치한약수데이터!$C:$AS,13,0),"")</f>
        <v/>
      </c>
      <c r="K1301" s="77" t="str">
        <f>IFERROR(VLOOKUP($D1301,의치한약수데이터!$C:$AS,14,0),"")</f>
        <v/>
      </c>
      <c r="L1301" s="77" t="str">
        <f>IFERROR(VLOOKUP($D1301,의치한약수데이터!$C:$AS,16,0),"")</f>
        <v/>
      </c>
      <c r="M1301" s="80" t="str">
        <f>IFERROR(VLOOKUP($D1301,의치한약수데이터!$C:$AS,17,0),"")</f>
        <v/>
      </c>
      <c r="N1301" s="77" t="str">
        <f>IFERROR(VLOOKUP($D1301,의치한약수데이터!$C:$AS,18,0),"")</f>
        <v/>
      </c>
      <c r="O1301" s="81" t="str">
        <f>IFERROR(VLOOKUP($D1301,의치한약수데이터!$C:$AS,20,0),"")</f>
        <v/>
      </c>
      <c r="P1301" s="77" t="str">
        <f>IFERROR(VLOOKUP($D1301,의치한약수데이터!$C:$AS,21,0),"")</f>
        <v/>
      </c>
      <c r="Q1301" s="77" t="str">
        <f>IFERROR(VLOOKUP($D1301,의치한약수데이터!$C:$AS,39,0),"")</f>
        <v/>
      </c>
      <c r="R1301" s="82" t="str">
        <f>IFERROR(VLOOKUP($D1301,의치한약수데이터!$C:$AS,41,0),"")</f>
        <v/>
      </c>
      <c r="S1301" s="115" t="str">
        <f>IFERROR(VLOOKUP($D1301,의치한약수데이터!$C:$AS,43,0),"")</f>
        <v/>
      </c>
    </row>
    <row r="1302" spans="3:19" x14ac:dyDescent="0.3">
      <c r="C1302" s="18">
        <v>1270</v>
      </c>
      <c r="D1302" s="77" t="str">
        <f>IFERROR(VLOOKUP($C1302,의치한약수데이터!$B:$C,2,0),"")</f>
        <v/>
      </c>
      <c r="E1302" s="79" t="str">
        <f>IFERROR(VLOOKUP($D1302,의치한약수데이터!$C:$AS,3,0),"")</f>
        <v/>
      </c>
      <c r="F1302" s="77" t="str">
        <f>IFERROR(VLOOKUP($D1302,의치한약수데이터!$C:$AS,5,0),"")</f>
        <v/>
      </c>
      <c r="G1302" s="77" t="str">
        <f>IFERROR(VLOOKUP($D1302,의치한약수데이터!$C:$AS,6,0),"")</f>
        <v/>
      </c>
      <c r="H1302" s="77" t="str">
        <f>IFERROR(VLOOKUP($D1302,의치한약수데이터!$C:$AS,8,0),"")</f>
        <v/>
      </c>
      <c r="I1302" s="77" t="str">
        <f>IFERROR(VLOOKUP($D1302,의치한약수데이터!$C:$AS,12,0),"")</f>
        <v/>
      </c>
      <c r="J1302" s="77" t="str">
        <f>IFERROR(VLOOKUP($D1302,의치한약수데이터!$C:$AS,13,0),"")</f>
        <v/>
      </c>
      <c r="K1302" s="77" t="str">
        <f>IFERROR(VLOOKUP($D1302,의치한약수데이터!$C:$AS,14,0),"")</f>
        <v/>
      </c>
      <c r="L1302" s="77" t="str">
        <f>IFERROR(VLOOKUP($D1302,의치한약수데이터!$C:$AS,16,0),"")</f>
        <v/>
      </c>
      <c r="M1302" s="80" t="str">
        <f>IFERROR(VLOOKUP($D1302,의치한약수데이터!$C:$AS,17,0),"")</f>
        <v/>
      </c>
      <c r="N1302" s="77" t="str">
        <f>IFERROR(VLOOKUP($D1302,의치한약수데이터!$C:$AS,18,0),"")</f>
        <v/>
      </c>
      <c r="O1302" s="81" t="str">
        <f>IFERROR(VLOOKUP($D1302,의치한약수데이터!$C:$AS,20,0),"")</f>
        <v/>
      </c>
      <c r="P1302" s="77" t="str">
        <f>IFERROR(VLOOKUP($D1302,의치한약수데이터!$C:$AS,21,0),"")</f>
        <v/>
      </c>
      <c r="Q1302" s="77" t="str">
        <f>IFERROR(VLOOKUP($D1302,의치한약수데이터!$C:$AS,39,0),"")</f>
        <v/>
      </c>
      <c r="R1302" s="82" t="str">
        <f>IFERROR(VLOOKUP($D1302,의치한약수데이터!$C:$AS,41,0),"")</f>
        <v/>
      </c>
      <c r="S1302" s="115" t="str">
        <f>IFERROR(VLOOKUP($D1302,의치한약수데이터!$C:$AS,43,0),"")</f>
        <v/>
      </c>
    </row>
    <row r="1303" spans="3:19" x14ac:dyDescent="0.3">
      <c r="C1303" s="18">
        <v>1271</v>
      </c>
      <c r="D1303" s="77" t="str">
        <f>IFERROR(VLOOKUP($C1303,의치한약수데이터!$B:$C,2,0),"")</f>
        <v/>
      </c>
      <c r="E1303" s="79" t="str">
        <f>IFERROR(VLOOKUP($D1303,의치한약수데이터!$C:$AS,3,0),"")</f>
        <v/>
      </c>
      <c r="F1303" s="77" t="str">
        <f>IFERROR(VLOOKUP($D1303,의치한약수데이터!$C:$AS,5,0),"")</f>
        <v/>
      </c>
      <c r="G1303" s="77" t="str">
        <f>IFERROR(VLOOKUP($D1303,의치한약수데이터!$C:$AS,6,0),"")</f>
        <v/>
      </c>
      <c r="H1303" s="77" t="str">
        <f>IFERROR(VLOOKUP($D1303,의치한약수데이터!$C:$AS,8,0),"")</f>
        <v/>
      </c>
      <c r="I1303" s="77" t="str">
        <f>IFERROR(VLOOKUP($D1303,의치한약수데이터!$C:$AS,12,0),"")</f>
        <v/>
      </c>
      <c r="J1303" s="77" t="str">
        <f>IFERROR(VLOOKUP($D1303,의치한약수데이터!$C:$AS,13,0),"")</f>
        <v/>
      </c>
      <c r="K1303" s="77" t="str">
        <f>IFERROR(VLOOKUP($D1303,의치한약수데이터!$C:$AS,14,0),"")</f>
        <v/>
      </c>
      <c r="L1303" s="77" t="str">
        <f>IFERROR(VLOOKUP($D1303,의치한약수데이터!$C:$AS,16,0),"")</f>
        <v/>
      </c>
      <c r="M1303" s="80" t="str">
        <f>IFERROR(VLOOKUP($D1303,의치한약수데이터!$C:$AS,17,0),"")</f>
        <v/>
      </c>
      <c r="N1303" s="77" t="str">
        <f>IFERROR(VLOOKUP($D1303,의치한약수데이터!$C:$AS,18,0),"")</f>
        <v/>
      </c>
      <c r="O1303" s="81" t="str">
        <f>IFERROR(VLOOKUP($D1303,의치한약수데이터!$C:$AS,20,0),"")</f>
        <v/>
      </c>
      <c r="P1303" s="77" t="str">
        <f>IFERROR(VLOOKUP($D1303,의치한약수데이터!$C:$AS,21,0),"")</f>
        <v/>
      </c>
      <c r="Q1303" s="77" t="str">
        <f>IFERROR(VLOOKUP($D1303,의치한약수데이터!$C:$AS,39,0),"")</f>
        <v/>
      </c>
      <c r="R1303" s="82" t="str">
        <f>IFERROR(VLOOKUP($D1303,의치한약수데이터!$C:$AS,41,0),"")</f>
        <v/>
      </c>
      <c r="S1303" s="115" t="str">
        <f>IFERROR(VLOOKUP($D1303,의치한약수데이터!$C:$AS,43,0),"")</f>
        <v/>
      </c>
    </row>
    <row r="1304" spans="3:19" x14ac:dyDescent="0.3">
      <c r="C1304" s="18">
        <v>1272</v>
      </c>
      <c r="D1304" s="77" t="str">
        <f>IFERROR(VLOOKUP($C1304,의치한약수데이터!$B:$C,2,0),"")</f>
        <v/>
      </c>
      <c r="E1304" s="79" t="str">
        <f>IFERROR(VLOOKUP($D1304,의치한약수데이터!$C:$AS,3,0),"")</f>
        <v/>
      </c>
      <c r="F1304" s="77" t="str">
        <f>IFERROR(VLOOKUP($D1304,의치한약수데이터!$C:$AS,5,0),"")</f>
        <v/>
      </c>
      <c r="G1304" s="77" t="str">
        <f>IFERROR(VLOOKUP($D1304,의치한약수데이터!$C:$AS,6,0),"")</f>
        <v/>
      </c>
      <c r="H1304" s="77" t="str">
        <f>IFERROR(VLOOKUP($D1304,의치한약수데이터!$C:$AS,8,0),"")</f>
        <v/>
      </c>
      <c r="I1304" s="77" t="str">
        <f>IFERROR(VLOOKUP($D1304,의치한약수데이터!$C:$AS,12,0),"")</f>
        <v/>
      </c>
      <c r="J1304" s="77" t="str">
        <f>IFERROR(VLOOKUP($D1304,의치한약수데이터!$C:$AS,13,0),"")</f>
        <v/>
      </c>
      <c r="K1304" s="77" t="str">
        <f>IFERROR(VLOOKUP($D1304,의치한약수데이터!$C:$AS,14,0),"")</f>
        <v/>
      </c>
      <c r="L1304" s="77" t="str">
        <f>IFERROR(VLOOKUP($D1304,의치한약수데이터!$C:$AS,16,0),"")</f>
        <v/>
      </c>
      <c r="M1304" s="80" t="str">
        <f>IFERROR(VLOOKUP($D1304,의치한약수데이터!$C:$AS,17,0),"")</f>
        <v/>
      </c>
      <c r="N1304" s="77" t="str">
        <f>IFERROR(VLOOKUP($D1304,의치한약수데이터!$C:$AS,18,0),"")</f>
        <v/>
      </c>
      <c r="O1304" s="81" t="str">
        <f>IFERROR(VLOOKUP($D1304,의치한약수데이터!$C:$AS,20,0),"")</f>
        <v/>
      </c>
      <c r="P1304" s="77" t="str">
        <f>IFERROR(VLOOKUP($D1304,의치한약수데이터!$C:$AS,21,0),"")</f>
        <v/>
      </c>
      <c r="Q1304" s="77" t="str">
        <f>IFERROR(VLOOKUP($D1304,의치한약수데이터!$C:$AS,39,0),"")</f>
        <v/>
      </c>
      <c r="R1304" s="82" t="str">
        <f>IFERROR(VLOOKUP($D1304,의치한약수데이터!$C:$AS,41,0),"")</f>
        <v/>
      </c>
      <c r="S1304" s="115" t="str">
        <f>IFERROR(VLOOKUP($D1304,의치한약수데이터!$C:$AS,43,0),"")</f>
        <v/>
      </c>
    </row>
    <row r="1305" spans="3:19" x14ac:dyDescent="0.3">
      <c r="C1305" s="18">
        <v>1273</v>
      </c>
      <c r="D1305" s="77" t="str">
        <f>IFERROR(VLOOKUP($C1305,의치한약수데이터!$B:$C,2,0),"")</f>
        <v/>
      </c>
      <c r="E1305" s="79" t="str">
        <f>IFERROR(VLOOKUP($D1305,의치한약수데이터!$C:$AS,3,0),"")</f>
        <v/>
      </c>
      <c r="F1305" s="77" t="str">
        <f>IFERROR(VLOOKUP($D1305,의치한약수데이터!$C:$AS,5,0),"")</f>
        <v/>
      </c>
      <c r="G1305" s="77" t="str">
        <f>IFERROR(VLOOKUP($D1305,의치한약수데이터!$C:$AS,6,0),"")</f>
        <v/>
      </c>
      <c r="H1305" s="77" t="str">
        <f>IFERROR(VLOOKUP($D1305,의치한약수데이터!$C:$AS,8,0),"")</f>
        <v/>
      </c>
      <c r="I1305" s="77" t="str">
        <f>IFERROR(VLOOKUP($D1305,의치한약수데이터!$C:$AS,12,0),"")</f>
        <v/>
      </c>
      <c r="J1305" s="77" t="str">
        <f>IFERROR(VLOOKUP($D1305,의치한약수데이터!$C:$AS,13,0),"")</f>
        <v/>
      </c>
      <c r="K1305" s="77" t="str">
        <f>IFERROR(VLOOKUP($D1305,의치한약수데이터!$C:$AS,14,0),"")</f>
        <v/>
      </c>
      <c r="L1305" s="77" t="str">
        <f>IFERROR(VLOOKUP($D1305,의치한약수데이터!$C:$AS,16,0),"")</f>
        <v/>
      </c>
      <c r="M1305" s="80" t="str">
        <f>IFERROR(VLOOKUP($D1305,의치한약수데이터!$C:$AS,17,0),"")</f>
        <v/>
      </c>
      <c r="N1305" s="77" t="str">
        <f>IFERROR(VLOOKUP($D1305,의치한약수데이터!$C:$AS,18,0),"")</f>
        <v/>
      </c>
      <c r="O1305" s="81" t="str">
        <f>IFERROR(VLOOKUP($D1305,의치한약수데이터!$C:$AS,20,0),"")</f>
        <v/>
      </c>
      <c r="P1305" s="77" t="str">
        <f>IFERROR(VLOOKUP($D1305,의치한약수데이터!$C:$AS,21,0),"")</f>
        <v/>
      </c>
      <c r="Q1305" s="77" t="str">
        <f>IFERROR(VLOOKUP($D1305,의치한약수데이터!$C:$AS,39,0),"")</f>
        <v/>
      </c>
      <c r="R1305" s="82" t="str">
        <f>IFERROR(VLOOKUP($D1305,의치한약수데이터!$C:$AS,41,0),"")</f>
        <v/>
      </c>
      <c r="S1305" s="115" t="str">
        <f>IFERROR(VLOOKUP($D1305,의치한약수데이터!$C:$AS,43,0),"")</f>
        <v/>
      </c>
    </row>
    <row r="1306" spans="3:19" x14ac:dyDescent="0.3">
      <c r="C1306" s="18">
        <v>1274</v>
      </c>
      <c r="D1306" s="77" t="str">
        <f>IFERROR(VLOOKUP($C1306,의치한약수데이터!$B:$C,2,0),"")</f>
        <v/>
      </c>
      <c r="E1306" s="79" t="str">
        <f>IFERROR(VLOOKUP($D1306,의치한약수데이터!$C:$AS,3,0),"")</f>
        <v/>
      </c>
      <c r="F1306" s="77" t="str">
        <f>IFERROR(VLOOKUP($D1306,의치한약수데이터!$C:$AS,5,0),"")</f>
        <v/>
      </c>
      <c r="G1306" s="77" t="str">
        <f>IFERROR(VLOOKUP($D1306,의치한약수데이터!$C:$AS,6,0),"")</f>
        <v/>
      </c>
      <c r="H1306" s="77" t="str">
        <f>IFERROR(VLOOKUP($D1306,의치한약수데이터!$C:$AS,8,0),"")</f>
        <v/>
      </c>
      <c r="I1306" s="77" t="str">
        <f>IFERROR(VLOOKUP($D1306,의치한약수데이터!$C:$AS,12,0),"")</f>
        <v/>
      </c>
      <c r="J1306" s="77" t="str">
        <f>IFERROR(VLOOKUP($D1306,의치한약수데이터!$C:$AS,13,0),"")</f>
        <v/>
      </c>
      <c r="K1306" s="77" t="str">
        <f>IFERROR(VLOOKUP($D1306,의치한약수데이터!$C:$AS,14,0),"")</f>
        <v/>
      </c>
      <c r="L1306" s="77" t="str">
        <f>IFERROR(VLOOKUP($D1306,의치한약수데이터!$C:$AS,16,0),"")</f>
        <v/>
      </c>
      <c r="M1306" s="80" t="str">
        <f>IFERROR(VLOOKUP($D1306,의치한약수데이터!$C:$AS,17,0),"")</f>
        <v/>
      </c>
      <c r="N1306" s="77" t="str">
        <f>IFERROR(VLOOKUP($D1306,의치한약수데이터!$C:$AS,18,0),"")</f>
        <v/>
      </c>
      <c r="O1306" s="81" t="str">
        <f>IFERROR(VLOOKUP($D1306,의치한약수데이터!$C:$AS,20,0),"")</f>
        <v/>
      </c>
      <c r="P1306" s="77" t="str">
        <f>IFERROR(VLOOKUP($D1306,의치한약수데이터!$C:$AS,21,0),"")</f>
        <v/>
      </c>
      <c r="Q1306" s="77" t="str">
        <f>IFERROR(VLOOKUP($D1306,의치한약수데이터!$C:$AS,39,0),"")</f>
        <v/>
      </c>
      <c r="R1306" s="82" t="str">
        <f>IFERROR(VLOOKUP($D1306,의치한약수데이터!$C:$AS,41,0),"")</f>
        <v/>
      </c>
      <c r="S1306" s="115" t="str">
        <f>IFERROR(VLOOKUP($D1306,의치한약수데이터!$C:$AS,43,0),"")</f>
        <v/>
      </c>
    </row>
    <row r="1307" spans="3:19" x14ac:dyDescent="0.3">
      <c r="C1307" s="18">
        <v>1275</v>
      </c>
      <c r="D1307" s="77" t="str">
        <f>IFERROR(VLOOKUP($C1307,의치한약수데이터!$B:$C,2,0),"")</f>
        <v/>
      </c>
      <c r="E1307" s="79" t="str">
        <f>IFERROR(VLOOKUP($D1307,의치한약수데이터!$C:$AS,3,0),"")</f>
        <v/>
      </c>
      <c r="F1307" s="77" t="str">
        <f>IFERROR(VLOOKUP($D1307,의치한약수데이터!$C:$AS,5,0),"")</f>
        <v/>
      </c>
      <c r="G1307" s="77" t="str">
        <f>IFERROR(VLOOKUP($D1307,의치한약수데이터!$C:$AS,6,0),"")</f>
        <v/>
      </c>
      <c r="H1307" s="77" t="str">
        <f>IFERROR(VLOOKUP($D1307,의치한약수데이터!$C:$AS,8,0),"")</f>
        <v/>
      </c>
      <c r="I1307" s="77" t="str">
        <f>IFERROR(VLOOKUP($D1307,의치한약수데이터!$C:$AS,12,0),"")</f>
        <v/>
      </c>
      <c r="J1307" s="77" t="str">
        <f>IFERROR(VLOOKUP($D1307,의치한약수데이터!$C:$AS,13,0),"")</f>
        <v/>
      </c>
      <c r="K1307" s="77" t="str">
        <f>IFERROR(VLOOKUP($D1307,의치한약수데이터!$C:$AS,14,0),"")</f>
        <v/>
      </c>
      <c r="L1307" s="77" t="str">
        <f>IFERROR(VLOOKUP($D1307,의치한약수데이터!$C:$AS,16,0),"")</f>
        <v/>
      </c>
      <c r="M1307" s="80" t="str">
        <f>IFERROR(VLOOKUP($D1307,의치한약수데이터!$C:$AS,17,0),"")</f>
        <v/>
      </c>
      <c r="N1307" s="77" t="str">
        <f>IFERROR(VLOOKUP($D1307,의치한약수데이터!$C:$AS,18,0),"")</f>
        <v/>
      </c>
      <c r="O1307" s="81" t="str">
        <f>IFERROR(VLOOKUP($D1307,의치한약수데이터!$C:$AS,20,0),"")</f>
        <v/>
      </c>
      <c r="P1307" s="77" t="str">
        <f>IFERROR(VLOOKUP($D1307,의치한약수데이터!$C:$AS,21,0),"")</f>
        <v/>
      </c>
      <c r="Q1307" s="77" t="str">
        <f>IFERROR(VLOOKUP($D1307,의치한약수데이터!$C:$AS,39,0),"")</f>
        <v/>
      </c>
      <c r="R1307" s="82" t="str">
        <f>IFERROR(VLOOKUP($D1307,의치한약수데이터!$C:$AS,41,0),"")</f>
        <v/>
      </c>
      <c r="S1307" s="115" t="str">
        <f>IFERROR(VLOOKUP($D1307,의치한약수데이터!$C:$AS,43,0),"")</f>
        <v/>
      </c>
    </row>
    <row r="1308" spans="3:19" x14ac:dyDescent="0.3">
      <c r="C1308" s="18">
        <v>1276</v>
      </c>
      <c r="D1308" s="77" t="str">
        <f>IFERROR(VLOOKUP($C1308,의치한약수데이터!$B:$C,2,0),"")</f>
        <v/>
      </c>
      <c r="E1308" s="79" t="str">
        <f>IFERROR(VLOOKUP($D1308,의치한약수데이터!$C:$AS,3,0),"")</f>
        <v/>
      </c>
      <c r="F1308" s="77" t="str">
        <f>IFERROR(VLOOKUP($D1308,의치한약수데이터!$C:$AS,5,0),"")</f>
        <v/>
      </c>
      <c r="G1308" s="77" t="str">
        <f>IFERROR(VLOOKUP($D1308,의치한약수데이터!$C:$AS,6,0),"")</f>
        <v/>
      </c>
      <c r="H1308" s="77" t="str">
        <f>IFERROR(VLOOKUP($D1308,의치한약수데이터!$C:$AS,8,0),"")</f>
        <v/>
      </c>
      <c r="I1308" s="77" t="str">
        <f>IFERROR(VLOOKUP($D1308,의치한약수데이터!$C:$AS,12,0),"")</f>
        <v/>
      </c>
      <c r="J1308" s="77" t="str">
        <f>IFERROR(VLOOKUP($D1308,의치한약수데이터!$C:$AS,13,0),"")</f>
        <v/>
      </c>
      <c r="K1308" s="77" t="str">
        <f>IFERROR(VLOOKUP($D1308,의치한약수데이터!$C:$AS,14,0),"")</f>
        <v/>
      </c>
      <c r="L1308" s="77" t="str">
        <f>IFERROR(VLOOKUP($D1308,의치한약수데이터!$C:$AS,16,0),"")</f>
        <v/>
      </c>
      <c r="M1308" s="80" t="str">
        <f>IFERROR(VLOOKUP($D1308,의치한약수데이터!$C:$AS,17,0),"")</f>
        <v/>
      </c>
      <c r="N1308" s="77" t="str">
        <f>IFERROR(VLOOKUP($D1308,의치한약수데이터!$C:$AS,18,0),"")</f>
        <v/>
      </c>
      <c r="O1308" s="81" t="str">
        <f>IFERROR(VLOOKUP($D1308,의치한약수데이터!$C:$AS,20,0),"")</f>
        <v/>
      </c>
      <c r="P1308" s="77" t="str">
        <f>IFERROR(VLOOKUP($D1308,의치한약수데이터!$C:$AS,21,0),"")</f>
        <v/>
      </c>
      <c r="Q1308" s="77" t="str">
        <f>IFERROR(VLOOKUP($D1308,의치한약수데이터!$C:$AS,39,0),"")</f>
        <v/>
      </c>
      <c r="R1308" s="82" t="str">
        <f>IFERROR(VLOOKUP($D1308,의치한약수데이터!$C:$AS,41,0),"")</f>
        <v/>
      </c>
      <c r="S1308" s="115" t="str">
        <f>IFERROR(VLOOKUP($D1308,의치한약수데이터!$C:$AS,43,0),"")</f>
        <v/>
      </c>
    </row>
    <row r="1309" spans="3:19" x14ac:dyDescent="0.3">
      <c r="C1309" s="18">
        <v>1277</v>
      </c>
      <c r="D1309" s="77" t="str">
        <f>IFERROR(VLOOKUP($C1309,의치한약수데이터!$B:$C,2,0),"")</f>
        <v/>
      </c>
      <c r="E1309" s="79" t="str">
        <f>IFERROR(VLOOKUP($D1309,의치한약수데이터!$C:$AS,3,0),"")</f>
        <v/>
      </c>
      <c r="F1309" s="77" t="str">
        <f>IFERROR(VLOOKUP($D1309,의치한약수데이터!$C:$AS,5,0),"")</f>
        <v/>
      </c>
      <c r="G1309" s="77" t="str">
        <f>IFERROR(VLOOKUP($D1309,의치한약수데이터!$C:$AS,6,0),"")</f>
        <v/>
      </c>
      <c r="H1309" s="77" t="str">
        <f>IFERROR(VLOOKUP($D1309,의치한약수데이터!$C:$AS,8,0),"")</f>
        <v/>
      </c>
      <c r="I1309" s="77" t="str">
        <f>IFERROR(VLOOKUP($D1309,의치한약수데이터!$C:$AS,12,0),"")</f>
        <v/>
      </c>
      <c r="J1309" s="77" t="str">
        <f>IFERROR(VLOOKUP($D1309,의치한약수데이터!$C:$AS,13,0),"")</f>
        <v/>
      </c>
      <c r="K1309" s="77" t="str">
        <f>IFERROR(VLOOKUP($D1309,의치한약수데이터!$C:$AS,14,0),"")</f>
        <v/>
      </c>
      <c r="L1309" s="77" t="str">
        <f>IFERROR(VLOOKUP($D1309,의치한약수데이터!$C:$AS,16,0),"")</f>
        <v/>
      </c>
      <c r="M1309" s="80" t="str">
        <f>IFERROR(VLOOKUP($D1309,의치한약수데이터!$C:$AS,17,0),"")</f>
        <v/>
      </c>
      <c r="N1309" s="77" t="str">
        <f>IFERROR(VLOOKUP($D1309,의치한약수데이터!$C:$AS,18,0),"")</f>
        <v/>
      </c>
      <c r="O1309" s="81" t="str">
        <f>IFERROR(VLOOKUP($D1309,의치한약수데이터!$C:$AS,20,0),"")</f>
        <v/>
      </c>
      <c r="P1309" s="77" t="str">
        <f>IFERROR(VLOOKUP($D1309,의치한약수데이터!$C:$AS,21,0),"")</f>
        <v/>
      </c>
      <c r="Q1309" s="77" t="str">
        <f>IFERROR(VLOOKUP($D1309,의치한약수데이터!$C:$AS,39,0),"")</f>
        <v/>
      </c>
      <c r="R1309" s="82" t="str">
        <f>IFERROR(VLOOKUP($D1309,의치한약수데이터!$C:$AS,41,0),"")</f>
        <v/>
      </c>
      <c r="S1309" s="115" t="str">
        <f>IFERROR(VLOOKUP($D1309,의치한약수데이터!$C:$AS,43,0),"")</f>
        <v/>
      </c>
    </row>
    <row r="1310" spans="3:19" x14ac:dyDescent="0.3">
      <c r="C1310" s="18">
        <v>1278</v>
      </c>
      <c r="D1310" s="77" t="str">
        <f>IFERROR(VLOOKUP($C1310,의치한약수데이터!$B:$C,2,0),"")</f>
        <v/>
      </c>
      <c r="E1310" s="79" t="str">
        <f>IFERROR(VLOOKUP($D1310,의치한약수데이터!$C:$AS,3,0),"")</f>
        <v/>
      </c>
      <c r="F1310" s="77" t="str">
        <f>IFERROR(VLOOKUP($D1310,의치한약수데이터!$C:$AS,5,0),"")</f>
        <v/>
      </c>
      <c r="G1310" s="77" t="str">
        <f>IFERROR(VLOOKUP($D1310,의치한약수데이터!$C:$AS,6,0),"")</f>
        <v/>
      </c>
      <c r="H1310" s="77" t="str">
        <f>IFERROR(VLOOKUP($D1310,의치한약수데이터!$C:$AS,8,0),"")</f>
        <v/>
      </c>
      <c r="I1310" s="77" t="str">
        <f>IFERROR(VLOOKUP($D1310,의치한약수데이터!$C:$AS,12,0),"")</f>
        <v/>
      </c>
      <c r="J1310" s="77" t="str">
        <f>IFERROR(VLOOKUP($D1310,의치한약수데이터!$C:$AS,13,0),"")</f>
        <v/>
      </c>
      <c r="K1310" s="77" t="str">
        <f>IFERROR(VLOOKUP($D1310,의치한약수데이터!$C:$AS,14,0),"")</f>
        <v/>
      </c>
      <c r="L1310" s="77" t="str">
        <f>IFERROR(VLOOKUP($D1310,의치한약수데이터!$C:$AS,16,0),"")</f>
        <v/>
      </c>
      <c r="M1310" s="80" t="str">
        <f>IFERROR(VLOOKUP($D1310,의치한약수데이터!$C:$AS,17,0),"")</f>
        <v/>
      </c>
      <c r="N1310" s="77" t="str">
        <f>IFERROR(VLOOKUP($D1310,의치한약수데이터!$C:$AS,18,0),"")</f>
        <v/>
      </c>
      <c r="O1310" s="81" t="str">
        <f>IFERROR(VLOOKUP($D1310,의치한약수데이터!$C:$AS,20,0),"")</f>
        <v/>
      </c>
      <c r="P1310" s="77" t="str">
        <f>IFERROR(VLOOKUP($D1310,의치한약수데이터!$C:$AS,21,0),"")</f>
        <v/>
      </c>
      <c r="Q1310" s="77" t="str">
        <f>IFERROR(VLOOKUP($D1310,의치한약수데이터!$C:$AS,39,0),"")</f>
        <v/>
      </c>
      <c r="R1310" s="82" t="str">
        <f>IFERROR(VLOOKUP($D1310,의치한약수데이터!$C:$AS,41,0),"")</f>
        <v/>
      </c>
      <c r="S1310" s="115" t="str">
        <f>IFERROR(VLOOKUP($D1310,의치한약수데이터!$C:$AS,43,0),"")</f>
        <v/>
      </c>
    </row>
    <row r="1311" spans="3:19" x14ac:dyDescent="0.3">
      <c r="C1311" s="18">
        <v>1279</v>
      </c>
      <c r="D1311" s="77" t="str">
        <f>IFERROR(VLOOKUP($C1311,의치한약수데이터!$B:$C,2,0),"")</f>
        <v/>
      </c>
      <c r="E1311" s="79" t="str">
        <f>IFERROR(VLOOKUP($D1311,의치한약수데이터!$C:$AS,3,0),"")</f>
        <v/>
      </c>
      <c r="F1311" s="77" t="str">
        <f>IFERROR(VLOOKUP($D1311,의치한약수데이터!$C:$AS,5,0),"")</f>
        <v/>
      </c>
      <c r="G1311" s="77" t="str">
        <f>IFERROR(VLOOKUP($D1311,의치한약수데이터!$C:$AS,6,0),"")</f>
        <v/>
      </c>
      <c r="H1311" s="77" t="str">
        <f>IFERROR(VLOOKUP($D1311,의치한약수데이터!$C:$AS,8,0),"")</f>
        <v/>
      </c>
      <c r="I1311" s="77" t="str">
        <f>IFERROR(VLOOKUP($D1311,의치한약수데이터!$C:$AS,12,0),"")</f>
        <v/>
      </c>
      <c r="J1311" s="77" t="str">
        <f>IFERROR(VLOOKUP($D1311,의치한약수데이터!$C:$AS,13,0),"")</f>
        <v/>
      </c>
      <c r="K1311" s="77" t="str">
        <f>IFERROR(VLOOKUP($D1311,의치한약수데이터!$C:$AS,14,0),"")</f>
        <v/>
      </c>
      <c r="L1311" s="77" t="str">
        <f>IFERROR(VLOOKUP($D1311,의치한약수데이터!$C:$AS,16,0),"")</f>
        <v/>
      </c>
      <c r="M1311" s="80" t="str">
        <f>IFERROR(VLOOKUP($D1311,의치한약수데이터!$C:$AS,17,0),"")</f>
        <v/>
      </c>
      <c r="N1311" s="77" t="str">
        <f>IFERROR(VLOOKUP($D1311,의치한약수데이터!$C:$AS,18,0),"")</f>
        <v/>
      </c>
      <c r="O1311" s="81" t="str">
        <f>IFERROR(VLOOKUP($D1311,의치한약수데이터!$C:$AS,20,0),"")</f>
        <v/>
      </c>
      <c r="P1311" s="77" t="str">
        <f>IFERROR(VLOOKUP($D1311,의치한약수데이터!$C:$AS,21,0),"")</f>
        <v/>
      </c>
      <c r="Q1311" s="77" t="str">
        <f>IFERROR(VLOOKUP($D1311,의치한약수데이터!$C:$AS,39,0),"")</f>
        <v/>
      </c>
      <c r="R1311" s="82" t="str">
        <f>IFERROR(VLOOKUP($D1311,의치한약수데이터!$C:$AS,41,0),"")</f>
        <v/>
      </c>
      <c r="S1311" s="115" t="str">
        <f>IFERROR(VLOOKUP($D1311,의치한약수데이터!$C:$AS,43,0),"")</f>
        <v/>
      </c>
    </row>
    <row r="1312" spans="3:19" x14ac:dyDescent="0.3">
      <c r="C1312" s="18">
        <v>1280</v>
      </c>
      <c r="D1312" s="77" t="str">
        <f>IFERROR(VLOOKUP($C1312,의치한약수데이터!$B:$C,2,0),"")</f>
        <v/>
      </c>
      <c r="E1312" s="79" t="str">
        <f>IFERROR(VLOOKUP($D1312,의치한약수데이터!$C:$AS,3,0),"")</f>
        <v/>
      </c>
      <c r="F1312" s="77" t="str">
        <f>IFERROR(VLOOKUP($D1312,의치한약수데이터!$C:$AS,5,0),"")</f>
        <v/>
      </c>
      <c r="G1312" s="77" t="str">
        <f>IFERROR(VLOOKUP($D1312,의치한약수데이터!$C:$AS,6,0),"")</f>
        <v/>
      </c>
      <c r="H1312" s="77" t="str">
        <f>IFERROR(VLOOKUP($D1312,의치한약수데이터!$C:$AS,8,0),"")</f>
        <v/>
      </c>
      <c r="I1312" s="77" t="str">
        <f>IFERROR(VLOOKUP($D1312,의치한약수데이터!$C:$AS,12,0),"")</f>
        <v/>
      </c>
      <c r="J1312" s="77" t="str">
        <f>IFERROR(VLOOKUP($D1312,의치한약수데이터!$C:$AS,13,0),"")</f>
        <v/>
      </c>
      <c r="K1312" s="77" t="str">
        <f>IFERROR(VLOOKUP($D1312,의치한약수데이터!$C:$AS,14,0),"")</f>
        <v/>
      </c>
      <c r="L1312" s="77" t="str">
        <f>IFERROR(VLOOKUP($D1312,의치한약수데이터!$C:$AS,16,0),"")</f>
        <v/>
      </c>
      <c r="M1312" s="80" t="str">
        <f>IFERROR(VLOOKUP($D1312,의치한약수데이터!$C:$AS,17,0),"")</f>
        <v/>
      </c>
      <c r="N1312" s="77" t="str">
        <f>IFERROR(VLOOKUP($D1312,의치한약수데이터!$C:$AS,18,0),"")</f>
        <v/>
      </c>
      <c r="O1312" s="81" t="str">
        <f>IFERROR(VLOOKUP($D1312,의치한약수데이터!$C:$AS,20,0),"")</f>
        <v/>
      </c>
      <c r="P1312" s="77" t="str">
        <f>IFERROR(VLOOKUP($D1312,의치한약수데이터!$C:$AS,21,0),"")</f>
        <v/>
      </c>
      <c r="Q1312" s="77" t="str">
        <f>IFERROR(VLOOKUP($D1312,의치한약수데이터!$C:$AS,39,0),"")</f>
        <v/>
      </c>
      <c r="R1312" s="82" t="str">
        <f>IFERROR(VLOOKUP($D1312,의치한약수데이터!$C:$AS,41,0),"")</f>
        <v/>
      </c>
      <c r="S1312" s="115" t="str">
        <f>IFERROR(VLOOKUP($D1312,의치한약수데이터!$C:$AS,43,0),"")</f>
        <v/>
      </c>
    </row>
    <row r="1313" spans="3:19" x14ac:dyDescent="0.3">
      <c r="C1313" s="18">
        <v>1281</v>
      </c>
      <c r="D1313" s="77" t="str">
        <f>IFERROR(VLOOKUP($C1313,의치한약수데이터!$B:$C,2,0),"")</f>
        <v/>
      </c>
      <c r="E1313" s="79" t="str">
        <f>IFERROR(VLOOKUP($D1313,의치한약수데이터!$C:$AS,3,0),"")</f>
        <v/>
      </c>
      <c r="F1313" s="77" t="str">
        <f>IFERROR(VLOOKUP($D1313,의치한약수데이터!$C:$AS,5,0),"")</f>
        <v/>
      </c>
      <c r="G1313" s="77" t="str">
        <f>IFERROR(VLOOKUP($D1313,의치한약수데이터!$C:$AS,6,0),"")</f>
        <v/>
      </c>
      <c r="H1313" s="77" t="str">
        <f>IFERROR(VLOOKUP($D1313,의치한약수데이터!$C:$AS,8,0),"")</f>
        <v/>
      </c>
      <c r="I1313" s="77" t="str">
        <f>IFERROR(VLOOKUP($D1313,의치한약수데이터!$C:$AS,12,0),"")</f>
        <v/>
      </c>
      <c r="J1313" s="77" t="str">
        <f>IFERROR(VLOOKUP($D1313,의치한약수데이터!$C:$AS,13,0),"")</f>
        <v/>
      </c>
      <c r="K1313" s="77" t="str">
        <f>IFERROR(VLOOKUP($D1313,의치한약수데이터!$C:$AS,14,0),"")</f>
        <v/>
      </c>
      <c r="L1313" s="77" t="str">
        <f>IFERROR(VLOOKUP($D1313,의치한약수데이터!$C:$AS,16,0),"")</f>
        <v/>
      </c>
      <c r="M1313" s="80" t="str">
        <f>IFERROR(VLOOKUP($D1313,의치한약수데이터!$C:$AS,17,0),"")</f>
        <v/>
      </c>
      <c r="N1313" s="77" t="str">
        <f>IFERROR(VLOOKUP($D1313,의치한약수데이터!$C:$AS,18,0),"")</f>
        <v/>
      </c>
      <c r="O1313" s="81" t="str">
        <f>IFERROR(VLOOKUP($D1313,의치한약수데이터!$C:$AS,20,0),"")</f>
        <v/>
      </c>
      <c r="P1313" s="77" t="str">
        <f>IFERROR(VLOOKUP($D1313,의치한약수데이터!$C:$AS,21,0),"")</f>
        <v/>
      </c>
      <c r="Q1313" s="77" t="str">
        <f>IFERROR(VLOOKUP($D1313,의치한약수데이터!$C:$AS,39,0),"")</f>
        <v/>
      </c>
      <c r="R1313" s="82" t="str">
        <f>IFERROR(VLOOKUP($D1313,의치한약수데이터!$C:$AS,41,0),"")</f>
        <v/>
      </c>
      <c r="S1313" s="115" t="str">
        <f>IFERROR(VLOOKUP($D1313,의치한약수데이터!$C:$AS,43,0),"")</f>
        <v/>
      </c>
    </row>
    <row r="1314" spans="3:19" x14ac:dyDescent="0.3">
      <c r="C1314" s="18">
        <v>1282</v>
      </c>
      <c r="D1314" s="77" t="str">
        <f>IFERROR(VLOOKUP($C1314,의치한약수데이터!$B:$C,2,0),"")</f>
        <v/>
      </c>
      <c r="E1314" s="79" t="str">
        <f>IFERROR(VLOOKUP($D1314,의치한약수데이터!$C:$AS,3,0),"")</f>
        <v/>
      </c>
      <c r="F1314" s="77" t="str">
        <f>IFERROR(VLOOKUP($D1314,의치한약수데이터!$C:$AS,5,0),"")</f>
        <v/>
      </c>
      <c r="G1314" s="77" t="str">
        <f>IFERROR(VLOOKUP($D1314,의치한약수데이터!$C:$AS,6,0),"")</f>
        <v/>
      </c>
      <c r="H1314" s="77" t="str">
        <f>IFERROR(VLOOKUP($D1314,의치한약수데이터!$C:$AS,8,0),"")</f>
        <v/>
      </c>
      <c r="I1314" s="77" t="str">
        <f>IFERROR(VLOOKUP($D1314,의치한약수데이터!$C:$AS,12,0),"")</f>
        <v/>
      </c>
      <c r="J1314" s="77" t="str">
        <f>IFERROR(VLOOKUP($D1314,의치한약수데이터!$C:$AS,13,0),"")</f>
        <v/>
      </c>
      <c r="K1314" s="77" t="str">
        <f>IFERROR(VLOOKUP($D1314,의치한약수데이터!$C:$AS,14,0),"")</f>
        <v/>
      </c>
      <c r="L1314" s="77" t="str">
        <f>IFERROR(VLOOKUP($D1314,의치한약수데이터!$C:$AS,16,0),"")</f>
        <v/>
      </c>
      <c r="M1314" s="80" t="str">
        <f>IFERROR(VLOOKUP($D1314,의치한약수데이터!$C:$AS,17,0),"")</f>
        <v/>
      </c>
      <c r="N1314" s="77" t="str">
        <f>IFERROR(VLOOKUP($D1314,의치한약수데이터!$C:$AS,18,0),"")</f>
        <v/>
      </c>
      <c r="O1314" s="81" t="str">
        <f>IFERROR(VLOOKUP($D1314,의치한약수데이터!$C:$AS,20,0),"")</f>
        <v/>
      </c>
      <c r="P1314" s="77" t="str">
        <f>IFERROR(VLOOKUP($D1314,의치한약수데이터!$C:$AS,21,0),"")</f>
        <v/>
      </c>
      <c r="Q1314" s="77" t="str">
        <f>IFERROR(VLOOKUP($D1314,의치한약수데이터!$C:$AS,39,0),"")</f>
        <v/>
      </c>
      <c r="R1314" s="82" t="str">
        <f>IFERROR(VLOOKUP($D1314,의치한약수데이터!$C:$AS,41,0),"")</f>
        <v/>
      </c>
      <c r="S1314" s="115" t="str">
        <f>IFERROR(VLOOKUP($D1314,의치한약수데이터!$C:$AS,43,0),"")</f>
        <v/>
      </c>
    </row>
    <row r="1315" spans="3:19" x14ac:dyDescent="0.3">
      <c r="C1315" s="18">
        <v>1283</v>
      </c>
      <c r="D1315" s="77" t="str">
        <f>IFERROR(VLOOKUP($C1315,의치한약수데이터!$B:$C,2,0),"")</f>
        <v/>
      </c>
      <c r="E1315" s="79" t="str">
        <f>IFERROR(VLOOKUP($D1315,의치한약수데이터!$C:$AS,3,0),"")</f>
        <v/>
      </c>
      <c r="F1315" s="77" t="str">
        <f>IFERROR(VLOOKUP($D1315,의치한약수데이터!$C:$AS,5,0),"")</f>
        <v/>
      </c>
      <c r="G1315" s="77" t="str">
        <f>IFERROR(VLOOKUP($D1315,의치한약수데이터!$C:$AS,6,0),"")</f>
        <v/>
      </c>
      <c r="H1315" s="77" t="str">
        <f>IFERROR(VLOOKUP($D1315,의치한약수데이터!$C:$AS,8,0),"")</f>
        <v/>
      </c>
      <c r="I1315" s="77" t="str">
        <f>IFERROR(VLOOKUP($D1315,의치한약수데이터!$C:$AS,12,0),"")</f>
        <v/>
      </c>
      <c r="J1315" s="77" t="str">
        <f>IFERROR(VLOOKUP($D1315,의치한약수데이터!$C:$AS,13,0),"")</f>
        <v/>
      </c>
      <c r="K1315" s="77" t="str">
        <f>IFERROR(VLOOKUP($D1315,의치한약수데이터!$C:$AS,14,0),"")</f>
        <v/>
      </c>
      <c r="L1315" s="77" t="str">
        <f>IFERROR(VLOOKUP($D1315,의치한약수데이터!$C:$AS,16,0),"")</f>
        <v/>
      </c>
      <c r="M1315" s="80" t="str">
        <f>IFERROR(VLOOKUP($D1315,의치한약수데이터!$C:$AS,17,0),"")</f>
        <v/>
      </c>
      <c r="N1315" s="77" t="str">
        <f>IFERROR(VLOOKUP($D1315,의치한약수데이터!$C:$AS,18,0),"")</f>
        <v/>
      </c>
      <c r="O1315" s="81" t="str">
        <f>IFERROR(VLOOKUP($D1315,의치한약수데이터!$C:$AS,20,0),"")</f>
        <v/>
      </c>
      <c r="P1315" s="77" t="str">
        <f>IFERROR(VLOOKUP($D1315,의치한약수데이터!$C:$AS,21,0),"")</f>
        <v/>
      </c>
      <c r="Q1315" s="77" t="str">
        <f>IFERROR(VLOOKUP($D1315,의치한약수데이터!$C:$AS,39,0),"")</f>
        <v/>
      </c>
      <c r="R1315" s="82" t="str">
        <f>IFERROR(VLOOKUP($D1315,의치한약수데이터!$C:$AS,41,0),"")</f>
        <v/>
      </c>
      <c r="S1315" s="115" t="str">
        <f>IFERROR(VLOOKUP($D1315,의치한약수데이터!$C:$AS,43,0),"")</f>
        <v/>
      </c>
    </row>
    <row r="1316" spans="3:19" x14ac:dyDescent="0.3">
      <c r="C1316" s="18">
        <v>1284</v>
      </c>
      <c r="D1316" s="77" t="str">
        <f>IFERROR(VLOOKUP($C1316,의치한약수데이터!$B:$C,2,0),"")</f>
        <v/>
      </c>
      <c r="E1316" s="79" t="str">
        <f>IFERROR(VLOOKUP($D1316,의치한약수데이터!$C:$AS,3,0),"")</f>
        <v/>
      </c>
      <c r="F1316" s="77" t="str">
        <f>IFERROR(VLOOKUP($D1316,의치한약수데이터!$C:$AS,5,0),"")</f>
        <v/>
      </c>
      <c r="G1316" s="77" t="str">
        <f>IFERROR(VLOOKUP($D1316,의치한약수데이터!$C:$AS,6,0),"")</f>
        <v/>
      </c>
      <c r="H1316" s="77" t="str">
        <f>IFERROR(VLOOKUP($D1316,의치한약수데이터!$C:$AS,8,0),"")</f>
        <v/>
      </c>
      <c r="I1316" s="77" t="str">
        <f>IFERROR(VLOOKUP($D1316,의치한약수데이터!$C:$AS,12,0),"")</f>
        <v/>
      </c>
      <c r="J1316" s="77" t="str">
        <f>IFERROR(VLOOKUP($D1316,의치한약수데이터!$C:$AS,13,0),"")</f>
        <v/>
      </c>
      <c r="K1316" s="77" t="str">
        <f>IFERROR(VLOOKUP($D1316,의치한약수데이터!$C:$AS,14,0),"")</f>
        <v/>
      </c>
      <c r="L1316" s="77" t="str">
        <f>IFERROR(VLOOKUP($D1316,의치한약수데이터!$C:$AS,16,0),"")</f>
        <v/>
      </c>
      <c r="M1316" s="80" t="str">
        <f>IFERROR(VLOOKUP($D1316,의치한약수데이터!$C:$AS,17,0),"")</f>
        <v/>
      </c>
      <c r="N1316" s="77" t="str">
        <f>IFERROR(VLOOKUP($D1316,의치한약수데이터!$C:$AS,18,0),"")</f>
        <v/>
      </c>
      <c r="O1316" s="81" t="str">
        <f>IFERROR(VLOOKUP($D1316,의치한약수데이터!$C:$AS,20,0),"")</f>
        <v/>
      </c>
      <c r="P1316" s="77" t="str">
        <f>IFERROR(VLOOKUP($D1316,의치한약수데이터!$C:$AS,21,0),"")</f>
        <v/>
      </c>
      <c r="Q1316" s="77" t="str">
        <f>IFERROR(VLOOKUP($D1316,의치한약수데이터!$C:$AS,39,0),"")</f>
        <v/>
      </c>
      <c r="R1316" s="82" t="str">
        <f>IFERROR(VLOOKUP($D1316,의치한약수데이터!$C:$AS,41,0),"")</f>
        <v/>
      </c>
      <c r="S1316" s="115" t="str">
        <f>IFERROR(VLOOKUP($D1316,의치한약수데이터!$C:$AS,43,0),"")</f>
        <v/>
      </c>
    </row>
    <row r="1317" spans="3:19" x14ac:dyDescent="0.3">
      <c r="C1317" s="18">
        <v>1285</v>
      </c>
      <c r="D1317" s="77" t="str">
        <f>IFERROR(VLOOKUP($C1317,의치한약수데이터!$B:$C,2,0),"")</f>
        <v/>
      </c>
      <c r="E1317" s="79" t="str">
        <f>IFERROR(VLOOKUP($D1317,의치한약수데이터!$C:$AS,3,0),"")</f>
        <v/>
      </c>
      <c r="F1317" s="77" t="str">
        <f>IFERROR(VLOOKUP($D1317,의치한약수데이터!$C:$AS,5,0),"")</f>
        <v/>
      </c>
      <c r="G1317" s="77" t="str">
        <f>IFERROR(VLOOKUP($D1317,의치한약수데이터!$C:$AS,6,0),"")</f>
        <v/>
      </c>
      <c r="H1317" s="77" t="str">
        <f>IFERROR(VLOOKUP($D1317,의치한약수데이터!$C:$AS,8,0),"")</f>
        <v/>
      </c>
      <c r="I1317" s="77" t="str">
        <f>IFERROR(VLOOKUP($D1317,의치한약수데이터!$C:$AS,12,0),"")</f>
        <v/>
      </c>
      <c r="J1317" s="77" t="str">
        <f>IFERROR(VLOOKUP($D1317,의치한약수데이터!$C:$AS,13,0),"")</f>
        <v/>
      </c>
      <c r="K1317" s="77" t="str">
        <f>IFERROR(VLOOKUP($D1317,의치한약수데이터!$C:$AS,14,0),"")</f>
        <v/>
      </c>
      <c r="L1317" s="77" t="str">
        <f>IFERROR(VLOOKUP($D1317,의치한약수데이터!$C:$AS,16,0),"")</f>
        <v/>
      </c>
      <c r="M1317" s="80" t="str">
        <f>IFERROR(VLOOKUP($D1317,의치한약수데이터!$C:$AS,17,0),"")</f>
        <v/>
      </c>
      <c r="N1317" s="77" t="str">
        <f>IFERROR(VLOOKUP($D1317,의치한약수데이터!$C:$AS,18,0),"")</f>
        <v/>
      </c>
      <c r="O1317" s="81" t="str">
        <f>IFERROR(VLOOKUP($D1317,의치한약수데이터!$C:$AS,20,0),"")</f>
        <v/>
      </c>
      <c r="P1317" s="77" t="str">
        <f>IFERROR(VLOOKUP($D1317,의치한약수데이터!$C:$AS,21,0),"")</f>
        <v/>
      </c>
      <c r="Q1317" s="77" t="str">
        <f>IFERROR(VLOOKUP($D1317,의치한약수데이터!$C:$AS,39,0),"")</f>
        <v/>
      </c>
      <c r="R1317" s="82" t="str">
        <f>IFERROR(VLOOKUP($D1317,의치한약수데이터!$C:$AS,41,0),"")</f>
        <v/>
      </c>
      <c r="S1317" s="115" t="str">
        <f>IFERROR(VLOOKUP($D1317,의치한약수데이터!$C:$AS,43,0),"")</f>
        <v/>
      </c>
    </row>
    <row r="1318" spans="3:19" x14ac:dyDescent="0.3">
      <c r="C1318" s="18">
        <v>1286</v>
      </c>
      <c r="D1318" s="77" t="str">
        <f>IFERROR(VLOOKUP($C1318,의치한약수데이터!$B:$C,2,0),"")</f>
        <v/>
      </c>
      <c r="E1318" s="79" t="str">
        <f>IFERROR(VLOOKUP($D1318,의치한약수데이터!$C:$AS,3,0),"")</f>
        <v/>
      </c>
      <c r="F1318" s="77" t="str">
        <f>IFERROR(VLOOKUP($D1318,의치한약수데이터!$C:$AS,5,0),"")</f>
        <v/>
      </c>
      <c r="G1318" s="77" t="str">
        <f>IFERROR(VLOOKUP($D1318,의치한약수데이터!$C:$AS,6,0),"")</f>
        <v/>
      </c>
      <c r="H1318" s="77" t="str">
        <f>IFERROR(VLOOKUP($D1318,의치한약수데이터!$C:$AS,8,0),"")</f>
        <v/>
      </c>
      <c r="I1318" s="77" t="str">
        <f>IFERROR(VLOOKUP($D1318,의치한약수데이터!$C:$AS,12,0),"")</f>
        <v/>
      </c>
      <c r="J1318" s="77" t="str">
        <f>IFERROR(VLOOKUP($D1318,의치한약수데이터!$C:$AS,13,0),"")</f>
        <v/>
      </c>
      <c r="K1318" s="77" t="str">
        <f>IFERROR(VLOOKUP($D1318,의치한약수데이터!$C:$AS,14,0),"")</f>
        <v/>
      </c>
      <c r="L1318" s="77" t="str">
        <f>IFERROR(VLOOKUP($D1318,의치한약수데이터!$C:$AS,16,0),"")</f>
        <v/>
      </c>
      <c r="M1318" s="80" t="str">
        <f>IFERROR(VLOOKUP($D1318,의치한약수데이터!$C:$AS,17,0),"")</f>
        <v/>
      </c>
      <c r="N1318" s="77" t="str">
        <f>IFERROR(VLOOKUP($D1318,의치한약수데이터!$C:$AS,18,0),"")</f>
        <v/>
      </c>
      <c r="O1318" s="81" t="str">
        <f>IFERROR(VLOOKUP($D1318,의치한약수데이터!$C:$AS,20,0),"")</f>
        <v/>
      </c>
      <c r="P1318" s="77" t="str">
        <f>IFERROR(VLOOKUP($D1318,의치한약수데이터!$C:$AS,21,0),"")</f>
        <v/>
      </c>
      <c r="Q1318" s="77" t="str">
        <f>IFERROR(VLOOKUP($D1318,의치한약수데이터!$C:$AS,39,0),"")</f>
        <v/>
      </c>
      <c r="R1318" s="82" t="str">
        <f>IFERROR(VLOOKUP($D1318,의치한약수데이터!$C:$AS,41,0),"")</f>
        <v/>
      </c>
      <c r="S1318" s="115" t="str">
        <f>IFERROR(VLOOKUP($D1318,의치한약수데이터!$C:$AS,43,0),"")</f>
        <v/>
      </c>
    </row>
    <row r="1319" spans="3:19" x14ac:dyDescent="0.3">
      <c r="C1319" s="18">
        <v>1287</v>
      </c>
      <c r="D1319" s="77" t="str">
        <f>IFERROR(VLOOKUP($C1319,의치한약수데이터!$B:$C,2,0),"")</f>
        <v/>
      </c>
      <c r="E1319" s="79" t="str">
        <f>IFERROR(VLOOKUP($D1319,의치한약수데이터!$C:$AS,3,0),"")</f>
        <v/>
      </c>
      <c r="F1319" s="77" t="str">
        <f>IFERROR(VLOOKUP($D1319,의치한약수데이터!$C:$AS,5,0),"")</f>
        <v/>
      </c>
      <c r="G1319" s="77" t="str">
        <f>IFERROR(VLOOKUP($D1319,의치한약수데이터!$C:$AS,6,0),"")</f>
        <v/>
      </c>
      <c r="H1319" s="77" t="str">
        <f>IFERROR(VLOOKUP($D1319,의치한약수데이터!$C:$AS,8,0),"")</f>
        <v/>
      </c>
      <c r="I1319" s="77" t="str">
        <f>IFERROR(VLOOKUP($D1319,의치한약수데이터!$C:$AS,12,0),"")</f>
        <v/>
      </c>
      <c r="J1319" s="77" t="str">
        <f>IFERROR(VLOOKUP($D1319,의치한약수데이터!$C:$AS,13,0),"")</f>
        <v/>
      </c>
      <c r="K1319" s="77" t="str">
        <f>IFERROR(VLOOKUP($D1319,의치한약수데이터!$C:$AS,14,0),"")</f>
        <v/>
      </c>
      <c r="L1319" s="77" t="str">
        <f>IFERROR(VLOOKUP($D1319,의치한약수데이터!$C:$AS,16,0),"")</f>
        <v/>
      </c>
      <c r="M1319" s="80" t="str">
        <f>IFERROR(VLOOKUP($D1319,의치한약수데이터!$C:$AS,17,0),"")</f>
        <v/>
      </c>
      <c r="N1319" s="77" t="str">
        <f>IFERROR(VLOOKUP($D1319,의치한약수데이터!$C:$AS,18,0),"")</f>
        <v/>
      </c>
      <c r="O1319" s="81" t="str">
        <f>IFERROR(VLOOKUP($D1319,의치한약수데이터!$C:$AS,20,0),"")</f>
        <v/>
      </c>
      <c r="P1319" s="77" t="str">
        <f>IFERROR(VLOOKUP($D1319,의치한약수데이터!$C:$AS,21,0),"")</f>
        <v/>
      </c>
      <c r="Q1319" s="77" t="str">
        <f>IFERROR(VLOOKUP($D1319,의치한약수데이터!$C:$AS,39,0),"")</f>
        <v/>
      </c>
      <c r="R1319" s="82" t="str">
        <f>IFERROR(VLOOKUP($D1319,의치한약수데이터!$C:$AS,41,0),"")</f>
        <v/>
      </c>
      <c r="S1319" s="115" t="str">
        <f>IFERROR(VLOOKUP($D1319,의치한약수데이터!$C:$AS,43,0),"")</f>
        <v/>
      </c>
    </row>
    <row r="1320" spans="3:19" x14ac:dyDescent="0.3">
      <c r="C1320" s="18">
        <v>1288</v>
      </c>
      <c r="D1320" s="77" t="str">
        <f>IFERROR(VLOOKUP($C1320,의치한약수데이터!$B:$C,2,0),"")</f>
        <v/>
      </c>
      <c r="E1320" s="79" t="str">
        <f>IFERROR(VLOOKUP($D1320,의치한약수데이터!$C:$AS,3,0),"")</f>
        <v/>
      </c>
      <c r="F1320" s="77" t="str">
        <f>IFERROR(VLOOKUP($D1320,의치한약수데이터!$C:$AS,5,0),"")</f>
        <v/>
      </c>
      <c r="G1320" s="77" t="str">
        <f>IFERROR(VLOOKUP($D1320,의치한약수데이터!$C:$AS,6,0),"")</f>
        <v/>
      </c>
      <c r="H1320" s="77" t="str">
        <f>IFERROR(VLOOKUP($D1320,의치한약수데이터!$C:$AS,8,0),"")</f>
        <v/>
      </c>
      <c r="I1320" s="77" t="str">
        <f>IFERROR(VLOOKUP($D1320,의치한약수데이터!$C:$AS,12,0),"")</f>
        <v/>
      </c>
      <c r="J1320" s="77" t="str">
        <f>IFERROR(VLOOKUP($D1320,의치한약수데이터!$C:$AS,13,0),"")</f>
        <v/>
      </c>
      <c r="K1320" s="77" t="str">
        <f>IFERROR(VLOOKUP($D1320,의치한약수데이터!$C:$AS,14,0),"")</f>
        <v/>
      </c>
      <c r="L1320" s="77" t="str">
        <f>IFERROR(VLOOKUP($D1320,의치한약수데이터!$C:$AS,16,0),"")</f>
        <v/>
      </c>
      <c r="M1320" s="80" t="str">
        <f>IFERROR(VLOOKUP($D1320,의치한약수데이터!$C:$AS,17,0),"")</f>
        <v/>
      </c>
      <c r="N1320" s="77" t="str">
        <f>IFERROR(VLOOKUP($D1320,의치한약수데이터!$C:$AS,18,0),"")</f>
        <v/>
      </c>
      <c r="O1320" s="81" t="str">
        <f>IFERROR(VLOOKUP($D1320,의치한약수데이터!$C:$AS,20,0),"")</f>
        <v/>
      </c>
      <c r="P1320" s="77" t="str">
        <f>IFERROR(VLOOKUP($D1320,의치한약수데이터!$C:$AS,21,0),"")</f>
        <v/>
      </c>
      <c r="Q1320" s="77" t="str">
        <f>IFERROR(VLOOKUP($D1320,의치한약수데이터!$C:$AS,39,0),"")</f>
        <v/>
      </c>
      <c r="R1320" s="82" t="str">
        <f>IFERROR(VLOOKUP($D1320,의치한약수데이터!$C:$AS,41,0),"")</f>
        <v/>
      </c>
      <c r="S1320" s="115" t="str">
        <f>IFERROR(VLOOKUP($D1320,의치한약수데이터!$C:$AS,43,0),"")</f>
        <v/>
      </c>
    </row>
    <row r="1321" spans="3:19" x14ac:dyDescent="0.3">
      <c r="C1321" s="18">
        <v>1289</v>
      </c>
      <c r="D1321" s="77" t="str">
        <f>IFERROR(VLOOKUP($C1321,의치한약수데이터!$B:$C,2,0),"")</f>
        <v/>
      </c>
      <c r="E1321" s="79" t="str">
        <f>IFERROR(VLOOKUP($D1321,의치한약수데이터!$C:$AS,3,0),"")</f>
        <v/>
      </c>
      <c r="F1321" s="77" t="str">
        <f>IFERROR(VLOOKUP($D1321,의치한약수데이터!$C:$AS,5,0),"")</f>
        <v/>
      </c>
      <c r="G1321" s="77" t="str">
        <f>IFERROR(VLOOKUP($D1321,의치한약수데이터!$C:$AS,6,0),"")</f>
        <v/>
      </c>
      <c r="H1321" s="77" t="str">
        <f>IFERROR(VLOOKUP($D1321,의치한약수데이터!$C:$AS,8,0),"")</f>
        <v/>
      </c>
      <c r="I1321" s="77" t="str">
        <f>IFERROR(VLOOKUP($D1321,의치한약수데이터!$C:$AS,12,0),"")</f>
        <v/>
      </c>
      <c r="J1321" s="77" t="str">
        <f>IFERROR(VLOOKUP($D1321,의치한약수데이터!$C:$AS,13,0),"")</f>
        <v/>
      </c>
      <c r="K1321" s="77" t="str">
        <f>IFERROR(VLOOKUP($D1321,의치한약수데이터!$C:$AS,14,0),"")</f>
        <v/>
      </c>
      <c r="L1321" s="77" t="str">
        <f>IFERROR(VLOOKUP($D1321,의치한약수데이터!$C:$AS,16,0),"")</f>
        <v/>
      </c>
      <c r="M1321" s="80" t="str">
        <f>IFERROR(VLOOKUP($D1321,의치한약수데이터!$C:$AS,17,0),"")</f>
        <v/>
      </c>
      <c r="N1321" s="77" t="str">
        <f>IFERROR(VLOOKUP($D1321,의치한약수데이터!$C:$AS,18,0),"")</f>
        <v/>
      </c>
      <c r="O1321" s="81" t="str">
        <f>IFERROR(VLOOKUP($D1321,의치한약수데이터!$C:$AS,20,0),"")</f>
        <v/>
      </c>
      <c r="P1321" s="77" t="str">
        <f>IFERROR(VLOOKUP($D1321,의치한약수데이터!$C:$AS,21,0),"")</f>
        <v/>
      </c>
      <c r="Q1321" s="77" t="str">
        <f>IFERROR(VLOOKUP($D1321,의치한약수데이터!$C:$AS,39,0),"")</f>
        <v/>
      </c>
      <c r="R1321" s="82" t="str">
        <f>IFERROR(VLOOKUP($D1321,의치한약수데이터!$C:$AS,41,0),"")</f>
        <v/>
      </c>
      <c r="S1321" s="115" t="str">
        <f>IFERROR(VLOOKUP($D1321,의치한약수데이터!$C:$AS,43,0),"")</f>
        <v/>
      </c>
    </row>
    <row r="1322" spans="3:19" x14ac:dyDescent="0.3">
      <c r="C1322" s="18">
        <v>1290</v>
      </c>
      <c r="D1322" s="77" t="str">
        <f>IFERROR(VLOOKUP($C1322,의치한약수데이터!$B:$C,2,0),"")</f>
        <v/>
      </c>
      <c r="E1322" s="79" t="str">
        <f>IFERROR(VLOOKUP($D1322,의치한약수데이터!$C:$AS,3,0),"")</f>
        <v/>
      </c>
      <c r="F1322" s="77" t="str">
        <f>IFERROR(VLOOKUP($D1322,의치한약수데이터!$C:$AS,5,0),"")</f>
        <v/>
      </c>
      <c r="G1322" s="77" t="str">
        <f>IFERROR(VLOOKUP($D1322,의치한약수데이터!$C:$AS,6,0),"")</f>
        <v/>
      </c>
      <c r="H1322" s="77" t="str">
        <f>IFERROR(VLOOKUP($D1322,의치한약수데이터!$C:$AS,8,0),"")</f>
        <v/>
      </c>
      <c r="I1322" s="77" t="str">
        <f>IFERROR(VLOOKUP($D1322,의치한약수데이터!$C:$AS,12,0),"")</f>
        <v/>
      </c>
      <c r="J1322" s="77" t="str">
        <f>IFERROR(VLOOKUP($D1322,의치한약수데이터!$C:$AS,13,0),"")</f>
        <v/>
      </c>
      <c r="K1322" s="77" t="str">
        <f>IFERROR(VLOOKUP($D1322,의치한약수데이터!$C:$AS,14,0),"")</f>
        <v/>
      </c>
      <c r="L1322" s="77" t="str">
        <f>IFERROR(VLOOKUP($D1322,의치한약수데이터!$C:$AS,16,0),"")</f>
        <v/>
      </c>
      <c r="M1322" s="80" t="str">
        <f>IFERROR(VLOOKUP($D1322,의치한약수데이터!$C:$AS,17,0),"")</f>
        <v/>
      </c>
      <c r="N1322" s="77" t="str">
        <f>IFERROR(VLOOKUP($D1322,의치한약수데이터!$C:$AS,18,0),"")</f>
        <v/>
      </c>
      <c r="O1322" s="81" t="str">
        <f>IFERROR(VLOOKUP($D1322,의치한약수데이터!$C:$AS,20,0),"")</f>
        <v/>
      </c>
      <c r="P1322" s="77" t="str">
        <f>IFERROR(VLOOKUP($D1322,의치한약수데이터!$C:$AS,21,0),"")</f>
        <v/>
      </c>
      <c r="Q1322" s="77" t="str">
        <f>IFERROR(VLOOKUP($D1322,의치한약수데이터!$C:$AS,39,0),"")</f>
        <v/>
      </c>
      <c r="R1322" s="82" t="str">
        <f>IFERROR(VLOOKUP($D1322,의치한약수데이터!$C:$AS,41,0),"")</f>
        <v/>
      </c>
      <c r="S1322" s="115" t="str">
        <f>IFERROR(VLOOKUP($D1322,의치한약수데이터!$C:$AS,43,0),"")</f>
        <v/>
      </c>
    </row>
    <row r="1323" spans="3:19" x14ac:dyDescent="0.3">
      <c r="C1323" s="18">
        <v>1291</v>
      </c>
      <c r="D1323" s="77" t="str">
        <f>IFERROR(VLOOKUP($C1323,의치한약수데이터!$B:$C,2,0),"")</f>
        <v/>
      </c>
      <c r="E1323" s="79" t="str">
        <f>IFERROR(VLOOKUP($D1323,의치한약수데이터!$C:$AS,3,0),"")</f>
        <v/>
      </c>
      <c r="F1323" s="77" t="str">
        <f>IFERROR(VLOOKUP($D1323,의치한약수데이터!$C:$AS,5,0),"")</f>
        <v/>
      </c>
      <c r="G1323" s="77" t="str">
        <f>IFERROR(VLOOKUP($D1323,의치한약수데이터!$C:$AS,6,0),"")</f>
        <v/>
      </c>
      <c r="H1323" s="77" t="str">
        <f>IFERROR(VLOOKUP($D1323,의치한약수데이터!$C:$AS,8,0),"")</f>
        <v/>
      </c>
      <c r="I1323" s="77" t="str">
        <f>IFERROR(VLOOKUP($D1323,의치한약수데이터!$C:$AS,12,0),"")</f>
        <v/>
      </c>
      <c r="J1323" s="77" t="str">
        <f>IFERROR(VLOOKUP($D1323,의치한약수데이터!$C:$AS,13,0),"")</f>
        <v/>
      </c>
      <c r="K1323" s="77" t="str">
        <f>IFERROR(VLOOKUP($D1323,의치한약수데이터!$C:$AS,14,0),"")</f>
        <v/>
      </c>
      <c r="L1323" s="77" t="str">
        <f>IFERROR(VLOOKUP($D1323,의치한약수데이터!$C:$AS,16,0),"")</f>
        <v/>
      </c>
      <c r="M1323" s="80" t="str">
        <f>IFERROR(VLOOKUP($D1323,의치한약수데이터!$C:$AS,17,0),"")</f>
        <v/>
      </c>
      <c r="N1323" s="77" t="str">
        <f>IFERROR(VLOOKUP($D1323,의치한약수데이터!$C:$AS,18,0),"")</f>
        <v/>
      </c>
      <c r="O1323" s="81" t="str">
        <f>IFERROR(VLOOKUP($D1323,의치한약수데이터!$C:$AS,20,0),"")</f>
        <v/>
      </c>
      <c r="P1323" s="77" t="str">
        <f>IFERROR(VLOOKUP($D1323,의치한약수데이터!$C:$AS,21,0),"")</f>
        <v/>
      </c>
      <c r="Q1323" s="77" t="str">
        <f>IFERROR(VLOOKUP($D1323,의치한약수데이터!$C:$AS,39,0),"")</f>
        <v/>
      </c>
      <c r="R1323" s="82" t="str">
        <f>IFERROR(VLOOKUP($D1323,의치한약수데이터!$C:$AS,41,0),"")</f>
        <v/>
      </c>
      <c r="S1323" s="115" t="str">
        <f>IFERROR(VLOOKUP($D1323,의치한약수데이터!$C:$AS,43,0),"")</f>
        <v/>
      </c>
    </row>
    <row r="1324" spans="3:19" x14ac:dyDescent="0.3">
      <c r="C1324" s="18">
        <v>1292</v>
      </c>
      <c r="D1324" s="77" t="str">
        <f>IFERROR(VLOOKUP($C1324,의치한약수데이터!$B:$C,2,0),"")</f>
        <v/>
      </c>
      <c r="E1324" s="79" t="str">
        <f>IFERROR(VLOOKUP($D1324,의치한약수데이터!$C:$AS,3,0),"")</f>
        <v/>
      </c>
      <c r="F1324" s="77" t="str">
        <f>IFERROR(VLOOKUP($D1324,의치한약수데이터!$C:$AS,5,0),"")</f>
        <v/>
      </c>
      <c r="G1324" s="77" t="str">
        <f>IFERROR(VLOOKUP($D1324,의치한약수데이터!$C:$AS,6,0),"")</f>
        <v/>
      </c>
      <c r="H1324" s="77" t="str">
        <f>IFERROR(VLOOKUP($D1324,의치한약수데이터!$C:$AS,8,0),"")</f>
        <v/>
      </c>
      <c r="I1324" s="77" t="str">
        <f>IFERROR(VLOOKUP($D1324,의치한약수데이터!$C:$AS,12,0),"")</f>
        <v/>
      </c>
      <c r="J1324" s="77" t="str">
        <f>IFERROR(VLOOKUP($D1324,의치한약수데이터!$C:$AS,13,0),"")</f>
        <v/>
      </c>
      <c r="K1324" s="77" t="str">
        <f>IFERROR(VLOOKUP($D1324,의치한약수데이터!$C:$AS,14,0),"")</f>
        <v/>
      </c>
      <c r="L1324" s="77" t="str">
        <f>IFERROR(VLOOKUP($D1324,의치한약수데이터!$C:$AS,16,0),"")</f>
        <v/>
      </c>
      <c r="M1324" s="80" t="str">
        <f>IFERROR(VLOOKUP($D1324,의치한약수데이터!$C:$AS,17,0),"")</f>
        <v/>
      </c>
      <c r="N1324" s="77" t="str">
        <f>IFERROR(VLOOKUP($D1324,의치한약수데이터!$C:$AS,18,0),"")</f>
        <v/>
      </c>
      <c r="O1324" s="81" t="str">
        <f>IFERROR(VLOOKUP($D1324,의치한약수데이터!$C:$AS,20,0),"")</f>
        <v/>
      </c>
      <c r="P1324" s="77" t="str">
        <f>IFERROR(VLOOKUP($D1324,의치한약수데이터!$C:$AS,21,0),"")</f>
        <v/>
      </c>
      <c r="Q1324" s="77" t="str">
        <f>IFERROR(VLOOKUP($D1324,의치한약수데이터!$C:$AS,39,0),"")</f>
        <v/>
      </c>
      <c r="R1324" s="82" t="str">
        <f>IFERROR(VLOOKUP($D1324,의치한약수데이터!$C:$AS,41,0),"")</f>
        <v/>
      </c>
      <c r="S1324" s="115" t="str">
        <f>IFERROR(VLOOKUP($D1324,의치한약수데이터!$C:$AS,43,0),"")</f>
        <v/>
      </c>
    </row>
    <row r="1325" spans="3:19" x14ac:dyDescent="0.3">
      <c r="C1325" s="18">
        <v>1293</v>
      </c>
      <c r="D1325" s="77" t="str">
        <f>IFERROR(VLOOKUP($C1325,의치한약수데이터!$B:$C,2,0),"")</f>
        <v/>
      </c>
      <c r="E1325" s="79" t="str">
        <f>IFERROR(VLOOKUP($D1325,의치한약수데이터!$C:$AS,3,0),"")</f>
        <v/>
      </c>
      <c r="F1325" s="77" t="str">
        <f>IFERROR(VLOOKUP($D1325,의치한약수데이터!$C:$AS,5,0),"")</f>
        <v/>
      </c>
      <c r="G1325" s="77" t="str">
        <f>IFERROR(VLOOKUP($D1325,의치한약수데이터!$C:$AS,6,0),"")</f>
        <v/>
      </c>
      <c r="H1325" s="77" t="str">
        <f>IFERROR(VLOOKUP($D1325,의치한약수데이터!$C:$AS,8,0),"")</f>
        <v/>
      </c>
      <c r="I1325" s="77" t="str">
        <f>IFERROR(VLOOKUP($D1325,의치한약수데이터!$C:$AS,12,0),"")</f>
        <v/>
      </c>
      <c r="J1325" s="77" t="str">
        <f>IFERROR(VLOOKUP($D1325,의치한약수데이터!$C:$AS,13,0),"")</f>
        <v/>
      </c>
      <c r="K1325" s="77" t="str">
        <f>IFERROR(VLOOKUP($D1325,의치한약수데이터!$C:$AS,14,0),"")</f>
        <v/>
      </c>
      <c r="L1325" s="77" t="str">
        <f>IFERROR(VLOOKUP($D1325,의치한약수데이터!$C:$AS,16,0),"")</f>
        <v/>
      </c>
      <c r="M1325" s="80" t="str">
        <f>IFERROR(VLOOKUP($D1325,의치한약수데이터!$C:$AS,17,0),"")</f>
        <v/>
      </c>
      <c r="N1325" s="77" t="str">
        <f>IFERROR(VLOOKUP($D1325,의치한약수데이터!$C:$AS,18,0),"")</f>
        <v/>
      </c>
      <c r="O1325" s="81" t="str">
        <f>IFERROR(VLOOKUP($D1325,의치한약수데이터!$C:$AS,20,0),"")</f>
        <v/>
      </c>
      <c r="P1325" s="77" t="str">
        <f>IFERROR(VLOOKUP($D1325,의치한약수데이터!$C:$AS,21,0),"")</f>
        <v/>
      </c>
      <c r="Q1325" s="77" t="str">
        <f>IFERROR(VLOOKUP($D1325,의치한약수데이터!$C:$AS,39,0),"")</f>
        <v/>
      </c>
      <c r="R1325" s="82" t="str">
        <f>IFERROR(VLOOKUP($D1325,의치한약수데이터!$C:$AS,41,0),"")</f>
        <v/>
      </c>
      <c r="S1325" s="115" t="str">
        <f>IFERROR(VLOOKUP($D1325,의치한약수데이터!$C:$AS,43,0),"")</f>
        <v/>
      </c>
    </row>
    <row r="1326" spans="3:19" x14ac:dyDescent="0.3">
      <c r="C1326" s="18">
        <v>1294</v>
      </c>
      <c r="D1326" s="77" t="str">
        <f>IFERROR(VLOOKUP($C1326,의치한약수데이터!$B:$C,2,0),"")</f>
        <v/>
      </c>
      <c r="E1326" s="79" t="str">
        <f>IFERROR(VLOOKUP($D1326,의치한약수데이터!$C:$AS,3,0),"")</f>
        <v/>
      </c>
      <c r="F1326" s="77" t="str">
        <f>IFERROR(VLOOKUP($D1326,의치한약수데이터!$C:$AS,5,0),"")</f>
        <v/>
      </c>
      <c r="G1326" s="77" t="str">
        <f>IFERROR(VLOOKUP($D1326,의치한약수데이터!$C:$AS,6,0),"")</f>
        <v/>
      </c>
      <c r="H1326" s="77" t="str">
        <f>IFERROR(VLOOKUP($D1326,의치한약수데이터!$C:$AS,8,0),"")</f>
        <v/>
      </c>
      <c r="I1326" s="77" t="str">
        <f>IFERROR(VLOOKUP($D1326,의치한약수데이터!$C:$AS,12,0),"")</f>
        <v/>
      </c>
      <c r="J1326" s="77" t="str">
        <f>IFERROR(VLOOKUP($D1326,의치한약수데이터!$C:$AS,13,0),"")</f>
        <v/>
      </c>
      <c r="K1326" s="77" t="str">
        <f>IFERROR(VLOOKUP($D1326,의치한약수데이터!$C:$AS,14,0),"")</f>
        <v/>
      </c>
      <c r="L1326" s="77" t="str">
        <f>IFERROR(VLOOKUP($D1326,의치한약수데이터!$C:$AS,16,0),"")</f>
        <v/>
      </c>
      <c r="M1326" s="80" t="str">
        <f>IFERROR(VLOOKUP($D1326,의치한약수데이터!$C:$AS,17,0),"")</f>
        <v/>
      </c>
      <c r="N1326" s="77" t="str">
        <f>IFERROR(VLOOKUP($D1326,의치한약수데이터!$C:$AS,18,0),"")</f>
        <v/>
      </c>
      <c r="O1326" s="81" t="str">
        <f>IFERROR(VLOOKUP($D1326,의치한약수데이터!$C:$AS,20,0),"")</f>
        <v/>
      </c>
      <c r="P1326" s="77" t="str">
        <f>IFERROR(VLOOKUP($D1326,의치한약수데이터!$C:$AS,21,0),"")</f>
        <v/>
      </c>
      <c r="Q1326" s="77" t="str">
        <f>IFERROR(VLOOKUP($D1326,의치한약수데이터!$C:$AS,39,0),"")</f>
        <v/>
      </c>
      <c r="R1326" s="82" t="str">
        <f>IFERROR(VLOOKUP($D1326,의치한약수데이터!$C:$AS,41,0),"")</f>
        <v/>
      </c>
      <c r="S1326" s="115" t="str">
        <f>IFERROR(VLOOKUP($D1326,의치한약수데이터!$C:$AS,43,0),"")</f>
        <v/>
      </c>
    </row>
    <row r="1327" spans="3:19" x14ac:dyDescent="0.3">
      <c r="C1327" s="18">
        <v>1295</v>
      </c>
      <c r="D1327" s="77" t="str">
        <f>IFERROR(VLOOKUP($C1327,의치한약수데이터!$B:$C,2,0),"")</f>
        <v/>
      </c>
      <c r="E1327" s="79" t="str">
        <f>IFERROR(VLOOKUP($D1327,의치한약수데이터!$C:$AS,3,0),"")</f>
        <v/>
      </c>
      <c r="F1327" s="77" t="str">
        <f>IFERROR(VLOOKUP($D1327,의치한약수데이터!$C:$AS,5,0),"")</f>
        <v/>
      </c>
      <c r="G1327" s="77" t="str">
        <f>IFERROR(VLOOKUP($D1327,의치한약수데이터!$C:$AS,6,0),"")</f>
        <v/>
      </c>
      <c r="H1327" s="77" t="str">
        <f>IFERROR(VLOOKUP($D1327,의치한약수데이터!$C:$AS,8,0),"")</f>
        <v/>
      </c>
      <c r="I1327" s="77" t="str">
        <f>IFERROR(VLOOKUP($D1327,의치한약수데이터!$C:$AS,12,0),"")</f>
        <v/>
      </c>
      <c r="J1327" s="77" t="str">
        <f>IFERROR(VLOOKUP($D1327,의치한약수데이터!$C:$AS,13,0),"")</f>
        <v/>
      </c>
      <c r="K1327" s="77" t="str">
        <f>IFERROR(VLOOKUP($D1327,의치한약수데이터!$C:$AS,14,0),"")</f>
        <v/>
      </c>
      <c r="L1327" s="77" t="str">
        <f>IFERROR(VLOOKUP($D1327,의치한약수데이터!$C:$AS,16,0),"")</f>
        <v/>
      </c>
      <c r="M1327" s="80" t="str">
        <f>IFERROR(VLOOKUP($D1327,의치한약수데이터!$C:$AS,17,0),"")</f>
        <v/>
      </c>
      <c r="N1327" s="77" t="str">
        <f>IFERROR(VLOOKUP($D1327,의치한약수데이터!$C:$AS,18,0),"")</f>
        <v/>
      </c>
      <c r="O1327" s="81" t="str">
        <f>IFERROR(VLOOKUP($D1327,의치한약수데이터!$C:$AS,20,0),"")</f>
        <v/>
      </c>
      <c r="P1327" s="77" t="str">
        <f>IFERROR(VLOOKUP($D1327,의치한약수데이터!$C:$AS,21,0),"")</f>
        <v/>
      </c>
      <c r="Q1327" s="77" t="str">
        <f>IFERROR(VLOOKUP($D1327,의치한약수데이터!$C:$AS,39,0),"")</f>
        <v/>
      </c>
      <c r="R1327" s="82" t="str">
        <f>IFERROR(VLOOKUP($D1327,의치한약수데이터!$C:$AS,41,0),"")</f>
        <v/>
      </c>
      <c r="S1327" s="115" t="str">
        <f>IFERROR(VLOOKUP($D1327,의치한약수데이터!$C:$AS,43,0),"")</f>
        <v/>
      </c>
    </row>
    <row r="1328" spans="3:19" x14ac:dyDescent="0.3">
      <c r="C1328" s="18">
        <v>1296</v>
      </c>
      <c r="D1328" s="77" t="str">
        <f>IFERROR(VLOOKUP($C1328,의치한약수데이터!$B:$C,2,0),"")</f>
        <v/>
      </c>
      <c r="E1328" s="79" t="str">
        <f>IFERROR(VLOOKUP($D1328,의치한약수데이터!$C:$AS,3,0),"")</f>
        <v/>
      </c>
      <c r="F1328" s="77" t="str">
        <f>IFERROR(VLOOKUP($D1328,의치한약수데이터!$C:$AS,5,0),"")</f>
        <v/>
      </c>
      <c r="G1328" s="77" t="str">
        <f>IFERROR(VLOOKUP($D1328,의치한약수데이터!$C:$AS,6,0),"")</f>
        <v/>
      </c>
      <c r="H1328" s="77" t="str">
        <f>IFERROR(VLOOKUP($D1328,의치한약수데이터!$C:$AS,8,0),"")</f>
        <v/>
      </c>
      <c r="I1328" s="77" t="str">
        <f>IFERROR(VLOOKUP($D1328,의치한약수데이터!$C:$AS,12,0),"")</f>
        <v/>
      </c>
      <c r="J1328" s="77" t="str">
        <f>IFERROR(VLOOKUP($D1328,의치한약수데이터!$C:$AS,13,0),"")</f>
        <v/>
      </c>
      <c r="K1328" s="77" t="str">
        <f>IFERROR(VLOOKUP($D1328,의치한약수데이터!$C:$AS,14,0),"")</f>
        <v/>
      </c>
      <c r="L1328" s="77" t="str">
        <f>IFERROR(VLOOKUP($D1328,의치한약수데이터!$C:$AS,16,0),"")</f>
        <v/>
      </c>
      <c r="M1328" s="80" t="str">
        <f>IFERROR(VLOOKUP($D1328,의치한약수데이터!$C:$AS,17,0),"")</f>
        <v/>
      </c>
      <c r="N1328" s="77" t="str">
        <f>IFERROR(VLOOKUP($D1328,의치한약수데이터!$C:$AS,18,0),"")</f>
        <v/>
      </c>
      <c r="O1328" s="81" t="str">
        <f>IFERROR(VLOOKUP($D1328,의치한약수데이터!$C:$AS,20,0),"")</f>
        <v/>
      </c>
      <c r="P1328" s="77" t="str">
        <f>IFERROR(VLOOKUP($D1328,의치한약수데이터!$C:$AS,21,0),"")</f>
        <v/>
      </c>
      <c r="Q1328" s="77" t="str">
        <f>IFERROR(VLOOKUP($D1328,의치한약수데이터!$C:$AS,39,0),"")</f>
        <v/>
      </c>
      <c r="R1328" s="82" t="str">
        <f>IFERROR(VLOOKUP($D1328,의치한약수데이터!$C:$AS,41,0),"")</f>
        <v/>
      </c>
      <c r="S1328" s="115" t="str">
        <f>IFERROR(VLOOKUP($D1328,의치한약수데이터!$C:$AS,43,0),"")</f>
        <v/>
      </c>
    </row>
    <row r="1329" spans="3:19" x14ac:dyDescent="0.3">
      <c r="C1329" s="18">
        <v>1297</v>
      </c>
      <c r="D1329" s="77" t="str">
        <f>IFERROR(VLOOKUP($C1329,의치한약수데이터!$B:$C,2,0),"")</f>
        <v/>
      </c>
      <c r="E1329" s="79" t="str">
        <f>IFERROR(VLOOKUP($D1329,의치한약수데이터!$C:$AS,3,0),"")</f>
        <v/>
      </c>
      <c r="F1329" s="77" t="str">
        <f>IFERROR(VLOOKUP($D1329,의치한약수데이터!$C:$AS,5,0),"")</f>
        <v/>
      </c>
      <c r="G1329" s="77" t="str">
        <f>IFERROR(VLOOKUP($D1329,의치한약수데이터!$C:$AS,6,0),"")</f>
        <v/>
      </c>
      <c r="H1329" s="77" t="str">
        <f>IFERROR(VLOOKUP($D1329,의치한약수데이터!$C:$AS,8,0),"")</f>
        <v/>
      </c>
      <c r="I1329" s="77" t="str">
        <f>IFERROR(VLOOKUP($D1329,의치한약수데이터!$C:$AS,12,0),"")</f>
        <v/>
      </c>
      <c r="J1329" s="77" t="str">
        <f>IFERROR(VLOOKUP($D1329,의치한약수데이터!$C:$AS,13,0),"")</f>
        <v/>
      </c>
      <c r="K1329" s="77" t="str">
        <f>IFERROR(VLOOKUP($D1329,의치한약수데이터!$C:$AS,14,0),"")</f>
        <v/>
      </c>
      <c r="L1329" s="77" t="str">
        <f>IFERROR(VLOOKUP($D1329,의치한약수데이터!$C:$AS,16,0),"")</f>
        <v/>
      </c>
      <c r="M1329" s="80" t="str">
        <f>IFERROR(VLOOKUP($D1329,의치한약수데이터!$C:$AS,17,0),"")</f>
        <v/>
      </c>
      <c r="N1329" s="77" t="str">
        <f>IFERROR(VLOOKUP($D1329,의치한약수데이터!$C:$AS,18,0),"")</f>
        <v/>
      </c>
      <c r="O1329" s="81" t="str">
        <f>IFERROR(VLOOKUP($D1329,의치한약수데이터!$C:$AS,20,0),"")</f>
        <v/>
      </c>
      <c r="P1329" s="77" t="str">
        <f>IFERROR(VLOOKUP($D1329,의치한약수데이터!$C:$AS,21,0),"")</f>
        <v/>
      </c>
      <c r="Q1329" s="77" t="str">
        <f>IFERROR(VLOOKUP($D1329,의치한약수데이터!$C:$AS,39,0),"")</f>
        <v/>
      </c>
      <c r="R1329" s="82" t="str">
        <f>IFERROR(VLOOKUP($D1329,의치한약수데이터!$C:$AS,41,0),"")</f>
        <v/>
      </c>
      <c r="S1329" s="115" t="str">
        <f>IFERROR(VLOOKUP($D1329,의치한약수데이터!$C:$AS,43,0),"")</f>
        <v/>
      </c>
    </row>
    <row r="1330" spans="3:19" x14ac:dyDescent="0.3">
      <c r="C1330" s="18">
        <v>1298</v>
      </c>
      <c r="D1330" s="77" t="str">
        <f>IFERROR(VLOOKUP($C1330,의치한약수데이터!$B:$C,2,0),"")</f>
        <v/>
      </c>
      <c r="E1330" s="79" t="str">
        <f>IFERROR(VLOOKUP($D1330,의치한약수데이터!$C:$AS,3,0),"")</f>
        <v/>
      </c>
      <c r="F1330" s="77" t="str">
        <f>IFERROR(VLOOKUP($D1330,의치한약수데이터!$C:$AS,5,0),"")</f>
        <v/>
      </c>
      <c r="G1330" s="77" t="str">
        <f>IFERROR(VLOOKUP($D1330,의치한약수데이터!$C:$AS,6,0),"")</f>
        <v/>
      </c>
      <c r="H1330" s="77" t="str">
        <f>IFERROR(VLOOKUP($D1330,의치한약수데이터!$C:$AS,8,0),"")</f>
        <v/>
      </c>
      <c r="I1330" s="77" t="str">
        <f>IFERROR(VLOOKUP($D1330,의치한약수데이터!$C:$AS,12,0),"")</f>
        <v/>
      </c>
      <c r="J1330" s="77" t="str">
        <f>IFERROR(VLOOKUP($D1330,의치한약수데이터!$C:$AS,13,0),"")</f>
        <v/>
      </c>
      <c r="K1330" s="77" t="str">
        <f>IFERROR(VLOOKUP($D1330,의치한약수데이터!$C:$AS,14,0),"")</f>
        <v/>
      </c>
      <c r="L1330" s="77" t="str">
        <f>IFERROR(VLOOKUP($D1330,의치한약수데이터!$C:$AS,16,0),"")</f>
        <v/>
      </c>
      <c r="M1330" s="80" t="str">
        <f>IFERROR(VLOOKUP($D1330,의치한약수데이터!$C:$AS,17,0),"")</f>
        <v/>
      </c>
      <c r="N1330" s="77" t="str">
        <f>IFERROR(VLOOKUP($D1330,의치한약수데이터!$C:$AS,18,0),"")</f>
        <v/>
      </c>
      <c r="O1330" s="81" t="str">
        <f>IFERROR(VLOOKUP($D1330,의치한약수데이터!$C:$AS,20,0),"")</f>
        <v/>
      </c>
      <c r="P1330" s="77" t="str">
        <f>IFERROR(VLOOKUP($D1330,의치한약수데이터!$C:$AS,21,0),"")</f>
        <v/>
      </c>
      <c r="Q1330" s="77" t="str">
        <f>IFERROR(VLOOKUP($D1330,의치한약수데이터!$C:$AS,39,0),"")</f>
        <v/>
      </c>
      <c r="R1330" s="82" t="str">
        <f>IFERROR(VLOOKUP($D1330,의치한약수데이터!$C:$AS,41,0),"")</f>
        <v/>
      </c>
      <c r="S1330" s="115" t="str">
        <f>IFERROR(VLOOKUP($D1330,의치한약수데이터!$C:$AS,43,0),"")</f>
        <v/>
      </c>
    </row>
    <row r="1331" spans="3:19" x14ac:dyDescent="0.3">
      <c r="C1331" s="18">
        <v>1299</v>
      </c>
      <c r="D1331" s="77" t="str">
        <f>IFERROR(VLOOKUP($C1331,의치한약수데이터!$B:$C,2,0),"")</f>
        <v/>
      </c>
      <c r="E1331" s="79" t="str">
        <f>IFERROR(VLOOKUP($D1331,의치한약수데이터!$C:$AS,3,0),"")</f>
        <v/>
      </c>
      <c r="F1331" s="77" t="str">
        <f>IFERROR(VLOOKUP($D1331,의치한약수데이터!$C:$AS,5,0),"")</f>
        <v/>
      </c>
      <c r="G1331" s="77" t="str">
        <f>IFERROR(VLOOKUP($D1331,의치한약수데이터!$C:$AS,6,0),"")</f>
        <v/>
      </c>
      <c r="H1331" s="77" t="str">
        <f>IFERROR(VLOOKUP($D1331,의치한약수데이터!$C:$AS,8,0),"")</f>
        <v/>
      </c>
      <c r="I1331" s="77" t="str">
        <f>IFERROR(VLOOKUP($D1331,의치한약수데이터!$C:$AS,12,0),"")</f>
        <v/>
      </c>
      <c r="J1331" s="77" t="str">
        <f>IFERROR(VLOOKUP($D1331,의치한약수데이터!$C:$AS,13,0),"")</f>
        <v/>
      </c>
      <c r="K1331" s="77" t="str">
        <f>IFERROR(VLOOKUP($D1331,의치한약수데이터!$C:$AS,14,0),"")</f>
        <v/>
      </c>
      <c r="L1331" s="77" t="str">
        <f>IFERROR(VLOOKUP($D1331,의치한약수데이터!$C:$AS,16,0),"")</f>
        <v/>
      </c>
      <c r="M1331" s="80" t="str">
        <f>IFERROR(VLOOKUP($D1331,의치한약수데이터!$C:$AS,17,0),"")</f>
        <v/>
      </c>
      <c r="N1331" s="77" t="str">
        <f>IFERROR(VLOOKUP($D1331,의치한약수데이터!$C:$AS,18,0),"")</f>
        <v/>
      </c>
      <c r="O1331" s="81" t="str">
        <f>IFERROR(VLOOKUP($D1331,의치한약수데이터!$C:$AS,20,0),"")</f>
        <v/>
      </c>
      <c r="P1331" s="77" t="str">
        <f>IFERROR(VLOOKUP($D1331,의치한약수데이터!$C:$AS,21,0),"")</f>
        <v/>
      </c>
      <c r="Q1331" s="77" t="str">
        <f>IFERROR(VLOOKUP($D1331,의치한약수데이터!$C:$AS,39,0),"")</f>
        <v/>
      </c>
      <c r="R1331" s="82" t="str">
        <f>IFERROR(VLOOKUP($D1331,의치한약수데이터!$C:$AS,41,0),"")</f>
        <v/>
      </c>
      <c r="S1331" s="115" t="str">
        <f>IFERROR(VLOOKUP($D1331,의치한약수데이터!$C:$AS,43,0),"")</f>
        <v/>
      </c>
    </row>
    <row r="1332" spans="3:19" x14ac:dyDescent="0.3">
      <c r="C1332" s="18">
        <v>1300</v>
      </c>
      <c r="D1332" s="77" t="str">
        <f>IFERROR(VLOOKUP($C1332,의치한약수데이터!$B:$C,2,0),"")</f>
        <v/>
      </c>
      <c r="E1332" s="79" t="str">
        <f>IFERROR(VLOOKUP($D1332,의치한약수데이터!$C:$AS,3,0),"")</f>
        <v/>
      </c>
      <c r="F1332" s="77" t="str">
        <f>IFERROR(VLOOKUP($D1332,의치한약수데이터!$C:$AS,5,0),"")</f>
        <v/>
      </c>
      <c r="G1332" s="77" t="str">
        <f>IFERROR(VLOOKUP($D1332,의치한약수데이터!$C:$AS,6,0),"")</f>
        <v/>
      </c>
      <c r="H1332" s="77" t="str">
        <f>IFERROR(VLOOKUP($D1332,의치한약수데이터!$C:$AS,8,0),"")</f>
        <v/>
      </c>
      <c r="I1332" s="77" t="str">
        <f>IFERROR(VLOOKUP($D1332,의치한약수데이터!$C:$AS,12,0),"")</f>
        <v/>
      </c>
      <c r="J1332" s="77" t="str">
        <f>IFERROR(VLOOKUP($D1332,의치한약수데이터!$C:$AS,13,0),"")</f>
        <v/>
      </c>
      <c r="K1332" s="77" t="str">
        <f>IFERROR(VLOOKUP($D1332,의치한약수데이터!$C:$AS,14,0),"")</f>
        <v/>
      </c>
      <c r="L1332" s="77" t="str">
        <f>IFERROR(VLOOKUP($D1332,의치한약수데이터!$C:$AS,16,0),"")</f>
        <v/>
      </c>
      <c r="M1332" s="80" t="str">
        <f>IFERROR(VLOOKUP($D1332,의치한약수데이터!$C:$AS,17,0),"")</f>
        <v/>
      </c>
      <c r="N1332" s="77" t="str">
        <f>IFERROR(VLOOKUP($D1332,의치한약수데이터!$C:$AS,18,0),"")</f>
        <v/>
      </c>
      <c r="O1332" s="81" t="str">
        <f>IFERROR(VLOOKUP($D1332,의치한약수데이터!$C:$AS,20,0),"")</f>
        <v/>
      </c>
      <c r="P1332" s="77" t="str">
        <f>IFERROR(VLOOKUP($D1332,의치한약수데이터!$C:$AS,21,0),"")</f>
        <v/>
      </c>
      <c r="Q1332" s="77" t="str">
        <f>IFERROR(VLOOKUP($D1332,의치한약수데이터!$C:$AS,39,0),"")</f>
        <v/>
      </c>
      <c r="R1332" s="82" t="str">
        <f>IFERROR(VLOOKUP($D1332,의치한약수데이터!$C:$AS,41,0),"")</f>
        <v/>
      </c>
      <c r="S1332" s="115" t="str">
        <f>IFERROR(VLOOKUP($D1332,의치한약수데이터!$C:$AS,43,0),"")</f>
        <v/>
      </c>
    </row>
    <row r="1333" spans="3:19" x14ac:dyDescent="0.3">
      <c r="C1333" s="18">
        <v>1301</v>
      </c>
      <c r="D1333" s="77" t="str">
        <f>IFERROR(VLOOKUP($C1333,의치한약수데이터!$B:$C,2,0),"")</f>
        <v/>
      </c>
      <c r="E1333" s="79" t="str">
        <f>IFERROR(VLOOKUP($D1333,의치한약수데이터!$C:$AS,3,0),"")</f>
        <v/>
      </c>
      <c r="F1333" s="77" t="str">
        <f>IFERROR(VLOOKUP($D1333,의치한약수데이터!$C:$AS,5,0),"")</f>
        <v/>
      </c>
      <c r="G1333" s="77" t="str">
        <f>IFERROR(VLOOKUP($D1333,의치한약수데이터!$C:$AS,6,0),"")</f>
        <v/>
      </c>
      <c r="H1333" s="77" t="str">
        <f>IFERROR(VLOOKUP($D1333,의치한약수데이터!$C:$AS,8,0),"")</f>
        <v/>
      </c>
      <c r="I1333" s="77" t="str">
        <f>IFERROR(VLOOKUP($D1333,의치한약수데이터!$C:$AS,12,0),"")</f>
        <v/>
      </c>
      <c r="J1333" s="77" t="str">
        <f>IFERROR(VLOOKUP($D1333,의치한약수데이터!$C:$AS,13,0),"")</f>
        <v/>
      </c>
      <c r="K1333" s="77" t="str">
        <f>IFERROR(VLOOKUP($D1333,의치한약수데이터!$C:$AS,14,0),"")</f>
        <v/>
      </c>
      <c r="L1333" s="77" t="str">
        <f>IFERROR(VLOOKUP($D1333,의치한약수데이터!$C:$AS,16,0),"")</f>
        <v/>
      </c>
      <c r="M1333" s="80" t="str">
        <f>IFERROR(VLOOKUP($D1333,의치한약수데이터!$C:$AS,17,0),"")</f>
        <v/>
      </c>
      <c r="N1333" s="77" t="str">
        <f>IFERROR(VLOOKUP($D1333,의치한약수데이터!$C:$AS,18,0),"")</f>
        <v/>
      </c>
      <c r="O1333" s="81" t="str">
        <f>IFERROR(VLOOKUP($D1333,의치한약수데이터!$C:$AS,20,0),"")</f>
        <v/>
      </c>
      <c r="P1333" s="77" t="str">
        <f>IFERROR(VLOOKUP($D1333,의치한약수데이터!$C:$AS,21,0),"")</f>
        <v/>
      </c>
      <c r="Q1333" s="77" t="str">
        <f>IFERROR(VLOOKUP($D1333,의치한약수데이터!$C:$AS,39,0),"")</f>
        <v/>
      </c>
      <c r="R1333" s="82" t="str">
        <f>IFERROR(VLOOKUP($D1333,의치한약수데이터!$C:$AS,41,0),"")</f>
        <v/>
      </c>
      <c r="S1333" s="115" t="str">
        <f>IFERROR(VLOOKUP($D1333,의치한약수데이터!$C:$AS,43,0),"")</f>
        <v/>
      </c>
    </row>
    <row r="1334" spans="3:19" x14ac:dyDescent="0.3">
      <c r="C1334" s="18">
        <v>1302</v>
      </c>
      <c r="D1334" s="77" t="str">
        <f>IFERROR(VLOOKUP($C1334,의치한약수데이터!$B:$C,2,0),"")</f>
        <v/>
      </c>
      <c r="E1334" s="79" t="str">
        <f>IFERROR(VLOOKUP($D1334,의치한약수데이터!$C:$AS,3,0),"")</f>
        <v/>
      </c>
      <c r="F1334" s="77" t="str">
        <f>IFERROR(VLOOKUP($D1334,의치한약수데이터!$C:$AS,5,0),"")</f>
        <v/>
      </c>
      <c r="G1334" s="77" t="str">
        <f>IFERROR(VLOOKUP($D1334,의치한약수데이터!$C:$AS,6,0),"")</f>
        <v/>
      </c>
      <c r="H1334" s="77" t="str">
        <f>IFERROR(VLOOKUP($D1334,의치한약수데이터!$C:$AS,8,0),"")</f>
        <v/>
      </c>
      <c r="I1334" s="77" t="str">
        <f>IFERROR(VLOOKUP($D1334,의치한약수데이터!$C:$AS,12,0),"")</f>
        <v/>
      </c>
      <c r="J1334" s="77" t="str">
        <f>IFERROR(VLOOKUP($D1334,의치한약수데이터!$C:$AS,13,0),"")</f>
        <v/>
      </c>
      <c r="K1334" s="77" t="str">
        <f>IFERROR(VLOOKUP($D1334,의치한약수데이터!$C:$AS,14,0),"")</f>
        <v/>
      </c>
      <c r="L1334" s="77" t="str">
        <f>IFERROR(VLOOKUP($D1334,의치한약수데이터!$C:$AS,16,0),"")</f>
        <v/>
      </c>
      <c r="M1334" s="80" t="str">
        <f>IFERROR(VLOOKUP($D1334,의치한약수데이터!$C:$AS,17,0),"")</f>
        <v/>
      </c>
      <c r="N1334" s="77" t="str">
        <f>IFERROR(VLOOKUP($D1334,의치한약수데이터!$C:$AS,18,0),"")</f>
        <v/>
      </c>
      <c r="O1334" s="81" t="str">
        <f>IFERROR(VLOOKUP($D1334,의치한약수데이터!$C:$AS,20,0),"")</f>
        <v/>
      </c>
      <c r="P1334" s="77" t="str">
        <f>IFERROR(VLOOKUP($D1334,의치한약수데이터!$C:$AS,21,0),"")</f>
        <v/>
      </c>
      <c r="Q1334" s="77" t="str">
        <f>IFERROR(VLOOKUP($D1334,의치한약수데이터!$C:$AS,39,0),"")</f>
        <v/>
      </c>
      <c r="R1334" s="82" t="str">
        <f>IFERROR(VLOOKUP($D1334,의치한약수데이터!$C:$AS,41,0),"")</f>
        <v/>
      </c>
      <c r="S1334" s="115" t="str">
        <f>IFERROR(VLOOKUP($D1334,의치한약수데이터!$C:$AS,43,0),"")</f>
        <v/>
      </c>
    </row>
    <row r="1335" spans="3:19" x14ac:dyDescent="0.3">
      <c r="C1335" s="18">
        <v>1303</v>
      </c>
      <c r="D1335" s="77" t="str">
        <f>IFERROR(VLOOKUP($C1335,의치한약수데이터!$B:$C,2,0),"")</f>
        <v/>
      </c>
      <c r="E1335" s="79" t="str">
        <f>IFERROR(VLOOKUP($D1335,의치한약수데이터!$C:$AS,3,0),"")</f>
        <v/>
      </c>
      <c r="F1335" s="77" t="str">
        <f>IFERROR(VLOOKUP($D1335,의치한약수데이터!$C:$AS,5,0),"")</f>
        <v/>
      </c>
      <c r="G1335" s="77" t="str">
        <f>IFERROR(VLOOKUP($D1335,의치한약수데이터!$C:$AS,6,0),"")</f>
        <v/>
      </c>
      <c r="H1335" s="77" t="str">
        <f>IFERROR(VLOOKUP($D1335,의치한약수데이터!$C:$AS,8,0),"")</f>
        <v/>
      </c>
      <c r="I1335" s="77" t="str">
        <f>IFERROR(VLOOKUP($D1335,의치한약수데이터!$C:$AS,12,0),"")</f>
        <v/>
      </c>
      <c r="J1335" s="77" t="str">
        <f>IFERROR(VLOOKUP($D1335,의치한약수데이터!$C:$AS,13,0),"")</f>
        <v/>
      </c>
      <c r="K1335" s="77" t="str">
        <f>IFERROR(VLOOKUP($D1335,의치한약수데이터!$C:$AS,14,0),"")</f>
        <v/>
      </c>
      <c r="L1335" s="77" t="str">
        <f>IFERROR(VLOOKUP($D1335,의치한약수데이터!$C:$AS,16,0),"")</f>
        <v/>
      </c>
      <c r="M1335" s="80" t="str">
        <f>IFERROR(VLOOKUP($D1335,의치한약수데이터!$C:$AS,17,0),"")</f>
        <v/>
      </c>
      <c r="N1335" s="77" t="str">
        <f>IFERROR(VLOOKUP($D1335,의치한약수데이터!$C:$AS,18,0),"")</f>
        <v/>
      </c>
      <c r="O1335" s="81" t="str">
        <f>IFERROR(VLOOKUP($D1335,의치한약수데이터!$C:$AS,20,0),"")</f>
        <v/>
      </c>
      <c r="P1335" s="77" t="str">
        <f>IFERROR(VLOOKUP($D1335,의치한약수데이터!$C:$AS,21,0),"")</f>
        <v/>
      </c>
      <c r="Q1335" s="77" t="str">
        <f>IFERROR(VLOOKUP($D1335,의치한약수데이터!$C:$AS,39,0),"")</f>
        <v/>
      </c>
      <c r="R1335" s="82" t="str">
        <f>IFERROR(VLOOKUP($D1335,의치한약수데이터!$C:$AS,41,0),"")</f>
        <v/>
      </c>
      <c r="S1335" s="115" t="str">
        <f>IFERROR(VLOOKUP($D1335,의치한약수데이터!$C:$AS,43,0),"")</f>
        <v/>
      </c>
    </row>
    <row r="1336" spans="3:19" x14ac:dyDescent="0.3">
      <c r="C1336" s="18">
        <v>1304</v>
      </c>
      <c r="D1336" s="77" t="str">
        <f>IFERROR(VLOOKUP($C1336,의치한약수데이터!$B:$C,2,0),"")</f>
        <v/>
      </c>
      <c r="E1336" s="79" t="str">
        <f>IFERROR(VLOOKUP($D1336,의치한약수데이터!$C:$AS,3,0),"")</f>
        <v/>
      </c>
      <c r="F1336" s="77" t="str">
        <f>IFERROR(VLOOKUP($D1336,의치한약수데이터!$C:$AS,5,0),"")</f>
        <v/>
      </c>
      <c r="G1336" s="77" t="str">
        <f>IFERROR(VLOOKUP($D1336,의치한약수데이터!$C:$AS,6,0),"")</f>
        <v/>
      </c>
      <c r="H1336" s="77" t="str">
        <f>IFERROR(VLOOKUP($D1336,의치한약수데이터!$C:$AS,8,0),"")</f>
        <v/>
      </c>
      <c r="I1336" s="77" t="str">
        <f>IFERROR(VLOOKUP($D1336,의치한약수데이터!$C:$AS,12,0),"")</f>
        <v/>
      </c>
      <c r="J1336" s="77" t="str">
        <f>IFERROR(VLOOKUP($D1336,의치한약수데이터!$C:$AS,13,0),"")</f>
        <v/>
      </c>
      <c r="K1336" s="77" t="str">
        <f>IFERROR(VLOOKUP($D1336,의치한약수데이터!$C:$AS,14,0),"")</f>
        <v/>
      </c>
      <c r="L1336" s="77" t="str">
        <f>IFERROR(VLOOKUP($D1336,의치한약수데이터!$C:$AS,16,0),"")</f>
        <v/>
      </c>
      <c r="M1336" s="80" t="str">
        <f>IFERROR(VLOOKUP($D1336,의치한약수데이터!$C:$AS,17,0),"")</f>
        <v/>
      </c>
      <c r="N1336" s="77" t="str">
        <f>IFERROR(VLOOKUP($D1336,의치한약수데이터!$C:$AS,18,0),"")</f>
        <v/>
      </c>
      <c r="O1336" s="81" t="str">
        <f>IFERROR(VLOOKUP($D1336,의치한약수데이터!$C:$AS,20,0),"")</f>
        <v/>
      </c>
      <c r="P1336" s="77" t="str">
        <f>IFERROR(VLOOKUP($D1336,의치한약수데이터!$C:$AS,21,0),"")</f>
        <v/>
      </c>
      <c r="Q1336" s="77" t="str">
        <f>IFERROR(VLOOKUP($D1336,의치한약수데이터!$C:$AS,39,0),"")</f>
        <v/>
      </c>
      <c r="R1336" s="82" t="str">
        <f>IFERROR(VLOOKUP($D1336,의치한약수데이터!$C:$AS,41,0),"")</f>
        <v/>
      </c>
      <c r="S1336" s="115" t="str">
        <f>IFERROR(VLOOKUP($D1336,의치한약수데이터!$C:$AS,43,0),"")</f>
        <v/>
      </c>
    </row>
    <row r="1337" spans="3:19" x14ac:dyDescent="0.3">
      <c r="C1337" s="18">
        <v>1305</v>
      </c>
      <c r="D1337" s="77" t="str">
        <f>IFERROR(VLOOKUP($C1337,의치한약수데이터!$B:$C,2,0),"")</f>
        <v/>
      </c>
      <c r="E1337" s="79" t="str">
        <f>IFERROR(VLOOKUP($D1337,의치한약수데이터!$C:$AS,3,0),"")</f>
        <v/>
      </c>
      <c r="F1337" s="77" t="str">
        <f>IFERROR(VLOOKUP($D1337,의치한약수데이터!$C:$AS,5,0),"")</f>
        <v/>
      </c>
      <c r="G1337" s="77" t="str">
        <f>IFERROR(VLOOKUP($D1337,의치한약수데이터!$C:$AS,6,0),"")</f>
        <v/>
      </c>
      <c r="H1337" s="77" t="str">
        <f>IFERROR(VLOOKUP($D1337,의치한약수데이터!$C:$AS,8,0),"")</f>
        <v/>
      </c>
      <c r="I1337" s="77" t="str">
        <f>IFERROR(VLOOKUP($D1337,의치한약수데이터!$C:$AS,12,0),"")</f>
        <v/>
      </c>
      <c r="J1337" s="77" t="str">
        <f>IFERROR(VLOOKUP($D1337,의치한약수데이터!$C:$AS,13,0),"")</f>
        <v/>
      </c>
      <c r="K1337" s="77" t="str">
        <f>IFERROR(VLOOKUP($D1337,의치한약수데이터!$C:$AS,14,0),"")</f>
        <v/>
      </c>
      <c r="L1337" s="77" t="str">
        <f>IFERROR(VLOOKUP($D1337,의치한약수데이터!$C:$AS,16,0),"")</f>
        <v/>
      </c>
      <c r="M1337" s="80" t="str">
        <f>IFERROR(VLOOKUP($D1337,의치한약수데이터!$C:$AS,17,0),"")</f>
        <v/>
      </c>
      <c r="N1337" s="77" t="str">
        <f>IFERROR(VLOOKUP($D1337,의치한약수데이터!$C:$AS,18,0),"")</f>
        <v/>
      </c>
      <c r="O1337" s="81" t="str">
        <f>IFERROR(VLOOKUP($D1337,의치한약수데이터!$C:$AS,20,0),"")</f>
        <v/>
      </c>
      <c r="P1337" s="77" t="str">
        <f>IFERROR(VLOOKUP($D1337,의치한약수데이터!$C:$AS,21,0),"")</f>
        <v/>
      </c>
      <c r="Q1337" s="77" t="str">
        <f>IFERROR(VLOOKUP($D1337,의치한약수데이터!$C:$AS,39,0),"")</f>
        <v/>
      </c>
      <c r="R1337" s="82" t="str">
        <f>IFERROR(VLOOKUP($D1337,의치한약수데이터!$C:$AS,41,0),"")</f>
        <v/>
      </c>
      <c r="S1337" s="115" t="str">
        <f>IFERROR(VLOOKUP($D1337,의치한약수데이터!$C:$AS,43,0),"")</f>
        <v/>
      </c>
    </row>
    <row r="1338" spans="3:19" x14ac:dyDescent="0.3">
      <c r="C1338" s="18">
        <v>1306</v>
      </c>
      <c r="D1338" s="77" t="str">
        <f>IFERROR(VLOOKUP($C1338,의치한약수데이터!$B:$C,2,0),"")</f>
        <v/>
      </c>
      <c r="E1338" s="79" t="str">
        <f>IFERROR(VLOOKUP($D1338,의치한약수데이터!$C:$AS,3,0),"")</f>
        <v/>
      </c>
      <c r="F1338" s="77" t="str">
        <f>IFERROR(VLOOKUP($D1338,의치한약수데이터!$C:$AS,5,0),"")</f>
        <v/>
      </c>
      <c r="G1338" s="77" t="str">
        <f>IFERROR(VLOOKUP($D1338,의치한약수데이터!$C:$AS,6,0),"")</f>
        <v/>
      </c>
      <c r="H1338" s="77" t="str">
        <f>IFERROR(VLOOKUP($D1338,의치한약수데이터!$C:$AS,8,0),"")</f>
        <v/>
      </c>
      <c r="I1338" s="77" t="str">
        <f>IFERROR(VLOOKUP($D1338,의치한약수데이터!$C:$AS,12,0),"")</f>
        <v/>
      </c>
      <c r="J1338" s="77" t="str">
        <f>IFERROR(VLOOKUP($D1338,의치한약수데이터!$C:$AS,13,0),"")</f>
        <v/>
      </c>
      <c r="K1338" s="77" t="str">
        <f>IFERROR(VLOOKUP($D1338,의치한약수데이터!$C:$AS,14,0),"")</f>
        <v/>
      </c>
      <c r="L1338" s="77" t="str">
        <f>IFERROR(VLOOKUP($D1338,의치한약수데이터!$C:$AS,16,0),"")</f>
        <v/>
      </c>
      <c r="M1338" s="80" t="str">
        <f>IFERROR(VLOOKUP($D1338,의치한약수데이터!$C:$AS,17,0),"")</f>
        <v/>
      </c>
      <c r="N1338" s="77" t="str">
        <f>IFERROR(VLOOKUP($D1338,의치한약수데이터!$C:$AS,18,0),"")</f>
        <v/>
      </c>
      <c r="O1338" s="81" t="str">
        <f>IFERROR(VLOOKUP($D1338,의치한약수데이터!$C:$AS,20,0),"")</f>
        <v/>
      </c>
      <c r="P1338" s="77" t="str">
        <f>IFERROR(VLOOKUP($D1338,의치한약수데이터!$C:$AS,21,0),"")</f>
        <v/>
      </c>
      <c r="Q1338" s="77" t="str">
        <f>IFERROR(VLOOKUP($D1338,의치한약수데이터!$C:$AS,39,0),"")</f>
        <v/>
      </c>
      <c r="R1338" s="82" t="str">
        <f>IFERROR(VLOOKUP($D1338,의치한약수데이터!$C:$AS,41,0),"")</f>
        <v/>
      </c>
      <c r="S1338" s="115" t="str">
        <f>IFERROR(VLOOKUP($D1338,의치한약수데이터!$C:$AS,43,0),"")</f>
        <v/>
      </c>
    </row>
    <row r="1339" spans="3:19" x14ac:dyDescent="0.3">
      <c r="C1339" s="18">
        <v>1307</v>
      </c>
      <c r="D1339" s="77" t="str">
        <f>IFERROR(VLOOKUP($C1339,의치한약수데이터!$B:$C,2,0),"")</f>
        <v/>
      </c>
      <c r="E1339" s="79" t="str">
        <f>IFERROR(VLOOKUP($D1339,의치한약수데이터!$C:$AS,3,0),"")</f>
        <v/>
      </c>
      <c r="F1339" s="77" t="str">
        <f>IFERROR(VLOOKUP($D1339,의치한약수데이터!$C:$AS,5,0),"")</f>
        <v/>
      </c>
      <c r="G1339" s="77" t="str">
        <f>IFERROR(VLOOKUP($D1339,의치한약수데이터!$C:$AS,6,0),"")</f>
        <v/>
      </c>
      <c r="H1339" s="77" t="str">
        <f>IFERROR(VLOOKUP($D1339,의치한약수데이터!$C:$AS,8,0),"")</f>
        <v/>
      </c>
      <c r="I1339" s="77" t="str">
        <f>IFERROR(VLOOKUP($D1339,의치한약수데이터!$C:$AS,12,0),"")</f>
        <v/>
      </c>
      <c r="J1339" s="77" t="str">
        <f>IFERROR(VLOOKUP($D1339,의치한약수데이터!$C:$AS,13,0),"")</f>
        <v/>
      </c>
      <c r="K1339" s="77" t="str">
        <f>IFERROR(VLOOKUP($D1339,의치한약수데이터!$C:$AS,14,0),"")</f>
        <v/>
      </c>
      <c r="L1339" s="77" t="str">
        <f>IFERROR(VLOOKUP($D1339,의치한약수데이터!$C:$AS,16,0),"")</f>
        <v/>
      </c>
      <c r="M1339" s="80" t="str">
        <f>IFERROR(VLOOKUP($D1339,의치한약수데이터!$C:$AS,17,0),"")</f>
        <v/>
      </c>
      <c r="N1339" s="77" t="str">
        <f>IFERROR(VLOOKUP($D1339,의치한약수데이터!$C:$AS,18,0),"")</f>
        <v/>
      </c>
      <c r="O1339" s="81" t="str">
        <f>IFERROR(VLOOKUP($D1339,의치한약수데이터!$C:$AS,20,0),"")</f>
        <v/>
      </c>
      <c r="P1339" s="77" t="str">
        <f>IFERROR(VLOOKUP($D1339,의치한약수데이터!$C:$AS,21,0),"")</f>
        <v/>
      </c>
      <c r="Q1339" s="77" t="str">
        <f>IFERROR(VLOOKUP($D1339,의치한약수데이터!$C:$AS,39,0),"")</f>
        <v/>
      </c>
      <c r="R1339" s="82" t="str">
        <f>IFERROR(VLOOKUP($D1339,의치한약수데이터!$C:$AS,41,0),"")</f>
        <v/>
      </c>
      <c r="S1339" s="115" t="str">
        <f>IFERROR(VLOOKUP($D1339,의치한약수데이터!$C:$AS,43,0),"")</f>
        <v/>
      </c>
    </row>
    <row r="1340" spans="3:19" x14ac:dyDescent="0.3">
      <c r="C1340" s="18">
        <v>1308</v>
      </c>
      <c r="D1340" s="77" t="str">
        <f>IFERROR(VLOOKUP($C1340,의치한약수데이터!$B:$C,2,0),"")</f>
        <v/>
      </c>
      <c r="E1340" s="79" t="str">
        <f>IFERROR(VLOOKUP($D1340,의치한약수데이터!$C:$AS,3,0),"")</f>
        <v/>
      </c>
      <c r="F1340" s="77" t="str">
        <f>IFERROR(VLOOKUP($D1340,의치한약수데이터!$C:$AS,5,0),"")</f>
        <v/>
      </c>
      <c r="G1340" s="77" t="str">
        <f>IFERROR(VLOOKUP($D1340,의치한약수데이터!$C:$AS,6,0),"")</f>
        <v/>
      </c>
      <c r="H1340" s="77" t="str">
        <f>IFERROR(VLOOKUP($D1340,의치한약수데이터!$C:$AS,8,0),"")</f>
        <v/>
      </c>
      <c r="I1340" s="77" t="str">
        <f>IFERROR(VLOOKUP($D1340,의치한약수데이터!$C:$AS,12,0),"")</f>
        <v/>
      </c>
      <c r="J1340" s="77" t="str">
        <f>IFERROR(VLOOKUP($D1340,의치한약수데이터!$C:$AS,13,0),"")</f>
        <v/>
      </c>
      <c r="K1340" s="77" t="str">
        <f>IFERROR(VLOOKUP($D1340,의치한약수데이터!$C:$AS,14,0),"")</f>
        <v/>
      </c>
      <c r="L1340" s="77" t="str">
        <f>IFERROR(VLOOKUP($D1340,의치한약수데이터!$C:$AS,16,0),"")</f>
        <v/>
      </c>
      <c r="M1340" s="80" t="str">
        <f>IFERROR(VLOOKUP($D1340,의치한약수데이터!$C:$AS,17,0),"")</f>
        <v/>
      </c>
      <c r="N1340" s="77" t="str">
        <f>IFERROR(VLOOKUP($D1340,의치한약수데이터!$C:$AS,18,0),"")</f>
        <v/>
      </c>
      <c r="O1340" s="81" t="str">
        <f>IFERROR(VLOOKUP($D1340,의치한약수데이터!$C:$AS,20,0),"")</f>
        <v/>
      </c>
      <c r="P1340" s="77" t="str">
        <f>IFERROR(VLOOKUP($D1340,의치한약수데이터!$C:$AS,21,0),"")</f>
        <v/>
      </c>
      <c r="Q1340" s="77" t="str">
        <f>IFERROR(VLOOKUP($D1340,의치한약수데이터!$C:$AS,39,0),"")</f>
        <v/>
      </c>
      <c r="R1340" s="82" t="str">
        <f>IFERROR(VLOOKUP($D1340,의치한약수데이터!$C:$AS,41,0),"")</f>
        <v/>
      </c>
      <c r="S1340" s="115" t="str">
        <f>IFERROR(VLOOKUP($D1340,의치한약수데이터!$C:$AS,43,0),"")</f>
        <v/>
      </c>
    </row>
    <row r="1341" spans="3:19" x14ac:dyDescent="0.3">
      <c r="C1341" s="18">
        <v>1309</v>
      </c>
      <c r="D1341" s="77" t="str">
        <f>IFERROR(VLOOKUP($C1341,의치한약수데이터!$B:$C,2,0),"")</f>
        <v/>
      </c>
      <c r="E1341" s="79" t="str">
        <f>IFERROR(VLOOKUP($D1341,의치한약수데이터!$C:$AS,3,0),"")</f>
        <v/>
      </c>
      <c r="F1341" s="77" t="str">
        <f>IFERROR(VLOOKUP($D1341,의치한약수데이터!$C:$AS,5,0),"")</f>
        <v/>
      </c>
      <c r="G1341" s="77" t="str">
        <f>IFERROR(VLOOKUP($D1341,의치한약수데이터!$C:$AS,6,0),"")</f>
        <v/>
      </c>
      <c r="H1341" s="77" t="str">
        <f>IFERROR(VLOOKUP($D1341,의치한약수데이터!$C:$AS,8,0),"")</f>
        <v/>
      </c>
      <c r="I1341" s="77" t="str">
        <f>IFERROR(VLOOKUP($D1341,의치한약수데이터!$C:$AS,12,0),"")</f>
        <v/>
      </c>
      <c r="J1341" s="77" t="str">
        <f>IFERROR(VLOOKUP($D1341,의치한약수데이터!$C:$AS,13,0),"")</f>
        <v/>
      </c>
      <c r="K1341" s="77" t="str">
        <f>IFERROR(VLOOKUP($D1341,의치한약수데이터!$C:$AS,14,0),"")</f>
        <v/>
      </c>
      <c r="L1341" s="77" t="str">
        <f>IFERROR(VLOOKUP($D1341,의치한약수데이터!$C:$AS,16,0),"")</f>
        <v/>
      </c>
      <c r="M1341" s="80" t="str">
        <f>IFERROR(VLOOKUP($D1341,의치한약수데이터!$C:$AS,17,0),"")</f>
        <v/>
      </c>
      <c r="N1341" s="77" t="str">
        <f>IFERROR(VLOOKUP($D1341,의치한약수데이터!$C:$AS,18,0),"")</f>
        <v/>
      </c>
      <c r="O1341" s="81" t="str">
        <f>IFERROR(VLOOKUP($D1341,의치한약수데이터!$C:$AS,20,0),"")</f>
        <v/>
      </c>
      <c r="P1341" s="77" t="str">
        <f>IFERROR(VLOOKUP($D1341,의치한약수데이터!$C:$AS,21,0),"")</f>
        <v/>
      </c>
      <c r="Q1341" s="77" t="str">
        <f>IFERROR(VLOOKUP($D1341,의치한약수데이터!$C:$AS,39,0),"")</f>
        <v/>
      </c>
      <c r="R1341" s="82" t="str">
        <f>IFERROR(VLOOKUP($D1341,의치한약수데이터!$C:$AS,41,0),"")</f>
        <v/>
      </c>
      <c r="S1341" s="115" t="str">
        <f>IFERROR(VLOOKUP($D1341,의치한약수데이터!$C:$AS,43,0),"")</f>
        <v/>
      </c>
    </row>
    <row r="1342" spans="3:19" x14ac:dyDescent="0.3">
      <c r="C1342" s="18">
        <v>1310</v>
      </c>
      <c r="D1342" s="77" t="str">
        <f>IFERROR(VLOOKUP($C1342,의치한약수데이터!$B:$C,2,0),"")</f>
        <v/>
      </c>
      <c r="E1342" s="79" t="str">
        <f>IFERROR(VLOOKUP($D1342,의치한약수데이터!$C:$AS,3,0),"")</f>
        <v/>
      </c>
      <c r="F1342" s="77" t="str">
        <f>IFERROR(VLOOKUP($D1342,의치한약수데이터!$C:$AS,5,0),"")</f>
        <v/>
      </c>
      <c r="G1342" s="77" t="str">
        <f>IFERROR(VLOOKUP($D1342,의치한약수데이터!$C:$AS,6,0),"")</f>
        <v/>
      </c>
      <c r="H1342" s="77" t="str">
        <f>IFERROR(VLOOKUP($D1342,의치한약수데이터!$C:$AS,8,0),"")</f>
        <v/>
      </c>
      <c r="I1342" s="77" t="str">
        <f>IFERROR(VLOOKUP($D1342,의치한약수데이터!$C:$AS,12,0),"")</f>
        <v/>
      </c>
      <c r="J1342" s="77" t="str">
        <f>IFERROR(VLOOKUP($D1342,의치한약수데이터!$C:$AS,13,0),"")</f>
        <v/>
      </c>
      <c r="K1342" s="77" t="str">
        <f>IFERROR(VLOOKUP($D1342,의치한약수데이터!$C:$AS,14,0),"")</f>
        <v/>
      </c>
      <c r="L1342" s="77" t="str">
        <f>IFERROR(VLOOKUP($D1342,의치한약수데이터!$C:$AS,16,0),"")</f>
        <v/>
      </c>
      <c r="M1342" s="80" t="str">
        <f>IFERROR(VLOOKUP($D1342,의치한약수데이터!$C:$AS,17,0),"")</f>
        <v/>
      </c>
      <c r="N1342" s="77" t="str">
        <f>IFERROR(VLOOKUP($D1342,의치한약수데이터!$C:$AS,18,0),"")</f>
        <v/>
      </c>
      <c r="O1342" s="81" t="str">
        <f>IFERROR(VLOOKUP($D1342,의치한약수데이터!$C:$AS,20,0),"")</f>
        <v/>
      </c>
      <c r="P1342" s="77" t="str">
        <f>IFERROR(VLOOKUP($D1342,의치한약수데이터!$C:$AS,21,0),"")</f>
        <v/>
      </c>
      <c r="Q1342" s="77" t="str">
        <f>IFERROR(VLOOKUP($D1342,의치한약수데이터!$C:$AS,39,0),"")</f>
        <v/>
      </c>
      <c r="R1342" s="82" t="str">
        <f>IFERROR(VLOOKUP($D1342,의치한약수데이터!$C:$AS,41,0),"")</f>
        <v/>
      </c>
      <c r="S1342" s="115" t="str">
        <f>IFERROR(VLOOKUP($D1342,의치한약수데이터!$C:$AS,43,0),"")</f>
        <v/>
      </c>
    </row>
    <row r="1343" spans="3:19" x14ac:dyDescent="0.3">
      <c r="C1343" s="18">
        <v>1311</v>
      </c>
      <c r="D1343" s="77" t="str">
        <f>IFERROR(VLOOKUP($C1343,의치한약수데이터!$B:$C,2,0),"")</f>
        <v/>
      </c>
      <c r="E1343" s="79" t="str">
        <f>IFERROR(VLOOKUP($D1343,의치한약수데이터!$C:$AS,3,0),"")</f>
        <v/>
      </c>
      <c r="F1343" s="77" t="str">
        <f>IFERROR(VLOOKUP($D1343,의치한약수데이터!$C:$AS,5,0),"")</f>
        <v/>
      </c>
      <c r="G1343" s="77" t="str">
        <f>IFERROR(VLOOKUP($D1343,의치한약수데이터!$C:$AS,6,0),"")</f>
        <v/>
      </c>
      <c r="H1343" s="77" t="str">
        <f>IFERROR(VLOOKUP($D1343,의치한약수데이터!$C:$AS,8,0),"")</f>
        <v/>
      </c>
      <c r="I1343" s="77" t="str">
        <f>IFERROR(VLOOKUP($D1343,의치한약수데이터!$C:$AS,12,0),"")</f>
        <v/>
      </c>
      <c r="J1343" s="77" t="str">
        <f>IFERROR(VLOOKUP($D1343,의치한약수데이터!$C:$AS,13,0),"")</f>
        <v/>
      </c>
      <c r="K1343" s="77" t="str">
        <f>IFERROR(VLOOKUP($D1343,의치한약수데이터!$C:$AS,14,0),"")</f>
        <v/>
      </c>
      <c r="L1343" s="77" t="str">
        <f>IFERROR(VLOOKUP($D1343,의치한약수데이터!$C:$AS,16,0),"")</f>
        <v/>
      </c>
      <c r="M1343" s="80" t="str">
        <f>IFERROR(VLOOKUP($D1343,의치한약수데이터!$C:$AS,17,0),"")</f>
        <v/>
      </c>
      <c r="N1343" s="77" t="str">
        <f>IFERROR(VLOOKUP($D1343,의치한약수데이터!$C:$AS,18,0),"")</f>
        <v/>
      </c>
      <c r="O1343" s="81" t="str">
        <f>IFERROR(VLOOKUP($D1343,의치한약수데이터!$C:$AS,20,0),"")</f>
        <v/>
      </c>
      <c r="P1343" s="77" t="str">
        <f>IFERROR(VLOOKUP($D1343,의치한약수데이터!$C:$AS,21,0),"")</f>
        <v/>
      </c>
      <c r="Q1343" s="77" t="str">
        <f>IFERROR(VLOOKUP($D1343,의치한약수데이터!$C:$AS,39,0),"")</f>
        <v/>
      </c>
      <c r="R1343" s="82" t="str">
        <f>IFERROR(VLOOKUP($D1343,의치한약수데이터!$C:$AS,41,0),"")</f>
        <v/>
      </c>
      <c r="S1343" s="115" t="str">
        <f>IFERROR(VLOOKUP($D1343,의치한약수데이터!$C:$AS,43,0),"")</f>
        <v/>
      </c>
    </row>
    <row r="1344" spans="3:19" x14ac:dyDescent="0.3">
      <c r="C1344" s="18">
        <v>1312</v>
      </c>
      <c r="D1344" s="77" t="str">
        <f>IFERROR(VLOOKUP($C1344,의치한약수데이터!$B:$C,2,0),"")</f>
        <v/>
      </c>
      <c r="E1344" s="79" t="str">
        <f>IFERROR(VLOOKUP($D1344,의치한약수데이터!$C:$AS,3,0),"")</f>
        <v/>
      </c>
      <c r="F1344" s="77" t="str">
        <f>IFERROR(VLOOKUP($D1344,의치한약수데이터!$C:$AS,5,0),"")</f>
        <v/>
      </c>
      <c r="G1344" s="77" t="str">
        <f>IFERROR(VLOOKUP($D1344,의치한약수데이터!$C:$AS,6,0),"")</f>
        <v/>
      </c>
      <c r="H1344" s="77" t="str">
        <f>IFERROR(VLOOKUP($D1344,의치한약수데이터!$C:$AS,8,0),"")</f>
        <v/>
      </c>
      <c r="I1344" s="77" t="str">
        <f>IFERROR(VLOOKUP($D1344,의치한약수데이터!$C:$AS,12,0),"")</f>
        <v/>
      </c>
      <c r="J1344" s="77" t="str">
        <f>IFERROR(VLOOKUP($D1344,의치한약수데이터!$C:$AS,13,0),"")</f>
        <v/>
      </c>
      <c r="K1344" s="77" t="str">
        <f>IFERROR(VLOOKUP($D1344,의치한약수데이터!$C:$AS,14,0),"")</f>
        <v/>
      </c>
      <c r="L1344" s="77" t="str">
        <f>IFERROR(VLOOKUP($D1344,의치한약수데이터!$C:$AS,16,0),"")</f>
        <v/>
      </c>
      <c r="M1344" s="80" t="str">
        <f>IFERROR(VLOOKUP($D1344,의치한약수데이터!$C:$AS,17,0),"")</f>
        <v/>
      </c>
      <c r="N1344" s="77" t="str">
        <f>IFERROR(VLOOKUP($D1344,의치한약수데이터!$C:$AS,18,0),"")</f>
        <v/>
      </c>
      <c r="O1344" s="81" t="str">
        <f>IFERROR(VLOOKUP($D1344,의치한약수데이터!$C:$AS,20,0),"")</f>
        <v/>
      </c>
      <c r="P1344" s="77" t="str">
        <f>IFERROR(VLOOKUP($D1344,의치한약수데이터!$C:$AS,21,0),"")</f>
        <v/>
      </c>
      <c r="Q1344" s="77" t="str">
        <f>IFERROR(VLOOKUP($D1344,의치한약수데이터!$C:$AS,39,0),"")</f>
        <v/>
      </c>
      <c r="R1344" s="82" t="str">
        <f>IFERROR(VLOOKUP($D1344,의치한약수데이터!$C:$AS,41,0),"")</f>
        <v/>
      </c>
      <c r="S1344" s="115" t="str">
        <f>IFERROR(VLOOKUP($D1344,의치한약수데이터!$C:$AS,43,0),"")</f>
        <v/>
      </c>
    </row>
  </sheetData>
  <autoFilter ref="D32:S58" xr:uid="{BDD2DBA1-871F-4F0C-A343-532E042B8494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B4DFD-B465-4C2E-831E-3195F972DB03}">
  <sheetPr>
    <tabColor theme="0"/>
  </sheetPr>
  <dimension ref="B1:AU128"/>
  <sheetViews>
    <sheetView showGridLines="0" zoomScale="85" zoomScaleNormal="85" workbookViewId="0">
      <selection activeCell="J43" sqref="J43:AR44"/>
    </sheetView>
  </sheetViews>
  <sheetFormatPr defaultRowHeight="16.5" outlineLevelCol="1" x14ac:dyDescent="0.3"/>
  <cols>
    <col min="1" max="3" width="1.25" customWidth="1"/>
    <col min="4" max="4" width="7.125" style="3" customWidth="1"/>
    <col min="5" max="5" width="24.875" style="6" bestFit="1" customWidth="1"/>
    <col min="6" max="6" width="15.125" style="3" customWidth="1"/>
    <col min="7" max="7" width="11" style="6" bestFit="1" customWidth="1"/>
    <col min="8" max="8" width="11" style="6" customWidth="1"/>
    <col min="9" max="9" width="9" style="3" customWidth="1" outlineLevel="1"/>
    <col min="10" max="10" width="7.125" style="6" customWidth="1"/>
    <col min="11" max="11" width="9" style="6" customWidth="1" outlineLevel="1"/>
    <col min="12" max="12" width="9.75" style="6" customWidth="1" outlineLevel="1"/>
    <col min="13" max="13" width="13" style="6" customWidth="1" outlineLevel="1"/>
    <col min="14" max="14" width="43.375" style="6" bestFit="1" customWidth="1"/>
    <col min="15" max="15" width="13" style="6" customWidth="1" outlineLevel="1"/>
    <col min="16" max="16" width="36.375" style="6" customWidth="1" outlineLevel="1"/>
    <col min="17" max="17" width="11" style="3" customWidth="1" outlineLevel="1"/>
    <col min="18" max="18" width="82.125" style="6" customWidth="1" outlineLevel="1"/>
    <col min="19" max="19" width="102.5" style="6" customWidth="1" outlineLevel="1"/>
    <col min="20" max="20" width="16.375" style="9" customWidth="1"/>
    <col min="21" max="21" width="14.25" style="12" customWidth="1" outlineLevel="1"/>
    <col min="22" max="22" width="11.125" style="44" customWidth="1" outlineLevel="1"/>
    <col min="23" max="23" width="13" style="12" customWidth="1" outlineLevel="1"/>
    <col min="24" max="24" width="17" style="45" customWidth="1" outlineLevel="1"/>
    <col min="25" max="25" width="14.25" style="46" customWidth="1" outlineLevel="1"/>
    <col min="26" max="27" width="16.375" style="46" customWidth="1" outlineLevel="1"/>
    <col min="28" max="31" width="16.25" style="46" customWidth="1" outlineLevel="1"/>
    <col min="32" max="32" width="16.375" style="46" customWidth="1" outlineLevel="1"/>
    <col min="33" max="33" width="18.375" style="47" customWidth="1" outlineLevel="1"/>
    <col min="34" max="35" width="20.5" style="47" customWidth="1" outlineLevel="1"/>
    <col min="36" max="39" width="20.375" style="47" customWidth="1" outlineLevel="1"/>
    <col min="40" max="40" width="20.5" style="47" customWidth="1" outlineLevel="1"/>
    <col min="41" max="41" width="10.875" style="40" customWidth="1" outlineLevel="1"/>
    <col min="42" max="42" width="19.125" style="41" bestFit="1" customWidth="1"/>
    <col min="43" max="43" width="15" style="32" bestFit="1" customWidth="1"/>
    <col min="44" max="44" width="17.25" style="34" bestFit="1" customWidth="1"/>
    <col min="45" max="45" width="60" style="3" bestFit="1" customWidth="1"/>
    <col min="46" max="46" width="17.25" customWidth="1"/>
  </cols>
  <sheetData>
    <row r="1" spans="2:47" x14ac:dyDescent="0.3">
      <c r="E1" s="6">
        <v>705</v>
      </c>
      <c r="F1" s="3">
        <v>6</v>
      </c>
      <c r="G1" s="6">
        <v>117.5</v>
      </c>
      <c r="I1" s="3">
        <f>SUM(J1:N1)</f>
        <v>109</v>
      </c>
      <c r="J1" s="6">
        <v>39</v>
      </c>
      <c r="K1" s="6">
        <v>11</v>
      </c>
      <c r="L1" s="6">
        <v>12</v>
      </c>
      <c r="M1" s="6">
        <v>37</v>
      </c>
      <c r="N1" s="6">
        <v>10</v>
      </c>
    </row>
    <row r="2" spans="2:47" x14ac:dyDescent="0.3">
      <c r="S2" s="6" t="s">
        <v>595</v>
      </c>
      <c r="V2" s="44" t="e">
        <f>U2/T2</f>
        <v>#DIV/0!</v>
      </c>
      <c r="AR2" s="34" t="str">
        <f>IF($AB2&lt;$AQ2,"불합격권","합격권")</f>
        <v>합격권</v>
      </c>
      <c r="AS2" s="34"/>
    </row>
    <row r="3" spans="2:47" x14ac:dyDescent="0.3">
      <c r="D3" s="2" t="s">
        <v>42</v>
      </c>
      <c r="E3" s="7" t="s">
        <v>0</v>
      </c>
      <c r="F3" s="2" t="s">
        <v>39</v>
      </c>
      <c r="G3" s="7" t="s">
        <v>1</v>
      </c>
      <c r="H3" s="7" t="s">
        <v>599</v>
      </c>
      <c r="I3" s="2" t="s">
        <v>40</v>
      </c>
      <c r="J3" s="7" t="s">
        <v>2</v>
      </c>
      <c r="K3" s="7" t="s">
        <v>20</v>
      </c>
      <c r="L3" s="7" t="s">
        <v>119</v>
      </c>
      <c r="M3" s="7" t="s">
        <v>33</v>
      </c>
      <c r="N3" s="7" t="s">
        <v>25</v>
      </c>
      <c r="O3" s="7" t="s">
        <v>29</v>
      </c>
      <c r="P3" s="7" t="s">
        <v>104</v>
      </c>
      <c r="Q3" s="2" t="s">
        <v>38</v>
      </c>
      <c r="R3" s="7" t="s">
        <v>27</v>
      </c>
      <c r="S3" s="7" t="s">
        <v>24</v>
      </c>
      <c r="T3" s="10" t="s">
        <v>3</v>
      </c>
      <c r="U3" s="12" t="s">
        <v>4</v>
      </c>
      <c r="V3" s="44" t="s">
        <v>5</v>
      </c>
      <c r="W3" s="12" t="s">
        <v>212</v>
      </c>
      <c r="X3" s="45" t="s">
        <v>113</v>
      </c>
      <c r="Y3" s="46" t="s">
        <v>227</v>
      </c>
      <c r="Z3" s="46" t="s">
        <v>222</v>
      </c>
      <c r="AA3" s="46" t="s">
        <v>230</v>
      </c>
      <c r="AB3" s="46" t="s">
        <v>223</v>
      </c>
      <c r="AC3" s="46" t="s">
        <v>224</v>
      </c>
      <c r="AD3" s="46" t="s">
        <v>528</v>
      </c>
      <c r="AE3" s="46" t="s">
        <v>225</v>
      </c>
      <c r="AF3" s="46" t="s">
        <v>226</v>
      </c>
      <c r="AG3" s="47" t="s">
        <v>228</v>
      </c>
      <c r="AH3" s="47" t="s">
        <v>220</v>
      </c>
      <c r="AI3" s="47" t="s">
        <v>231</v>
      </c>
      <c r="AJ3" s="47" t="s">
        <v>218</v>
      </c>
      <c r="AK3" s="47" t="s">
        <v>221</v>
      </c>
      <c r="AL3" s="47" t="s">
        <v>531</v>
      </c>
      <c r="AM3" s="47" t="s">
        <v>219</v>
      </c>
      <c r="AN3" s="47" t="s">
        <v>229</v>
      </c>
      <c r="AO3" s="40" t="s">
        <v>232</v>
      </c>
      <c r="AP3" s="42" t="s">
        <v>211</v>
      </c>
      <c r="AQ3" s="33" t="s">
        <v>210</v>
      </c>
      <c r="AR3" s="34" t="s">
        <v>6</v>
      </c>
      <c r="AS3" s="2" t="s">
        <v>30</v>
      </c>
      <c r="AT3" s="2" t="s">
        <v>934</v>
      </c>
    </row>
    <row r="4" spans="2:47" x14ac:dyDescent="0.3">
      <c r="B4" s="87">
        <f>COUNTIF($AR$4:$AR4,"합격권")</f>
        <v>0</v>
      </c>
      <c r="C4" t="str">
        <f>AU4</f>
        <v>220124교과전형없음</v>
      </c>
      <c r="D4" s="3" t="str">
        <f>J4&amp;F4&amp;I4&amp;Q4</f>
        <v>220124</v>
      </c>
      <c r="E4" s="7" t="s">
        <v>10</v>
      </c>
      <c r="F4" s="2" t="str">
        <f>VLOOKUP(E4,학교코드!$F:$H,3,0)</f>
        <v>01</v>
      </c>
      <c r="G4" s="7" t="s">
        <v>8</v>
      </c>
      <c r="H4" s="7" t="s">
        <v>601</v>
      </c>
      <c r="I4" s="2" cm="1">
        <f t="array" ref="I4">_xlfn.IFS($G4="치과대학",2,$G4="의과대학",1,$G4="한의과대학",3,$G4="약학대학",4,$G4="수의과대학",5,$G4="약학대학(제약)",6)</f>
        <v>2</v>
      </c>
      <c r="J4" s="6">
        <v>22</v>
      </c>
      <c r="K4" s="7" t="s">
        <v>22</v>
      </c>
      <c r="L4" s="7" t="s">
        <v>37</v>
      </c>
      <c r="M4" s="7" t="s">
        <v>115</v>
      </c>
      <c r="N4" s="7" t="s">
        <v>43</v>
      </c>
      <c r="O4" s="7" t="s">
        <v>43</v>
      </c>
      <c r="P4" s="7"/>
      <c r="Q4" s="2" t="str" cm="1">
        <f t="array" ref="Q4">_xlfn.IFS($O4="학생부종합",2,$O4="학생부교과",1,$O4="교과전형없음","4",$O4="입학처요강없음","5")</f>
        <v>4</v>
      </c>
      <c r="AO4" s="12"/>
      <c r="AP4" s="8"/>
      <c r="AQ4" s="8"/>
      <c r="AR4"/>
      <c r="AS4" s="4"/>
      <c r="AT4" s="4"/>
      <c r="AU4" t="str">
        <f>D4&amp;N4</f>
        <v>220124교과전형없음</v>
      </c>
    </row>
    <row r="5" spans="2:47" x14ac:dyDescent="0.3">
      <c r="B5" s="87">
        <f>COUNTIF($AR$4:$AR5,"합격권")</f>
        <v>0</v>
      </c>
      <c r="C5" t="str">
        <f t="shared" ref="C5:C21" si="0">AU5</f>
        <v>230122지역균형</v>
      </c>
      <c r="D5" s="3" t="str">
        <f>J5&amp;F5&amp;I5&amp;Q5</f>
        <v>230122</v>
      </c>
      <c r="E5" s="7" t="s">
        <v>10</v>
      </c>
      <c r="F5" s="2" t="str">
        <f>VLOOKUP(E5,학교코드!$F:$H,3,0)</f>
        <v>01</v>
      </c>
      <c r="G5" s="7" t="s">
        <v>8</v>
      </c>
      <c r="H5" s="7" t="s">
        <v>600</v>
      </c>
      <c r="I5" s="2" cm="1">
        <f t="array" ref="I5">_xlfn.IFS($G5="치과대학",2,$G5="의과대학",1,$G5="한의과대학",3,$G5="약학대학",4,$G5="수의과대학",5,$G5="약학대학(제약)",6)</f>
        <v>2</v>
      </c>
      <c r="J5" s="6">
        <v>23</v>
      </c>
      <c r="K5" s="7" t="s">
        <v>22</v>
      </c>
      <c r="L5" s="7" t="s">
        <v>37</v>
      </c>
      <c r="M5" s="7" t="s">
        <v>115</v>
      </c>
      <c r="N5" s="7" t="s">
        <v>117</v>
      </c>
      <c r="O5" s="7" t="s">
        <v>110</v>
      </c>
      <c r="P5" s="7" t="s">
        <v>107</v>
      </c>
      <c r="Q5" s="2" cm="1">
        <f t="array" ref="Q5">_xlfn.IFS($O5="학생부종합",2,$O5="학생부교과",1,$O5="교과전형없음","4",$O5="입학처요강없음","5")</f>
        <v>2</v>
      </c>
      <c r="R5" s="7" t="s">
        <v>112</v>
      </c>
      <c r="S5" s="11"/>
      <c r="AO5" s="12"/>
      <c r="AP5" s="8"/>
      <c r="AQ5" s="8"/>
      <c r="AR5"/>
      <c r="AS5"/>
      <c r="AU5" t="str">
        <f t="shared" ref="AU5:AU21" si="1">D5&amp;N5</f>
        <v>230122지역균형</v>
      </c>
    </row>
    <row r="6" spans="2:47" x14ac:dyDescent="0.3">
      <c r="B6" s="87">
        <f>COUNTIF($AR$4:$AR6,"합격권")</f>
        <v>0</v>
      </c>
      <c r="C6" t="str">
        <f t="shared" si="0"/>
        <v>240122지역균형</v>
      </c>
      <c r="D6" s="3" t="str">
        <f t="shared" ref="D6:D21" si="2">J6&amp;F6&amp;I6&amp;Q6</f>
        <v>240122</v>
      </c>
      <c r="E6" s="7" t="s">
        <v>9</v>
      </c>
      <c r="F6" s="2" t="str">
        <f>VLOOKUP(E6,학교코드!$F:$H,3,0)</f>
        <v>01</v>
      </c>
      <c r="G6" s="7" t="s">
        <v>8</v>
      </c>
      <c r="H6" s="7" t="s">
        <v>600</v>
      </c>
      <c r="I6" s="2" cm="1">
        <f t="array" ref="I6">_xlfn.IFS($G6="치과대학",2,$G6="의과대학",1,$G6="한의과대학",3,$G6="약학대학",4,$G6="수의과대학",5,$G6="약학대학(제약)",6)</f>
        <v>2</v>
      </c>
      <c r="J6" s="6">
        <v>24</v>
      </c>
      <c r="K6" s="7" t="s">
        <v>22</v>
      </c>
      <c r="L6" s="7" t="s">
        <v>37</v>
      </c>
      <c r="M6" s="7" t="s">
        <v>115</v>
      </c>
      <c r="N6" s="6" t="s">
        <v>116</v>
      </c>
      <c r="O6" s="6" t="s">
        <v>109</v>
      </c>
      <c r="P6" s="6" t="s">
        <v>106</v>
      </c>
      <c r="Q6" s="2" cm="1">
        <f t="array" ref="Q6">_xlfn.IFS($O6="학생부종합",2,$O6="학생부교과",1,$O6="교과전형없음","4",$O6="입학처요강없음","5")</f>
        <v>2</v>
      </c>
      <c r="R6" s="6" t="s">
        <v>111</v>
      </c>
      <c r="AO6" s="12"/>
      <c r="AP6" s="8"/>
      <c r="AQ6" s="8"/>
      <c r="AR6"/>
      <c r="AS6"/>
      <c r="AU6" t="str">
        <f t="shared" si="1"/>
        <v>240122지역균형</v>
      </c>
    </row>
    <row r="7" spans="2:47" x14ac:dyDescent="0.3">
      <c r="B7" s="87">
        <f>COUNTIF($AR$4:$AR7,"합격권")</f>
        <v>0</v>
      </c>
      <c r="C7" t="str">
        <f t="shared" si="0"/>
        <v>250122지역균형</v>
      </c>
      <c r="D7" s="3" t="str">
        <f t="shared" si="2"/>
        <v>250122</v>
      </c>
      <c r="E7" s="7" t="s">
        <v>9</v>
      </c>
      <c r="F7" s="2" t="str">
        <f>VLOOKUP(E7,학교코드!$F:$H,3,0)</f>
        <v>01</v>
      </c>
      <c r="G7" s="7" t="s">
        <v>8</v>
      </c>
      <c r="H7" s="7" t="s">
        <v>600</v>
      </c>
      <c r="I7" s="2" cm="1">
        <f t="array" ref="I7">_xlfn.IFS($G7="치과대학",2,$G7="의과대학",1,$G7="한의과대학",3,$G7="약학대학",4,$G7="수의과대학",5,$G7="약학대학(제약)",6)</f>
        <v>2</v>
      </c>
      <c r="J7" s="6">
        <v>25</v>
      </c>
      <c r="K7" s="7" t="s">
        <v>22</v>
      </c>
      <c r="L7" s="7" t="s">
        <v>37</v>
      </c>
      <c r="M7" s="7" t="s">
        <v>115</v>
      </c>
      <c r="N7" s="6" t="s">
        <v>116</v>
      </c>
      <c r="O7" s="6" t="s">
        <v>109</v>
      </c>
      <c r="P7" s="6" t="s">
        <v>106</v>
      </c>
      <c r="Q7" s="2" cm="1">
        <f t="array" ref="Q7">_xlfn.IFS($O7="학생부종합",2,$O7="학생부교과",1,$O7="교과전형없음","4",$O7="입학처요강없음","5")</f>
        <v>2</v>
      </c>
      <c r="R7" s="6" t="s">
        <v>111</v>
      </c>
      <c r="AO7" s="12"/>
      <c r="AP7" s="8"/>
      <c r="AQ7" s="8"/>
      <c r="AR7"/>
      <c r="AS7"/>
      <c r="AU7" t="str">
        <f t="shared" si="1"/>
        <v>250122지역균형</v>
      </c>
    </row>
    <row r="8" spans="2:47" x14ac:dyDescent="0.3">
      <c r="B8" s="87">
        <f>COUNTIF($AR$4:$AR8,"합격권")</f>
        <v>0</v>
      </c>
      <c r="C8" t="str">
        <f t="shared" si="0"/>
        <v>260122지역균형</v>
      </c>
      <c r="D8" s="3" t="str">
        <f t="shared" si="2"/>
        <v>260122</v>
      </c>
      <c r="E8" s="7" t="s">
        <v>9</v>
      </c>
      <c r="F8" s="2" t="str">
        <f>VLOOKUP(E8,학교코드!$F:$H,3,0)</f>
        <v>01</v>
      </c>
      <c r="G8" s="7" t="s">
        <v>8</v>
      </c>
      <c r="H8" s="7" t="s">
        <v>600</v>
      </c>
      <c r="I8" s="2" cm="1">
        <f t="array" ref="I8">_xlfn.IFS($G8="치과대학",2,$G8="의과대학",1,$G8="한의과대학",3,$G8="약학대학",4,$G8="수의과대학",5,$G8="약학대학(제약)",6)</f>
        <v>2</v>
      </c>
      <c r="J8" s="6">
        <v>26</v>
      </c>
      <c r="K8" s="7" t="s">
        <v>22</v>
      </c>
      <c r="L8" s="7" t="s">
        <v>37</v>
      </c>
      <c r="M8" s="7" t="s">
        <v>115</v>
      </c>
      <c r="N8" s="6" t="s">
        <v>116</v>
      </c>
      <c r="O8" s="6" t="s">
        <v>109</v>
      </c>
      <c r="P8" s="6" t="s">
        <v>106</v>
      </c>
      <c r="Q8" s="2" cm="1">
        <f t="array" ref="Q8">_xlfn.IFS($O8="학생부종합",2,$O8="학생부교과",1,$O8="교과전형없음","4",$O8="입학처요강없음","5")</f>
        <v>2</v>
      </c>
      <c r="R8" s="6" t="s">
        <v>111</v>
      </c>
      <c r="AO8" s="12"/>
      <c r="AP8" s="8"/>
      <c r="AQ8" s="8"/>
      <c r="AR8"/>
      <c r="AS8"/>
      <c r="AU8" t="str">
        <f t="shared" si="1"/>
        <v>260122지역균형</v>
      </c>
    </row>
    <row r="9" spans="2:47" x14ac:dyDescent="0.3">
      <c r="B9" s="87">
        <f>COUNTIF($AR$4:$AR9,"합격권")</f>
        <v>0</v>
      </c>
      <c r="C9" t="str">
        <f t="shared" si="0"/>
        <v>270122지역균형</v>
      </c>
      <c r="D9" s="3" t="str">
        <f t="shared" si="2"/>
        <v>270122</v>
      </c>
      <c r="E9" s="7" t="s">
        <v>9</v>
      </c>
      <c r="F9" s="2" t="str">
        <f>VLOOKUP(E9,학교코드!$F:$H,3,0)</f>
        <v>01</v>
      </c>
      <c r="G9" s="7" t="s">
        <v>8</v>
      </c>
      <c r="H9" s="7" t="s">
        <v>600</v>
      </c>
      <c r="I9" s="2" cm="1">
        <f t="array" ref="I9">_xlfn.IFS($G9="치과대학",2,$G9="의과대학",1,$G9="한의과대학",3,$G9="약학대학",4,$G9="수의과대학",5,$G9="약학대학(제약)",6)</f>
        <v>2</v>
      </c>
      <c r="J9" s="6">
        <v>27</v>
      </c>
      <c r="K9" s="7" t="s">
        <v>22</v>
      </c>
      <c r="L9" s="7" t="s">
        <v>37</v>
      </c>
      <c r="M9" s="7" t="s">
        <v>35</v>
      </c>
      <c r="N9" s="6" t="s">
        <v>116</v>
      </c>
      <c r="O9" s="6" t="s">
        <v>109</v>
      </c>
      <c r="P9" s="6" t="s">
        <v>106</v>
      </c>
      <c r="Q9" s="2" cm="1">
        <f t="array" ref="Q9">_xlfn.IFS($O9="학생부종합",2,$O9="학생부교과",1,$O9="교과전형없음","4",$O9="입학처요강없음","5")</f>
        <v>2</v>
      </c>
      <c r="R9" s="6" t="s">
        <v>111</v>
      </c>
      <c r="AO9" s="12"/>
      <c r="AP9" s="8"/>
      <c r="AQ9" s="8"/>
      <c r="AR9"/>
      <c r="AS9"/>
      <c r="AU9" t="str">
        <f t="shared" si="1"/>
        <v>270122지역균형</v>
      </c>
    </row>
    <row r="10" spans="2:47" x14ac:dyDescent="0.3">
      <c r="B10" s="87">
        <f>COUNTIF($AR$4:$AR10,"합격권")</f>
        <v>0</v>
      </c>
      <c r="C10" t="str">
        <f t="shared" si="0"/>
        <v>220221추천형</v>
      </c>
      <c r="D10" s="3" t="str">
        <f t="shared" si="2"/>
        <v>220221</v>
      </c>
      <c r="E10" s="7" t="s">
        <v>120</v>
      </c>
      <c r="F10" s="2" t="str">
        <f>VLOOKUP(E10,학교코드!$F:$H,3,0)</f>
        <v>02</v>
      </c>
      <c r="G10" s="7" t="s">
        <v>8</v>
      </c>
      <c r="H10" s="7" t="s">
        <v>600</v>
      </c>
      <c r="I10" s="2" cm="1">
        <f t="array" ref="I10">_xlfn.IFS($G10="치과대학",2,$G10="의과대학",1,$G10="한의과대학",3,$G10="약학대학",4,$G10="수의과대학",5,$G10="약학대학(제약)",6)</f>
        <v>2</v>
      </c>
      <c r="J10" s="6">
        <v>22</v>
      </c>
      <c r="K10" s="7" t="s">
        <v>21</v>
      </c>
      <c r="L10" s="7" t="s">
        <v>36</v>
      </c>
      <c r="M10" s="7" t="s">
        <v>115</v>
      </c>
      <c r="N10" s="7" t="s">
        <v>675</v>
      </c>
      <c r="O10" s="7" t="s">
        <v>676</v>
      </c>
      <c r="P10" s="6" t="s">
        <v>106</v>
      </c>
      <c r="Q10" s="2" cm="1">
        <f t="array" ref="Q10">_xlfn.IFS($O10="학생부종합",2,$O10="학생부교과",1,$O10="교과전형없음","4",$O10="입학처요강없음","5")</f>
        <v>1</v>
      </c>
      <c r="R10" s="7" t="s">
        <v>678</v>
      </c>
      <c r="AO10" s="12"/>
      <c r="AP10" s="8"/>
      <c r="AQ10" s="8"/>
      <c r="AR10"/>
      <c r="AS10"/>
      <c r="AU10" t="str">
        <f t="shared" si="1"/>
        <v>220221추천형</v>
      </c>
    </row>
    <row r="11" spans="2:47" x14ac:dyDescent="0.3">
      <c r="B11" s="87">
        <f>COUNTIF($AR$4:$AR11,"합격권")</f>
        <v>0</v>
      </c>
      <c r="C11" t="str">
        <f t="shared" si="0"/>
        <v>230221추천형</v>
      </c>
      <c r="D11" s="3" t="str">
        <f t="shared" si="2"/>
        <v>230221</v>
      </c>
      <c r="E11" s="7" t="s">
        <v>12</v>
      </c>
      <c r="F11" s="2" t="str">
        <f>VLOOKUP(E11,학교코드!$F:$H,3,0)</f>
        <v>02</v>
      </c>
      <c r="G11" s="7" t="s">
        <v>8</v>
      </c>
      <c r="H11" s="7" t="s">
        <v>600</v>
      </c>
      <c r="I11" s="2" cm="1">
        <f t="array" ref="I11">_xlfn.IFS($G11="치과대학",2,$G11="의과대학",1,$G11="한의과대학",3,$G11="약학대학",4,$G11="수의과대학",5,$G11="약학대학(제약)",6)</f>
        <v>2</v>
      </c>
      <c r="J11" s="6">
        <v>23</v>
      </c>
      <c r="K11" s="7" t="s">
        <v>21</v>
      </c>
      <c r="L11" s="7" t="s">
        <v>36</v>
      </c>
      <c r="M11" s="7" t="s">
        <v>115</v>
      </c>
      <c r="N11" s="6" t="s">
        <v>674</v>
      </c>
      <c r="O11" s="6" t="s">
        <v>108</v>
      </c>
      <c r="P11" s="6" t="s">
        <v>106</v>
      </c>
      <c r="Q11" s="2" cm="1">
        <f t="array" ref="Q11">_xlfn.IFS($O11="학생부종합",2,$O11="학생부교과",1,$O11="교과전형없음","4",$O11="입학처요강없음","5")</f>
        <v>1</v>
      </c>
      <c r="R11" s="6" t="s">
        <v>677</v>
      </c>
      <c r="AO11" s="12"/>
      <c r="AP11" s="8"/>
      <c r="AQ11" s="8"/>
      <c r="AR11"/>
      <c r="AS11"/>
      <c r="AU11" t="str">
        <f t="shared" si="1"/>
        <v>230221추천형</v>
      </c>
    </row>
    <row r="12" spans="2:47" x14ac:dyDescent="0.3">
      <c r="B12" s="87">
        <f>COUNTIF($AR$4:$AR12,"합격권")</f>
        <v>0</v>
      </c>
      <c r="C12" t="str">
        <f t="shared" si="0"/>
        <v>240221추천형</v>
      </c>
      <c r="D12" s="3" t="str">
        <f t="shared" si="2"/>
        <v>240221</v>
      </c>
      <c r="E12" s="7" t="s">
        <v>12</v>
      </c>
      <c r="F12" s="2" t="str">
        <f>VLOOKUP(E12,학교코드!$F:$H,3,0)</f>
        <v>02</v>
      </c>
      <c r="G12" s="7" t="s">
        <v>8</v>
      </c>
      <c r="H12" s="7" t="s">
        <v>600</v>
      </c>
      <c r="I12" s="2" cm="1">
        <f t="array" ref="I12">_xlfn.IFS($G12="치과대학",2,$G12="의과대학",1,$G12="한의과대학",3,$G12="약학대학",4,$G12="수의과대학",5,$G12="약학대학(제약)",6)</f>
        <v>2</v>
      </c>
      <c r="J12" s="6">
        <v>24</v>
      </c>
      <c r="K12" s="7" t="s">
        <v>21</v>
      </c>
      <c r="L12" s="7" t="s">
        <v>36</v>
      </c>
      <c r="M12" s="7" t="s">
        <v>115</v>
      </c>
      <c r="N12" s="6" t="s">
        <v>674</v>
      </c>
      <c r="O12" s="6" t="s">
        <v>108</v>
      </c>
      <c r="P12" s="6" t="s">
        <v>106</v>
      </c>
      <c r="Q12" s="2" cm="1">
        <f t="array" ref="Q12">_xlfn.IFS($O12="학생부종합",2,$O12="학생부교과",1,$O12="교과전형없음","4",$O12="입학처요강없음","5")</f>
        <v>1</v>
      </c>
      <c r="R12" s="6" t="s">
        <v>677</v>
      </c>
      <c r="AO12" s="12"/>
      <c r="AP12" s="8"/>
      <c r="AQ12" s="8"/>
      <c r="AR12"/>
      <c r="AS12"/>
      <c r="AU12" t="str">
        <f t="shared" si="1"/>
        <v>240221추천형</v>
      </c>
    </row>
    <row r="13" spans="2:47" x14ac:dyDescent="0.3">
      <c r="B13" s="87">
        <f>COUNTIF($AR$4:$AR13,"합격권")</f>
        <v>0</v>
      </c>
      <c r="C13" t="str">
        <f t="shared" si="0"/>
        <v>250221추천형</v>
      </c>
      <c r="D13" s="3" t="str">
        <f t="shared" si="2"/>
        <v>250221</v>
      </c>
      <c r="E13" s="7" t="s">
        <v>12</v>
      </c>
      <c r="F13" s="2" t="str">
        <f>VLOOKUP(E13,학교코드!$F:$H,3,0)</f>
        <v>02</v>
      </c>
      <c r="G13" s="7" t="s">
        <v>8</v>
      </c>
      <c r="H13" s="7" t="s">
        <v>600</v>
      </c>
      <c r="I13" s="2" cm="1">
        <f t="array" ref="I13">_xlfn.IFS($G13="치과대학",2,$G13="의과대학",1,$G13="한의과대학",3,$G13="약학대학",4,$G13="수의과대학",5,$G13="약학대학(제약)",6)</f>
        <v>2</v>
      </c>
      <c r="J13" s="6">
        <v>25</v>
      </c>
      <c r="K13" s="7" t="s">
        <v>21</v>
      </c>
      <c r="L13" s="7" t="s">
        <v>36</v>
      </c>
      <c r="M13" s="7" t="s">
        <v>115</v>
      </c>
      <c r="N13" s="6" t="s">
        <v>674</v>
      </c>
      <c r="O13" s="6" t="s">
        <v>108</v>
      </c>
      <c r="P13" s="6" t="s">
        <v>106</v>
      </c>
      <c r="Q13" s="2" cm="1">
        <f t="array" ref="Q13">_xlfn.IFS($O13="학생부종합",2,$O13="학생부교과",1,$O13="교과전형없음","4",$O13="입학처요강없음","5")</f>
        <v>1</v>
      </c>
      <c r="R13" s="6" t="s">
        <v>677</v>
      </c>
      <c r="AO13" s="12"/>
      <c r="AP13" s="8"/>
      <c r="AQ13" s="8"/>
      <c r="AR13"/>
      <c r="AS13"/>
      <c r="AU13" t="str">
        <f t="shared" si="1"/>
        <v>250221추천형</v>
      </c>
    </row>
    <row r="14" spans="2:47" x14ac:dyDescent="0.3">
      <c r="B14" s="87">
        <f>COUNTIF($AR$4:$AR14,"합격권")</f>
        <v>0</v>
      </c>
      <c r="C14" t="str">
        <f t="shared" si="0"/>
        <v>260221추천형</v>
      </c>
      <c r="D14" s="3" t="str">
        <f t="shared" si="2"/>
        <v>260221</v>
      </c>
      <c r="E14" s="7" t="s">
        <v>12</v>
      </c>
      <c r="F14" s="2" t="str">
        <f>VLOOKUP(E14,학교코드!$F:$H,3,0)</f>
        <v>02</v>
      </c>
      <c r="G14" s="7" t="s">
        <v>8</v>
      </c>
      <c r="H14" s="7" t="s">
        <v>600</v>
      </c>
      <c r="I14" s="2" cm="1">
        <f t="array" ref="I14">_xlfn.IFS($G14="치과대학",2,$G14="의과대학",1,$G14="한의과대학",3,$G14="약학대학",4,$G14="수의과대학",5,$G14="약학대학(제약)",6)</f>
        <v>2</v>
      </c>
      <c r="J14" s="6">
        <v>26</v>
      </c>
      <c r="K14" s="7" t="s">
        <v>21</v>
      </c>
      <c r="L14" s="7" t="s">
        <v>36</v>
      </c>
      <c r="M14" s="7" t="s">
        <v>114</v>
      </c>
      <c r="N14" s="6" t="s">
        <v>674</v>
      </c>
      <c r="O14" s="6" t="s">
        <v>108</v>
      </c>
      <c r="P14" s="6" t="s">
        <v>106</v>
      </c>
      <c r="Q14" s="2" cm="1">
        <f t="array" ref="Q14">_xlfn.IFS($O14="학생부종합",2,$O14="학생부교과",1,$O14="교과전형없음","4",$O14="입학처요강없음","5")</f>
        <v>1</v>
      </c>
      <c r="R14" s="6" t="s">
        <v>677</v>
      </c>
      <c r="AO14" s="12"/>
      <c r="AP14" s="8"/>
      <c r="AQ14" s="8"/>
      <c r="AR14"/>
      <c r="AS14"/>
      <c r="AU14" t="str">
        <f t="shared" si="1"/>
        <v>260221추천형</v>
      </c>
    </row>
    <row r="15" spans="2:47" x14ac:dyDescent="0.3">
      <c r="B15" s="87">
        <f>COUNTIF($AR$4:$AR15,"합격권")</f>
        <v>0</v>
      </c>
      <c r="C15" t="str">
        <f t="shared" si="0"/>
        <v>270221추천형</v>
      </c>
      <c r="D15" s="3" t="str">
        <f t="shared" si="2"/>
        <v>270221</v>
      </c>
      <c r="E15" s="7" t="s">
        <v>12</v>
      </c>
      <c r="F15" s="2" t="str">
        <f>VLOOKUP(E15,학교코드!$F:$H,3,0)</f>
        <v>02</v>
      </c>
      <c r="G15" s="7" t="s">
        <v>8</v>
      </c>
      <c r="H15" s="7" t="s">
        <v>600</v>
      </c>
      <c r="I15" s="2" cm="1">
        <f t="array" ref="I15">_xlfn.IFS($G15="치과대학",2,$G15="의과대학",1,$G15="한의과대학",3,$G15="약학대학",4,$G15="수의과대학",5,$G15="약학대학(제약)",6)</f>
        <v>2</v>
      </c>
      <c r="J15" s="6">
        <v>27</v>
      </c>
      <c r="K15" s="7" t="s">
        <v>21</v>
      </c>
      <c r="L15" s="7" t="s">
        <v>36</v>
      </c>
      <c r="M15" s="7" t="s">
        <v>34</v>
      </c>
      <c r="N15" s="6" t="s">
        <v>674</v>
      </c>
      <c r="O15" s="6" t="s">
        <v>108</v>
      </c>
      <c r="P15" s="6" t="s">
        <v>106</v>
      </c>
      <c r="Q15" s="2" cm="1">
        <f t="array" ref="Q15">_xlfn.IFS($O15="학생부종합",2,$O15="학생부교과",1,$O15="교과전형없음","4",$O15="입학처요강없음","5")</f>
        <v>1</v>
      </c>
      <c r="R15" s="6" t="s">
        <v>677</v>
      </c>
      <c r="AO15" s="12"/>
      <c r="AP15" s="8"/>
      <c r="AQ15" s="8"/>
      <c r="AR15"/>
      <c r="AS15"/>
      <c r="AU15" t="str">
        <f t="shared" si="1"/>
        <v>270221추천형</v>
      </c>
    </row>
    <row r="16" spans="2:47" x14ac:dyDescent="0.3">
      <c r="B16" s="87">
        <f>COUNTIF($AR$4:$AR16,"합격권")</f>
        <v>0</v>
      </c>
      <c r="C16" t="str">
        <f t="shared" si="0"/>
        <v>222724교과전형없음</v>
      </c>
      <c r="D16" s="3" t="str">
        <f t="shared" si="2"/>
        <v>222724</v>
      </c>
      <c r="E16" s="7" t="s">
        <v>11</v>
      </c>
      <c r="F16" s="2">
        <f>VLOOKUP(E16,학교코드!$F:$H,3,0)</f>
        <v>27</v>
      </c>
      <c r="G16" s="7" t="s">
        <v>8</v>
      </c>
      <c r="H16" s="7" t="s">
        <v>600</v>
      </c>
      <c r="I16" s="2" cm="1">
        <f t="array" ref="I16">_xlfn.IFS($G16="치과대학",2,$G16="의과대학",1,$G16="한의과대학",3,$G16="약학대학",4,$G16="수의과대학",5,$G16="약학대학(제약)",6)</f>
        <v>2</v>
      </c>
      <c r="J16" s="6">
        <v>22</v>
      </c>
      <c r="K16" s="7" t="s">
        <v>21</v>
      </c>
      <c r="L16" s="7" t="s">
        <v>36</v>
      </c>
      <c r="M16" s="7" t="s">
        <v>115</v>
      </c>
      <c r="N16" s="6" t="s">
        <v>105</v>
      </c>
      <c r="O16" s="6" t="s">
        <v>105</v>
      </c>
      <c r="Q16" s="2" t="str" cm="1">
        <f t="array" ref="Q16">_xlfn.IFS($O16="학생부종합",2,$O16="학생부교과",1,$O16="교과전형없음","4",$O16="입학처요강없음","5")</f>
        <v>4</v>
      </c>
      <c r="AO16" s="12"/>
      <c r="AP16" s="8"/>
      <c r="AQ16" s="8"/>
      <c r="AR16"/>
      <c r="AS16"/>
      <c r="AU16" t="str">
        <f t="shared" si="1"/>
        <v>222724교과전형없음</v>
      </c>
    </row>
    <row r="17" spans="2:47" x14ac:dyDescent="0.3">
      <c r="B17" s="87">
        <f>COUNTIF($AR$4:$AR17,"합격권")</f>
        <v>0</v>
      </c>
      <c r="C17" t="str">
        <f t="shared" si="0"/>
        <v>232724교과전형없음</v>
      </c>
      <c r="D17" s="3" t="str">
        <f t="shared" si="2"/>
        <v>232724</v>
      </c>
      <c r="E17" s="7" t="s">
        <v>11</v>
      </c>
      <c r="F17" s="2">
        <f>VLOOKUP(E17,학교코드!$F:$H,3,0)</f>
        <v>27</v>
      </c>
      <c r="G17" s="7" t="s">
        <v>8</v>
      </c>
      <c r="H17" s="7" t="s">
        <v>600</v>
      </c>
      <c r="I17" s="2" cm="1">
        <f t="array" ref="I17">_xlfn.IFS($G17="치과대학",2,$G17="의과대학",1,$G17="한의과대학",3,$G17="약학대학",4,$G17="수의과대학",5,$G17="약학대학(제약)",6)</f>
        <v>2</v>
      </c>
      <c r="J17" s="6">
        <v>23</v>
      </c>
      <c r="K17" s="7" t="s">
        <v>21</v>
      </c>
      <c r="L17" s="7" t="s">
        <v>36</v>
      </c>
      <c r="M17" s="7" t="s">
        <v>115</v>
      </c>
      <c r="N17" s="6" t="s">
        <v>105</v>
      </c>
      <c r="O17" s="6" t="s">
        <v>105</v>
      </c>
      <c r="Q17" s="2" t="str" cm="1">
        <f t="array" ref="Q17">_xlfn.IFS($O17="학생부종합",2,$O17="학생부교과",1,$O17="교과전형없음","4",$O17="입학처요강없음","5")</f>
        <v>4</v>
      </c>
      <c r="AO17" s="12"/>
      <c r="AP17" s="8"/>
      <c r="AQ17" s="8"/>
      <c r="AR17"/>
      <c r="AS17"/>
      <c r="AU17" t="str">
        <f t="shared" si="1"/>
        <v>232724교과전형없음</v>
      </c>
    </row>
    <row r="18" spans="2:47" x14ac:dyDescent="0.3">
      <c r="B18" s="87">
        <f>COUNTIF($AR$4:$AR18,"합격권")</f>
        <v>0</v>
      </c>
      <c r="C18" t="str">
        <f t="shared" si="0"/>
        <v>242724교과전형없음</v>
      </c>
      <c r="D18" s="3" t="str">
        <f t="shared" si="2"/>
        <v>242724</v>
      </c>
      <c r="E18" s="7" t="s">
        <v>11</v>
      </c>
      <c r="F18" s="2">
        <f>VLOOKUP(E18,학교코드!$F:$H,3,0)</f>
        <v>27</v>
      </c>
      <c r="G18" s="7" t="s">
        <v>8</v>
      </c>
      <c r="H18" s="7" t="s">
        <v>600</v>
      </c>
      <c r="I18" s="2" cm="1">
        <f t="array" ref="I18">_xlfn.IFS($G18="치과대학",2,$G18="의과대학",1,$G18="한의과대학",3,$G18="약학대학",4,$G18="수의과대학",5,$G18="약학대학(제약)",6)</f>
        <v>2</v>
      </c>
      <c r="J18" s="6">
        <v>24</v>
      </c>
      <c r="K18" s="7" t="s">
        <v>21</v>
      </c>
      <c r="L18" s="7" t="s">
        <v>36</v>
      </c>
      <c r="M18" s="7" t="s">
        <v>115</v>
      </c>
      <c r="N18" s="6" t="s">
        <v>105</v>
      </c>
      <c r="O18" s="6" t="s">
        <v>105</v>
      </c>
      <c r="Q18" s="2" t="str" cm="1">
        <f t="array" ref="Q18">_xlfn.IFS($O18="학생부종합",2,$O18="학생부교과",1,$O18="교과전형없음","4",$O18="입학처요강없음","5")</f>
        <v>4</v>
      </c>
      <c r="AO18" s="12"/>
      <c r="AP18" s="8"/>
      <c r="AQ18" s="8"/>
      <c r="AR18"/>
      <c r="AS18"/>
      <c r="AU18" t="str">
        <f t="shared" si="1"/>
        <v>242724교과전형없음</v>
      </c>
    </row>
    <row r="19" spans="2:47" x14ac:dyDescent="0.3">
      <c r="B19" s="87">
        <f>COUNTIF($AR$4:$AR19,"합격권")</f>
        <v>0</v>
      </c>
      <c r="C19" t="str">
        <f t="shared" si="0"/>
        <v>252724교과전형없음</v>
      </c>
      <c r="D19" s="3" t="str">
        <f t="shared" si="2"/>
        <v>252724</v>
      </c>
      <c r="E19" s="7" t="s">
        <v>11</v>
      </c>
      <c r="F19" s="2">
        <f>VLOOKUP(E19,학교코드!$F:$H,3,0)</f>
        <v>27</v>
      </c>
      <c r="G19" s="7" t="s">
        <v>8</v>
      </c>
      <c r="H19" s="7" t="s">
        <v>600</v>
      </c>
      <c r="I19" s="2" cm="1">
        <f t="array" ref="I19">_xlfn.IFS($G19="치과대학",2,$G19="의과대학",1,$G19="한의과대학",3,$G19="약학대학",4,$G19="수의과대학",5,$G19="약학대학(제약)",6)</f>
        <v>2</v>
      </c>
      <c r="J19" s="6">
        <v>25</v>
      </c>
      <c r="K19" s="7" t="s">
        <v>21</v>
      </c>
      <c r="L19" s="7" t="s">
        <v>36</v>
      </c>
      <c r="M19" s="7" t="s">
        <v>115</v>
      </c>
      <c r="N19" s="6" t="s">
        <v>105</v>
      </c>
      <c r="O19" s="6" t="s">
        <v>105</v>
      </c>
      <c r="Q19" s="2" t="str" cm="1">
        <f t="array" ref="Q19">_xlfn.IFS($O19="학생부종합",2,$O19="학생부교과",1,$O19="교과전형없음","4",$O19="입학처요강없음","5")</f>
        <v>4</v>
      </c>
      <c r="AO19" s="12"/>
      <c r="AP19" s="8"/>
      <c r="AQ19" s="8"/>
      <c r="AR19"/>
      <c r="AS19"/>
      <c r="AU19" t="str">
        <f t="shared" si="1"/>
        <v>252724교과전형없음</v>
      </c>
    </row>
    <row r="20" spans="2:47" x14ac:dyDescent="0.3">
      <c r="B20" s="87">
        <f>COUNTIF($AR$4:$AR20,"합격권")</f>
        <v>0</v>
      </c>
      <c r="C20" t="str">
        <f t="shared" si="0"/>
        <v>262724교과전형없음</v>
      </c>
      <c r="D20" s="3" t="str">
        <f t="shared" si="2"/>
        <v>262724</v>
      </c>
      <c r="E20" s="7" t="s">
        <v>11</v>
      </c>
      <c r="F20" s="2">
        <f>VLOOKUP(E20,학교코드!$F:$H,3,0)</f>
        <v>27</v>
      </c>
      <c r="G20" s="7" t="s">
        <v>8</v>
      </c>
      <c r="H20" s="7" t="s">
        <v>600</v>
      </c>
      <c r="I20" s="2" cm="1">
        <f t="array" ref="I20">_xlfn.IFS($G20="치과대학",2,$G20="의과대학",1,$G20="한의과대학",3,$G20="약학대학",4,$G20="수의과대학",5,$G20="약학대학(제약)",6)</f>
        <v>2</v>
      </c>
      <c r="J20" s="6">
        <v>26</v>
      </c>
      <c r="K20" s="7" t="s">
        <v>21</v>
      </c>
      <c r="L20" s="7" t="s">
        <v>36</v>
      </c>
      <c r="M20" s="7" t="s">
        <v>114</v>
      </c>
      <c r="N20" s="6" t="s">
        <v>105</v>
      </c>
      <c r="O20" s="6" t="s">
        <v>105</v>
      </c>
      <c r="Q20" s="2" t="str" cm="1">
        <f t="array" ref="Q20">_xlfn.IFS($O20="학생부종합",2,$O20="학생부교과",1,$O20="교과전형없음","4",$O20="입학처요강없음","5")</f>
        <v>4</v>
      </c>
      <c r="AO20" s="12"/>
      <c r="AP20" s="8"/>
      <c r="AQ20" s="8"/>
      <c r="AR20"/>
      <c r="AS20"/>
      <c r="AU20" t="str">
        <f t="shared" si="1"/>
        <v>262724교과전형없음</v>
      </c>
    </row>
    <row r="21" spans="2:47" x14ac:dyDescent="0.3">
      <c r="B21" s="87">
        <f>COUNTIF($AR$4:$AR21,"합격권")</f>
        <v>0</v>
      </c>
      <c r="C21" t="str">
        <f t="shared" si="0"/>
        <v>272724교과전형없음</v>
      </c>
      <c r="D21" s="3" t="str">
        <f t="shared" si="2"/>
        <v>272724</v>
      </c>
      <c r="E21" s="7" t="s">
        <v>11</v>
      </c>
      <c r="F21" s="2">
        <f>VLOOKUP(E21,학교코드!$F:$H,3,0)</f>
        <v>27</v>
      </c>
      <c r="G21" s="7" t="s">
        <v>8</v>
      </c>
      <c r="H21" s="7" t="s">
        <v>600</v>
      </c>
      <c r="I21" s="2" cm="1">
        <f t="array" ref="I21">_xlfn.IFS($G21="치과대학",2,$G21="의과대학",1,$G21="한의과대학",3,$G21="약학대학",4,$G21="수의과대학",5,$G21="약학대학(제약)",6)</f>
        <v>2</v>
      </c>
      <c r="J21" s="6">
        <v>27</v>
      </c>
      <c r="K21" s="7" t="s">
        <v>21</v>
      </c>
      <c r="L21" s="7" t="s">
        <v>36</v>
      </c>
      <c r="M21" s="7" t="s">
        <v>34</v>
      </c>
      <c r="N21" s="6" t="s">
        <v>105</v>
      </c>
      <c r="O21" s="6" t="s">
        <v>105</v>
      </c>
      <c r="Q21" s="2" t="str" cm="1">
        <f t="array" ref="Q21">_xlfn.IFS($O21="학생부종합",2,$O21="학생부교과",1,$O21="교과전형없음","4",$O21="입학처요강없음","5")</f>
        <v>4</v>
      </c>
      <c r="AO21" s="12"/>
      <c r="AP21" s="8"/>
      <c r="AQ21" s="8"/>
      <c r="AR21"/>
      <c r="AS21"/>
      <c r="AU21" t="str">
        <f t="shared" si="1"/>
        <v>272724교과전형없음</v>
      </c>
    </row>
    <row r="22" spans="2:47" x14ac:dyDescent="0.3">
      <c r="B22" s="87">
        <f>COUNTIF($AR$4:$AR22,"합격권")</f>
        <v>0</v>
      </c>
      <c r="C22" t="str">
        <f t="shared" ref="C22:C34" si="3">AU22</f>
        <v>220321기회균형</v>
      </c>
      <c r="D22" s="3" t="str">
        <f t="shared" ref="D22:D34" si="4">J22&amp;F22&amp;I22&amp;Q22</f>
        <v>220321</v>
      </c>
      <c r="E22" s="7" t="s">
        <v>13</v>
      </c>
      <c r="F22" s="2" t="str">
        <f>VLOOKUP(E22,학교코드!$F:$H,3,0)</f>
        <v>03</v>
      </c>
      <c r="G22" s="7" t="s">
        <v>7</v>
      </c>
      <c r="H22" s="7" t="s">
        <v>601</v>
      </c>
      <c r="I22" s="2" cm="1">
        <f t="array" ref="I22">_xlfn.IFS($G22="치과대학",2,$G22="의과대학",1,$G22="한의과대학",3,$G22="약학대학",4,$G22="수의과대학",5,$G22="약학대학(제약)",6)</f>
        <v>2</v>
      </c>
      <c r="J22" s="6">
        <v>22</v>
      </c>
      <c r="K22" s="6" t="s">
        <v>21</v>
      </c>
      <c r="L22" s="6" t="s">
        <v>36</v>
      </c>
      <c r="M22" s="7" t="s">
        <v>115</v>
      </c>
      <c r="N22" s="7" t="s">
        <v>121</v>
      </c>
      <c r="O22" s="6" t="s">
        <v>108</v>
      </c>
      <c r="P22" s="6" t="s">
        <v>106</v>
      </c>
      <c r="Q22" s="2" cm="1">
        <f t="array" ref="Q22">_xlfn.IFS($O22="학생부종합",2,$O22="학생부교과",1,$O22="교과전형없음","4",$O22="입학처요강없음","5")</f>
        <v>1</v>
      </c>
      <c r="R22" s="7" t="s">
        <v>737</v>
      </c>
      <c r="S22" s="7" t="s">
        <v>127</v>
      </c>
      <c r="T22" s="9">
        <v>2</v>
      </c>
      <c r="U22" s="12">
        <v>58</v>
      </c>
      <c r="V22" s="44">
        <f t="shared" ref="V22:V28" si="5">U22/T22</f>
        <v>29</v>
      </c>
      <c r="W22" s="12">
        <v>1</v>
      </c>
      <c r="AF22" s="46">
        <v>1.37</v>
      </c>
      <c r="AO22" s="12" t="s">
        <v>525</v>
      </c>
      <c r="AP22" s="32" t="e">
        <f>성적분석!F54</f>
        <v>#DIV/0!</v>
      </c>
      <c r="AQ22" s="32" t="e">
        <f>성적분석!G54</f>
        <v>#DIV/0!</v>
      </c>
      <c r="AR22" s="34" t="e">
        <f>IF($AF22&lt;$AQ22,"불합격권","합격권")</f>
        <v>#DIV/0!</v>
      </c>
      <c r="AS22"/>
      <c r="AU22" t="str">
        <f t="shared" ref="AU22:AU34" si="6">D22&amp;N22</f>
        <v>220321기회균형</v>
      </c>
    </row>
    <row r="23" spans="2:47" x14ac:dyDescent="0.3">
      <c r="B23" s="87">
        <f>COUNTIF($AR$4:$AR23,"합격권")</f>
        <v>0</v>
      </c>
      <c r="C23" t="str">
        <f t="shared" si="3"/>
        <v>230321지역교과</v>
      </c>
      <c r="D23" s="3" t="str">
        <f t="shared" si="4"/>
        <v>230321</v>
      </c>
      <c r="E23" s="7" t="s">
        <v>13</v>
      </c>
      <c r="F23" s="2" t="str">
        <f>VLOOKUP(E23,학교코드!$F:$H,3,0)</f>
        <v>03</v>
      </c>
      <c r="G23" s="7" t="s">
        <v>7</v>
      </c>
      <c r="H23" s="7" t="s">
        <v>600</v>
      </c>
      <c r="I23" s="2" cm="1">
        <f t="array" ref="I23">_xlfn.IFS($G23="치과대학",2,$G23="의과대학",1,$G23="한의과대학",3,$G23="약학대학",4,$G23="수의과대학",5,$G23="약학대학(제약)",6)</f>
        <v>2</v>
      </c>
      <c r="J23" s="6">
        <v>23</v>
      </c>
      <c r="K23" s="6" t="s">
        <v>21</v>
      </c>
      <c r="L23" s="6" t="s">
        <v>36</v>
      </c>
      <c r="M23" s="6" t="s">
        <v>34</v>
      </c>
      <c r="N23" s="7" t="s">
        <v>128</v>
      </c>
      <c r="O23" s="6" t="s">
        <v>108</v>
      </c>
      <c r="P23" s="7" t="s">
        <v>122</v>
      </c>
      <c r="Q23" s="2" cm="1">
        <f t="array" ref="Q23">_xlfn.IFS($O23="학생부종합",2,$O23="학생부교과",1,$O23="교과전형없음","4",$O23="입학처요강없음","5")</f>
        <v>1</v>
      </c>
      <c r="R23" s="6" t="s">
        <v>118</v>
      </c>
      <c r="S23" s="7" t="s">
        <v>127</v>
      </c>
      <c r="T23" s="9">
        <v>2</v>
      </c>
      <c r="U23" s="12">
        <v>44</v>
      </c>
      <c r="V23" s="44">
        <f t="shared" si="5"/>
        <v>22</v>
      </c>
      <c r="W23" s="12">
        <v>5</v>
      </c>
      <c r="Z23" s="46">
        <v>1.3</v>
      </c>
      <c r="AF23" s="46">
        <v>1.37</v>
      </c>
      <c r="AO23" s="12" t="s">
        <v>525</v>
      </c>
      <c r="AP23" s="32" t="e">
        <f>AP22</f>
        <v>#DIV/0!</v>
      </c>
      <c r="AQ23" s="32" t="e">
        <f>AQ22</f>
        <v>#DIV/0!</v>
      </c>
      <c r="AR23" s="34" t="e">
        <f>IF($AF23&lt;$AQ23,"불합격권","합격권")</f>
        <v>#DIV/0!</v>
      </c>
      <c r="AS23"/>
      <c r="AU23" t="str">
        <f t="shared" si="6"/>
        <v>230321지역교과</v>
      </c>
    </row>
    <row r="24" spans="2:47" x14ac:dyDescent="0.3">
      <c r="B24" s="87">
        <f>COUNTIF($AR$4:$AR24,"합격권")</f>
        <v>0</v>
      </c>
      <c r="C24" t="str">
        <f t="shared" si="3"/>
        <v>230321기회균형</v>
      </c>
      <c r="D24" s="3" t="str">
        <f t="shared" si="4"/>
        <v>230321</v>
      </c>
      <c r="E24" s="7" t="s">
        <v>13</v>
      </c>
      <c r="F24" s="2" t="str">
        <f>VLOOKUP(E24,학교코드!$F:$H,3,0)</f>
        <v>03</v>
      </c>
      <c r="G24" s="7" t="s">
        <v>7</v>
      </c>
      <c r="H24" s="7" t="s">
        <v>600</v>
      </c>
      <c r="I24" s="2" cm="1">
        <f t="array" ref="I24">_xlfn.IFS($G24="치과대학",2,$G24="의과대학",1,$G24="한의과대학",3,$G24="약학대학",4,$G24="수의과대학",5,$G24="약학대학(제약)",6)</f>
        <v>2</v>
      </c>
      <c r="J24" s="6">
        <v>23</v>
      </c>
      <c r="K24" s="6" t="s">
        <v>21</v>
      </c>
      <c r="L24" s="6" t="s">
        <v>36</v>
      </c>
      <c r="M24" s="6" t="s">
        <v>34</v>
      </c>
      <c r="N24" s="7" t="s">
        <v>121</v>
      </c>
      <c r="O24" s="6" t="s">
        <v>108</v>
      </c>
      <c r="P24" s="6" t="s">
        <v>106</v>
      </c>
      <c r="Q24" s="2" cm="1">
        <f t="array" ref="Q24">_xlfn.IFS($O24="학생부종합",2,$O24="학생부교과",1,$O24="교과전형없음","4",$O24="입학처요강없음","5")</f>
        <v>1</v>
      </c>
      <c r="R24" s="7" t="s">
        <v>737</v>
      </c>
      <c r="S24" s="7" t="s">
        <v>127</v>
      </c>
      <c r="T24" s="9">
        <v>2</v>
      </c>
      <c r="U24" s="12">
        <v>43</v>
      </c>
      <c r="V24" s="44">
        <f t="shared" si="5"/>
        <v>21.5</v>
      </c>
      <c r="W24" s="12">
        <v>2</v>
      </c>
      <c r="Z24" s="46">
        <v>1.19</v>
      </c>
      <c r="AF24" s="46">
        <v>1.31</v>
      </c>
      <c r="AO24" s="12" t="s">
        <v>525</v>
      </c>
      <c r="AP24" s="32" t="e">
        <f>AP22</f>
        <v>#DIV/0!</v>
      </c>
      <c r="AQ24" s="32" t="e">
        <f>AQ22</f>
        <v>#DIV/0!</v>
      </c>
      <c r="AR24" s="34" t="e">
        <f>IF($AF24&lt;$AQ24,"불합격권","합격권")</f>
        <v>#DIV/0!</v>
      </c>
      <c r="AS24"/>
      <c r="AU24" t="str">
        <f t="shared" si="6"/>
        <v>230321기회균형</v>
      </c>
    </row>
    <row r="25" spans="2:47" x14ac:dyDescent="0.3">
      <c r="B25" s="87">
        <f>COUNTIF($AR$4:$AR25,"합격권")</f>
        <v>0</v>
      </c>
      <c r="C25" t="str">
        <f t="shared" si="3"/>
        <v>240321지역교과</v>
      </c>
      <c r="D25" s="3" t="str">
        <f t="shared" si="4"/>
        <v>240321</v>
      </c>
      <c r="E25" s="7" t="s">
        <v>13</v>
      </c>
      <c r="F25" s="2" t="str">
        <f>VLOOKUP(E25,학교코드!$F:$H,3,0)</f>
        <v>03</v>
      </c>
      <c r="G25" s="7" t="s">
        <v>7</v>
      </c>
      <c r="H25" s="7" t="s">
        <v>600</v>
      </c>
      <c r="I25" s="2" cm="1">
        <f t="array" ref="I25">_xlfn.IFS($G25="치과대학",2,$G25="의과대학",1,$G25="한의과대학",3,$G25="약학대학",4,$G25="수의과대학",5,$G25="약학대학(제약)",6)</f>
        <v>2</v>
      </c>
      <c r="J25" s="6">
        <v>24</v>
      </c>
      <c r="K25" s="6" t="s">
        <v>21</v>
      </c>
      <c r="L25" s="6" t="s">
        <v>36</v>
      </c>
      <c r="M25" s="7" t="s">
        <v>115</v>
      </c>
      <c r="N25" s="7" t="s">
        <v>128</v>
      </c>
      <c r="O25" s="6" t="s">
        <v>108</v>
      </c>
      <c r="P25" s="7" t="s">
        <v>122</v>
      </c>
      <c r="Q25" s="2" cm="1">
        <f t="array" ref="Q25">_xlfn.IFS($O25="학생부종합",2,$O25="학생부교과",1,$O25="교과전형없음","4",$O25="입학처요강없음","5")</f>
        <v>1</v>
      </c>
      <c r="R25" s="6" t="s">
        <v>118</v>
      </c>
      <c r="S25" s="7" t="s">
        <v>127</v>
      </c>
      <c r="T25" s="9">
        <v>4</v>
      </c>
      <c r="U25" s="12">
        <v>58</v>
      </c>
      <c r="V25" s="44">
        <f t="shared" si="5"/>
        <v>14.5</v>
      </c>
      <c r="W25" s="12">
        <v>8</v>
      </c>
      <c r="X25" s="45">
        <f>24/U25</f>
        <v>0.41379310344827586</v>
      </c>
      <c r="Z25" s="46">
        <v>1.3</v>
      </c>
      <c r="AC25" s="46">
        <v>1.32</v>
      </c>
      <c r="AO25" s="12" t="s">
        <v>590</v>
      </c>
      <c r="AP25" s="32" t="e">
        <f>AP24</f>
        <v>#DIV/0!</v>
      </c>
      <c r="AQ25" s="32" t="e">
        <f>AQ24</f>
        <v>#DIV/0!</v>
      </c>
      <c r="AR25" s="34" t="e">
        <f>IF($AC25&lt;$AQ25,"불합격권","합격권")</f>
        <v>#DIV/0!</v>
      </c>
      <c r="AS25"/>
      <c r="AU25" t="str">
        <f t="shared" si="6"/>
        <v>240321지역교과</v>
      </c>
    </row>
    <row r="26" spans="2:47" x14ac:dyDescent="0.3">
      <c r="B26" s="87">
        <f>COUNTIF($AR$4:$AR26,"합격권")</f>
        <v>0</v>
      </c>
      <c r="C26" t="str">
        <f t="shared" si="3"/>
        <v>240321기회균형</v>
      </c>
      <c r="D26" s="3" t="str">
        <f t="shared" si="4"/>
        <v>240321</v>
      </c>
      <c r="E26" s="7" t="s">
        <v>13</v>
      </c>
      <c r="F26" s="2" t="str">
        <f>VLOOKUP(E26,학교코드!$F:$H,3,0)</f>
        <v>03</v>
      </c>
      <c r="G26" s="7" t="s">
        <v>7</v>
      </c>
      <c r="H26" s="7" t="s">
        <v>600</v>
      </c>
      <c r="I26" s="2" cm="1">
        <f t="array" ref="I26">_xlfn.IFS($G26="치과대학",2,$G26="의과대학",1,$G26="한의과대학",3,$G26="약학대학",4,$G26="수의과대학",5,$G26="약학대학(제약)",6)</f>
        <v>2</v>
      </c>
      <c r="J26" s="6">
        <v>24</v>
      </c>
      <c r="K26" s="6" t="s">
        <v>21</v>
      </c>
      <c r="L26" s="6" t="s">
        <v>36</v>
      </c>
      <c r="M26" s="7" t="s">
        <v>115</v>
      </c>
      <c r="N26" s="7" t="s">
        <v>121</v>
      </c>
      <c r="O26" s="6" t="s">
        <v>108</v>
      </c>
      <c r="P26" s="6" t="s">
        <v>106</v>
      </c>
      <c r="Q26" s="2" cm="1">
        <f t="array" ref="Q26">_xlfn.IFS($O26="학생부종합",2,$O26="학생부교과",1,$O26="교과전형없음","4",$O26="입학처요강없음","5")</f>
        <v>1</v>
      </c>
      <c r="R26" s="7" t="s">
        <v>737</v>
      </c>
      <c r="S26" s="7" t="s">
        <v>127</v>
      </c>
      <c r="T26" s="9">
        <v>2</v>
      </c>
      <c r="U26" s="12">
        <v>38</v>
      </c>
      <c r="V26" s="44">
        <f t="shared" si="5"/>
        <v>19</v>
      </c>
      <c r="X26" s="45">
        <f>12/U26</f>
        <v>0.31578947368421051</v>
      </c>
      <c r="AO26" s="12"/>
      <c r="AP26" s="32"/>
      <c r="AR26"/>
      <c r="AS26" s="1" t="s">
        <v>249</v>
      </c>
      <c r="AU26" t="str">
        <f t="shared" si="6"/>
        <v>240321기회균형</v>
      </c>
    </row>
    <row r="27" spans="2:47" x14ac:dyDescent="0.3">
      <c r="B27" s="87">
        <f>COUNTIF($AR$4:$AR27,"합격권")</f>
        <v>0</v>
      </c>
      <c r="C27" t="str">
        <f t="shared" si="3"/>
        <v>250321지역교과</v>
      </c>
      <c r="D27" s="3" t="str">
        <f t="shared" si="4"/>
        <v>250321</v>
      </c>
      <c r="E27" s="7" t="s">
        <v>13</v>
      </c>
      <c r="F27" s="2" t="str">
        <f>VLOOKUP(E27,학교코드!$F:$H,3,0)</f>
        <v>03</v>
      </c>
      <c r="G27" s="7" t="s">
        <v>7</v>
      </c>
      <c r="H27" s="7" t="s">
        <v>600</v>
      </c>
      <c r="I27" s="2" cm="1">
        <f t="array" ref="I27">_xlfn.IFS($G27="치과대학",2,$G27="의과대학",1,$G27="한의과대학",3,$G27="약학대학",4,$G27="수의과대학",5,$G27="약학대학(제약)",6)</f>
        <v>2</v>
      </c>
      <c r="J27" s="6">
        <v>25</v>
      </c>
      <c r="K27" s="6" t="s">
        <v>21</v>
      </c>
      <c r="L27" s="6" t="s">
        <v>36</v>
      </c>
      <c r="M27" s="7" t="s">
        <v>115</v>
      </c>
      <c r="N27" s="7" t="s">
        <v>128</v>
      </c>
      <c r="O27" s="6" t="s">
        <v>108</v>
      </c>
      <c r="P27" s="7" t="s">
        <v>122</v>
      </c>
      <c r="Q27" s="2" cm="1">
        <f t="array" ref="Q27">_xlfn.IFS($O27="학생부종합",2,$O27="학생부교과",1,$O27="교과전형없음","4",$O27="입학처요강없음","5")</f>
        <v>1</v>
      </c>
      <c r="R27" s="6" t="s">
        <v>118</v>
      </c>
      <c r="S27" s="7" t="s">
        <v>127</v>
      </c>
      <c r="T27" s="9">
        <v>4</v>
      </c>
      <c r="U27" s="12">
        <v>96</v>
      </c>
      <c r="V27" s="44">
        <f t="shared" si="5"/>
        <v>24</v>
      </c>
      <c r="W27" s="12">
        <v>5</v>
      </c>
      <c r="Z27" s="46">
        <v>1.27</v>
      </c>
      <c r="AC27" s="46">
        <v>1.3</v>
      </c>
      <c r="AO27" s="12" t="s">
        <v>590</v>
      </c>
      <c r="AP27" s="32" t="e">
        <f>AP25</f>
        <v>#DIV/0!</v>
      </c>
      <c r="AQ27" s="32" t="e">
        <f>AQ25</f>
        <v>#DIV/0!</v>
      </c>
      <c r="AR27" s="34" t="e">
        <f>IF($AC27&lt;$AQ27,"불합격권","합격권")</f>
        <v>#DIV/0!</v>
      </c>
      <c r="AS27"/>
      <c r="AU27" t="str">
        <f t="shared" si="6"/>
        <v>250321지역교과</v>
      </c>
    </row>
    <row r="28" spans="2:47" x14ac:dyDescent="0.3">
      <c r="B28" s="87">
        <f>COUNTIF($AR$4:$AR28,"합격권")</f>
        <v>0</v>
      </c>
      <c r="C28" t="str">
        <f t="shared" si="3"/>
        <v>250321기회균형</v>
      </c>
      <c r="D28" s="3" t="str">
        <f t="shared" si="4"/>
        <v>250321</v>
      </c>
      <c r="E28" s="7" t="s">
        <v>13</v>
      </c>
      <c r="F28" s="2" t="str">
        <f>VLOOKUP(E28,학교코드!$F:$H,3,0)</f>
        <v>03</v>
      </c>
      <c r="G28" s="7" t="s">
        <v>7</v>
      </c>
      <c r="H28" s="7" t="s">
        <v>600</v>
      </c>
      <c r="I28" s="2" cm="1">
        <f t="array" ref="I28">_xlfn.IFS($G28="치과대학",2,$G28="의과대학",1,$G28="한의과대학",3,$G28="약학대학",4,$G28="수의과대학",5,$G28="약학대학(제약)",6)</f>
        <v>2</v>
      </c>
      <c r="J28" s="6">
        <v>25</v>
      </c>
      <c r="K28" s="6" t="s">
        <v>21</v>
      </c>
      <c r="L28" s="6" t="s">
        <v>36</v>
      </c>
      <c r="M28" s="7" t="s">
        <v>115</v>
      </c>
      <c r="N28" s="7" t="s">
        <v>121</v>
      </c>
      <c r="O28" s="6" t="s">
        <v>108</v>
      </c>
      <c r="P28" s="6" t="s">
        <v>106</v>
      </c>
      <c r="Q28" s="2" cm="1">
        <f t="array" ref="Q28">_xlfn.IFS($O28="학생부종합",2,$O28="학생부교과",1,$O28="교과전형없음","4",$O28="입학처요강없음","5")</f>
        <v>1</v>
      </c>
      <c r="R28" s="7" t="s">
        <v>737</v>
      </c>
      <c r="S28" s="7" t="s">
        <v>127</v>
      </c>
      <c r="T28" s="9">
        <v>2</v>
      </c>
      <c r="U28" s="12">
        <v>40</v>
      </c>
      <c r="V28" s="44">
        <f t="shared" si="5"/>
        <v>20</v>
      </c>
      <c r="W28" s="12">
        <v>3</v>
      </c>
      <c r="AA28" s="46">
        <v>1.1499999999999999</v>
      </c>
      <c r="AB28" s="46">
        <v>1.1499999999999999</v>
      </c>
      <c r="AI28" s="47">
        <v>952.7</v>
      </c>
      <c r="AJ28" s="47">
        <v>952.7</v>
      </c>
      <c r="AO28" s="12" t="s">
        <v>609</v>
      </c>
      <c r="AP28" s="32" t="e">
        <f t="shared" ref="AP28:AQ31" si="7">AP27</f>
        <v>#DIV/0!</v>
      </c>
      <c r="AQ28" s="32" t="e">
        <f t="shared" si="7"/>
        <v>#DIV/0!</v>
      </c>
      <c r="AR28" s="34" t="e">
        <f>IF($AB28&lt;$AQ28,"불합격권","합격권")</f>
        <v>#DIV/0!</v>
      </c>
      <c r="AS28"/>
      <c r="AU28" t="str">
        <f t="shared" si="6"/>
        <v>250321기회균형</v>
      </c>
    </row>
    <row r="29" spans="2:47" x14ac:dyDescent="0.3">
      <c r="B29" s="87">
        <f>COUNTIF($AR$4:$AR29,"합격권")</f>
        <v>0</v>
      </c>
      <c r="C29" t="str">
        <f t="shared" si="3"/>
        <v>260321지역교과</v>
      </c>
      <c r="D29" s="3" t="str">
        <f t="shared" si="4"/>
        <v>260321</v>
      </c>
      <c r="E29" s="7" t="s">
        <v>13</v>
      </c>
      <c r="F29" s="2" t="str">
        <f>VLOOKUP(E29,학교코드!$F:$H,3,0)</f>
        <v>03</v>
      </c>
      <c r="G29" s="7" t="s">
        <v>7</v>
      </c>
      <c r="H29" s="7" t="s">
        <v>600</v>
      </c>
      <c r="I29" s="2" cm="1">
        <f t="array" ref="I29">_xlfn.IFS($G29="치과대학",2,$G29="의과대학",1,$G29="한의과대학",3,$G29="약학대학",4,$G29="수의과대학",5,$G29="약학대학(제약)",6)</f>
        <v>2</v>
      </c>
      <c r="J29" s="6">
        <v>26</v>
      </c>
      <c r="K29" s="7" t="s">
        <v>129</v>
      </c>
      <c r="L29" s="6" t="s">
        <v>36</v>
      </c>
      <c r="M29" s="6" t="s">
        <v>34</v>
      </c>
      <c r="N29" s="7" t="s">
        <v>128</v>
      </c>
      <c r="O29" s="6" t="s">
        <v>108</v>
      </c>
      <c r="P29" s="7" t="s">
        <v>122</v>
      </c>
      <c r="Q29" s="2" cm="1">
        <f t="array" ref="Q29">_xlfn.IFS($O29="학생부종합",2,$O29="학생부교과",1,$O29="교과전형없음","4",$O29="입학처요강없음","5")</f>
        <v>1</v>
      </c>
      <c r="R29" s="6" t="s">
        <v>118</v>
      </c>
      <c r="S29" s="7" t="s">
        <v>127</v>
      </c>
      <c r="T29" s="9">
        <v>9</v>
      </c>
      <c r="AO29" s="12"/>
      <c r="AP29" s="32" t="e">
        <f t="shared" si="7"/>
        <v>#DIV/0!</v>
      </c>
      <c r="AQ29" s="32" t="e">
        <f t="shared" si="7"/>
        <v>#DIV/0!</v>
      </c>
      <c r="AR29"/>
      <c r="AS29"/>
      <c r="AU29" t="str">
        <f t="shared" si="6"/>
        <v>260321지역교과</v>
      </c>
    </row>
    <row r="30" spans="2:47" x14ac:dyDescent="0.3">
      <c r="B30" s="87">
        <f>COUNTIF($AR$4:$AR30,"합격권")</f>
        <v>0</v>
      </c>
      <c r="C30" t="str">
        <f t="shared" si="3"/>
        <v>260321지역교과저소득</v>
      </c>
      <c r="D30" s="3" t="str">
        <f t="shared" si="4"/>
        <v>260321</v>
      </c>
      <c r="E30" s="7" t="s">
        <v>13</v>
      </c>
      <c r="F30" s="2" t="str">
        <f>VLOOKUP(E30,학교코드!$F:$H,3,0)</f>
        <v>03</v>
      </c>
      <c r="G30" s="7" t="s">
        <v>7</v>
      </c>
      <c r="H30" s="7" t="s">
        <v>600</v>
      </c>
      <c r="I30" s="2" cm="1">
        <f t="array" ref="I30">_xlfn.IFS($G30="치과대학",2,$G30="의과대학",1,$G30="한의과대학",3,$G30="약학대학",4,$G30="수의과대학",5,$G30="약학대학(제약)",6)</f>
        <v>2</v>
      </c>
      <c r="J30" s="6">
        <v>26</v>
      </c>
      <c r="K30" s="7" t="s">
        <v>129</v>
      </c>
      <c r="L30" s="6" t="s">
        <v>36</v>
      </c>
      <c r="M30" s="6" t="s">
        <v>34</v>
      </c>
      <c r="N30" s="7" t="s">
        <v>130</v>
      </c>
      <c r="O30" s="6" t="s">
        <v>108</v>
      </c>
      <c r="P30" s="7" t="s">
        <v>122</v>
      </c>
      <c r="Q30" s="2" cm="1">
        <f t="array" ref="Q30">_xlfn.IFS($O30="학생부종합",2,$O30="학생부교과",1,$O30="교과전형없음","4",$O30="입학처요강없음","5")</f>
        <v>1</v>
      </c>
      <c r="R30" s="7" t="s">
        <v>736</v>
      </c>
      <c r="S30" s="7" t="s">
        <v>131</v>
      </c>
      <c r="T30" s="9">
        <v>1</v>
      </c>
      <c r="AO30" s="12"/>
      <c r="AP30" s="32" t="e">
        <f t="shared" si="7"/>
        <v>#DIV/0!</v>
      </c>
      <c r="AQ30" s="32" t="e">
        <f t="shared" si="7"/>
        <v>#DIV/0!</v>
      </c>
      <c r="AR30"/>
      <c r="AS30"/>
      <c r="AU30" t="str">
        <f t="shared" si="6"/>
        <v>260321지역교과저소득</v>
      </c>
    </row>
    <row r="31" spans="2:47" x14ac:dyDescent="0.3">
      <c r="B31" s="87">
        <f>COUNTIF($AR$4:$AR31,"합격권")</f>
        <v>0</v>
      </c>
      <c r="C31" t="str">
        <f t="shared" si="3"/>
        <v>260321기회균형</v>
      </c>
      <c r="D31" s="3" t="str">
        <f t="shared" si="4"/>
        <v>260321</v>
      </c>
      <c r="E31" s="7" t="s">
        <v>13</v>
      </c>
      <c r="F31" s="2" t="str">
        <f>VLOOKUP(E31,학교코드!$F:$H,3,0)</f>
        <v>03</v>
      </c>
      <c r="G31" s="7" t="s">
        <v>7</v>
      </c>
      <c r="H31" s="7" t="s">
        <v>600</v>
      </c>
      <c r="I31" s="2" cm="1">
        <f t="array" ref="I31">_xlfn.IFS($G31="치과대학",2,$G31="의과대학",1,$G31="한의과대학",3,$G31="약학대학",4,$G31="수의과대학",5,$G31="약학대학(제약)",6)</f>
        <v>2</v>
      </c>
      <c r="J31" s="6">
        <v>26</v>
      </c>
      <c r="K31" s="6" t="s">
        <v>21</v>
      </c>
      <c r="L31" s="6" t="s">
        <v>36</v>
      </c>
      <c r="M31" s="7" t="s">
        <v>115</v>
      </c>
      <c r="N31" s="7" t="s">
        <v>121</v>
      </c>
      <c r="O31" s="6" t="s">
        <v>108</v>
      </c>
      <c r="P31" s="6" t="s">
        <v>106</v>
      </c>
      <c r="Q31" s="2" cm="1">
        <f t="array" ref="Q31">_xlfn.IFS($O31="학생부종합",2,$O31="학생부교과",1,$O31="교과전형없음","4",$O31="입학처요강없음","5")</f>
        <v>1</v>
      </c>
      <c r="R31" s="7" t="s">
        <v>737</v>
      </c>
      <c r="S31" s="7" t="s">
        <v>127</v>
      </c>
      <c r="T31" s="9">
        <v>2</v>
      </c>
      <c r="AO31" s="12"/>
      <c r="AP31" s="32" t="e">
        <f t="shared" si="7"/>
        <v>#DIV/0!</v>
      </c>
      <c r="AQ31" s="32" t="e">
        <f t="shared" si="7"/>
        <v>#DIV/0!</v>
      </c>
      <c r="AR31"/>
      <c r="AS31"/>
      <c r="AU31" t="str">
        <f t="shared" si="6"/>
        <v>260321기회균형</v>
      </c>
    </row>
    <row r="32" spans="2:47" x14ac:dyDescent="0.3">
      <c r="B32" s="87">
        <f>COUNTIF($AR$4:$AR32,"합격권")</f>
        <v>0</v>
      </c>
      <c r="C32" t="str">
        <f t="shared" si="3"/>
        <v>270321지역교과</v>
      </c>
      <c r="D32" s="3" t="str">
        <f t="shared" si="4"/>
        <v>270321</v>
      </c>
      <c r="E32" s="7" t="s">
        <v>13</v>
      </c>
      <c r="F32" s="2" t="str">
        <f>VLOOKUP(E32,학교코드!$F:$H,3,0)</f>
        <v>03</v>
      </c>
      <c r="G32" s="7" t="s">
        <v>7</v>
      </c>
      <c r="H32" s="7" t="s">
        <v>600</v>
      </c>
      <c r="I32" s="2" cm="1">
        <f t="array" ref="I32">_xlfn.IFS($G32="치과대학",2,$G32="의과대학",1,$G32="한의과대학",3,$G32="약학대학",4,$G32="수의과대학",5,$G32="약학대학(제약)",6)</f>
        <v>2</v>
      </c>
      <c r="J32" s="6">
        <v>27</v>
      </c>
      <c r="K32" s="6" t="s">
        <v>21</v>
      </c>
      <c r="L32" s="6" t="s">
        <v>36</v>
      </c>
      <c r="M32" s="6" t="s">
        <v>34</v>
      </c>
      <c r="N32" s="7" t="s">
        <v>128</v>
      </c>
      <c r="O32" s="6" t="s">
        <v>108</v>
      </c>
      <c r="P32" s="7" t="s">
        <v>122</v>
      </c>
      <c r="Q32" s="2" cm="1">
        <f t="array" ref="Q32">_xlfn.IFS($O32="학생부종합",2,$O32="학생부교과",1,$O32="교과전형없음","4",$O32="입학처요강없음","5")</f>
        <v>1</v>
      </c>
      <c r="R32" s="6" t="s">
        <v>118</v>
      </c>
      <c r="S32" s="7" t="s">
        <v>127</v>
      </c>
      <c r="T32" s="9">
        <v>9</v>
      </c>
      <c r="AO32" s="12"/>
      <c r="AP32" s="32" t="e">
        <f>성적분석!F55</f>
        <v>#DIV/0!</v>
      </c>
      <c r="AQ32" s="32" t="e">
        <f>성적분석!G55</f>
        <v>#DIV/0!</v>
      </c>
      <c r="AR32"/>
      <c r="AS32"/>
      <c r="AU32" t="str">
        <f t="shared" si="6"/>
        <v>270321지역교과</v>
      </c>
    </row>
    <row r="33" spans="2:47" x14ac:dyDescent="0.3">
      <c r="B33" s="87">
        <f>COUNTIF($AR$4:$AR33,"합격권")</f>
        <v>0</v>
      </c>
      <c r="C33" t="str">
        <f t="shared" si="3"/>
        <v>270321지역교과저소득</v>
      </c>
      <c r="D33" s="3" t="str">
        <f t="shared" si="4"/>
        <v>270321</v>
      </c>
      <c r="E33" s="7" t="s">
        <v>13</v>
      </c>
      <c r="F33" s="2" t="str">
        <f>VLOOKUP(E33,학교코드!$F:$H,3,0)</f>
        <v>03</v>
      </c>
      <c r="G33" s="7" t="s">
        <v>7</v>
      </c>
      <c r="H33" s="7" t="s">
        <v>600</v>
      </c>
      <c r="I33" s="2" cm="1">
        <f t="array" ref="I33">_xlfn.IFS($G33="치과대학",2,$G33="의과대학",1,$G33="한의과대학",3,$G33="약학대학",4,$G33="수의과대학",5,$G33="약학대학(제약)",6)</f>
        <v>2</v>
      </c>
      <c r="J33" s="6">
        <v>27</v>
      </c>
      <c r="K33" s="7" t="s">
        <v>129</v>
      </c>
      <c r="L33" s="6" t="s">
        <v>36</v>
      </c>
      <c r="M33" s="6" t="s">
        <v>34</v>
      </c>
      <c r="N33" s="7" t="s">
        <v>130</v>
      </c>
      <c r="O33" s="6" t="s">
        <v>108</v>
      </c>
      <c r="P33" s="7" t="s">
        <v>122</v>
      </c>
      <c r="Q33" s="2" cm="1">
        <f t="array" ref="Q33">_xlfn.IFS($O33="학생부종합",2,$O33="학생부교과",1,$O33="교과전형없음","4",$O33="입학처요강없음","5")</f>
        <v>1</v>
      </c>
      <c r="R33" s="7" t="s">
        <v>736</v>
      </c>
      <c r="S33" s="7" t="s">
        <v>131</v>
      </c>
      <c r="T33" s="9">
        <v>1</v>
      </c>
      <c r="AO33" s="12"/>
      <c r="AP33" s="32" t="e">
        <f>AP32</f>
        <v>#DIV/0!</v>
      </c>
      <c r="AQ33" s="32" t="e">
        <f>AQ32</f>
        <v>#DIV/0!</v>
      </c>
      <c r="AR33"/>
      <c r="AS33"/>
      <c r="AU33" t="str">
        <f t="shared" si="6"/>
        <v>270321지역교과저소득</v>
      </c>
    </row>
    <row r="34" spans="2:47" x14ac:dyDescent="0.3">
      <c r="B34" s="87">
        <f>COUNTIF($AR$4:$AR34,"합격권")</f>
        <v>0</v>
      </c>
      <c r="C34" t="str">
        <f t="shared" si="3"/>
        <v>270321기회균형</v>
      </c>
      <c r="D34" s="3" t="str">
        <f t="shared" si="4"/>
        <v>270321</v>
      </c>
      <c r="E34" s="7" t="s">
        <v>13</v>
      </c>
      <c r="F34" s="2" t="str">
        <f>VLOOKUP(E34,학교코드!$F:$H,3,0)</f>
        <v>03</v>
      </c>
      <c r="G34" s="7" t="s">
        <v>7</v>
      </c>
      <c r="H34" s="7" t="s">
        <v>600</v>
      </c>
      <c r="I34" s="2" cm="1">
        <f t="array" ref="I34">_xlfn.IFS($G34="치과대학",2,$G34="의과대학",1,$G34="한의과대학",3,$G34="약학대학",4,$G34="수의과대학",5,$G34="약학대학(제약)",6)</f>
        <v>2</v>
      </c>
      <c r="J34" s="6">
        <v>27</v>
      </c>
      <c r="K34" s="6" t="s">
        <v>21</v>
      </c>
      <c r="L34" s="6" t="s">
        <v>36</v>
      </c>
      <c r="M34" s="7" t="s">
        <v>115</v>
      </c>
      <c r="N34" s="7" t="s">
        <v>121</v>
      </c>
      <c r="O34" s="6" t="s">
        <v>108</v>
      </c>
      <c r="P34" s="6" t="s">
        <v>106</v>
      </c>
      <c r="Q34" s="2" cm="1">
        <f t="array" ref="Q34">_xlfn.IFS($O34="학생부종합",2,$O34="학생부교과",1,$O34="교과전형없음","4",$O34="입학처요강없음","5")</f>
        <v>1</v>
      </c>
      <c r="R34" s="7" t="s">
        <v>737</v>
      </c>
      <c r="S34" s="7" t="s">
        <v>127</v>
      </c>
      <c r="T34" s="9">
        <v>2</v>
      </c>
      <c r="AO34" s="12"/>
      <c r="AP34" s="32" t="e">
        <f>AP33</f>
        <v>#DIV/0!</v>
      </c>
      <c r="AQ34" s="32" t="e">
        <f>AQ33</f>
        <v>#DIV/0!</v>
      </c>
      <c r="AR34"/>
      <c r="AS34"/>
      <c r="AU34" t="str">
        <f t="shared" si="6"/>
        <v>270321기회균형</v>
      </c>
    </row>
    <row r="35" spans="2:47" x14ac:dyDescent="0.3">
      <c r="B35" s="87">
        <f>COUNTIF($AR$4:$AR35,"합격권")</f>
        <v>0</v>
      </c>
      <c r="C35" t="str">
        <f t="shared" ref="C35:C51" si="8">AU35</f>
        <v>220521일반학생</v>
      </c>
      <c r="D35" s="3" t="str">
        <f t="shared" ref="D35:D49" si="9">J35&amp;F35&amp;I35&amp;Q35</f>
        <v>220521</v>
      </c>
      <c r="E35" s="7" t="s">
        <v>14</v>
      </c>
      <c r="F35" s="2" t="str">
        <f>VLOOKUP(E35,학교코드!$F:$H,3,0)</f>
        <v>05</v>
      </c>
      <c r="G35" s="6" t="s">
        <v>7</v>
      </c>
      <c r="H35" s="6" t="s">
        <v>600</v>
      </c>
      <c r="I35" s="2" cm="1">
        <f t="array" ref="I35">_xlfn.IFS($G35="치과대학",2,$G35="의과대학",1,$G35="한의과대학",3,$G35="약학대학",4,$G35="수의과대학",5,$G35="약학대학(제약)",6)</f>
        <v>2</v>
      </c>
      <c r="J35" s="6">
        <v>22</v>
      </c>
      <c r="K35" s="6" t="s">
        <v>21</v>
      </c>
      <c r="L35" s="6" t="s">
        <v>36</v>
      </c>
      <c r="M35" s="7" t="s">
        <v>115</v>
      </c>
      <c r="N35" s="7" t="s">
        <v>135</v>
      </c>
      <c r="O35" s="6" t="s">
        <v>108</v>
      </c>
      <c r="P35" s="6" t="s">
        <v>106</v>
      </c>
      <c r="Q35" s="2" cm="1">
        <f t="array" ref="Q35">_xlfn.IFS($O35="학생부종합",2,$O35="학생부교과",1,$O35="교과전형없음","4",$O35="입학처요강없음","5")</f>
        <v>1</v>
      </c>
      <c r="R35" s="6" t="s">
        <v>118</v>
      </c>
      <c r="S35" s="7" t="s">
        <v>133</v>
      </c>
      <c r="T35" s="9">
        <v>5</v>
      </c>
      <c r="U35" s="12">
        <v>385</v>
      </c>
      <c r="V35" s="44">
        <f t="shared" ref="V35:V41" si="10">U35/T35</f>
        <v>77</v>
      </c>
      <c r="W35" s="12">
        <v>6</v>
      </c>
      <c r="X35" s="45">
        <f>67/U35</f>
        <v>0.17402597402597403</v>
      </c>
      <c r="Z35" s="46">
        <v>1.41</v>
      </c>
      <c r="AA35" s="46">
        <v>1.44</v>
      </c>
      <c r="AB35" s="46">
        <v>1.47</v>
      </c>
      <c r="AD35" s="46">
        <v>1.47</v>
      </c>
      <c r="AH35" s="47">
        <v>503.96800000000002</v>
      </c>
      <c r="AJ35" s="47">
        <v>500.33</v>
      </c>
      <c r="AL35" s="47">
        <v>500.33</v>
      </c>
      <c r="AO35" s="12" t="s">
        <v>532</v>
      </c>
      <c r="AP35" s="32" t="e">
        <f>성적분석!D101</f>
        <v>#DIV/0!</v>
      </c>
      <c r="AQ35" s="32" t="e">
        <f>성적분석!E95</f>
        <v>#DIV/0!</v>
      </c>
      <c r="AR35" s="34" t="e">
        <f>IF($AL35&gt;$AP35,"불합격권","합격권")</f>
        <v>#DIV/0!</v>
      </c>
      <c r="AS35"/>
      <c r="AU35" t="str">
        <f t="shared" ref="AU35:AU51" si="11">D35&amp;N35</f>
        <v>220521일반학생</v>
      </c>
    </row>
    <row r="36" spans="2:47" x14ac:dyDescent="0.3">
      <c r="B36" s="87">
        <f>COUNTIF($AR$4:$AR36,"합격권")</f>
        <v>0</v>
      </c>
      <c r="C36" t="str">
        <f t="shared" si="8"/>
        <v>220521지역인재</v>
      </c>
      <c r="D36" s="3" t="str">
        <f t="shared" ref="D36" si="12">J36&amp;F36&amp;I36&amp;Q36</f>
        <v>220521</v>
      </c>
      <c r="E36" s="7" t="s">
        <v>14</v>
      </c>
      <c r="F36" s="2" t="str">
        <f>VLOOKUP(E36,학교코드!$F:$H,3,0)</f>
        <v>05</v>
      </c>
      <c r="G36" s="6" t="s">
        <v>7</v>
      </c>
      <c r="H36" s="6" t="s">
        <v>600</v>
      </c>
      <c r="I36" s="2" cm="1">
        <f t="array" ref="I36">_xlfn.IFS($G36="치과대학",2,$G36="의과대학",1,$G36="한의과대학",3,$G36="약학대학",4,$G36="수의과대학",5,$G36="약학대학(제약)",6)</f>
        <v>2</v>
      </c>
      <c r="J36" s="6">
        <v>22</v>
      </c>
      <c r="K36" s="6" t="s">
        <v>21</v>
      </c>
      <c r="L36" s="6" t="s">
        <v>36</v>
      </c>
      <c r="M36" s="7" t="s">
        <v>115</v>
      </c>
      <c r="N36" s="7" t="s">
        <v>125</v>
      </c>
      <c r="O36" s="6" t="s">
        <v>108</v>
      </c>
      <c r="P36" s="7" t="s">
        <v>138</v>
      </c>
      <c r="Q36" s="2" cm="1">
        <f t="array" ref="Q36">_xlfn.IFS($O36="학생부종합",2,$O36="학생부교과",1,$O36="교과전형없음","4",$O36="입학처요강없음","5")</f>
        <v>1</v>
      </c>
      <c r="R36" s="6" t="s">
        <v>118</v>
      </c>
      <c r="S36" s="7" t="s">
        <v>133</v>
      </c>
      <c r="T36" s="9">
        <v>10</v>
      </c>
      <c r="U36" s="12">
        <v>352</v>
      </c>
      <c r="V36" s="44">
        <f t="shared" si="10"/>
        <v>35.200000000000003</v>
      </c>
      <c r="W36" s="12">
        <v>17</v>
      </c>
      <c r="X36" s="45">
        <f>52/U36</f>
        <v>0.14772727272727273</v>
      </c>
      <c r="Z36" s="46">
        <v>1.7266758170000003</v>
      </c>
      <c r="AA36" s="46">
        <v>1.72</v>
      </c>
      <c r="AB36" s="46">
        <v>1.758</v>
      </c>
      <c r="AD36" s="46">
        <v>1.84727273</v>
      </c>
      <c r="AH36" s="47">
        <v>487.63299999999998</v>
      </c>
      <c r="AJ36" s="47">
        <v>485.18</v>
      </c>
      <c r="AL36" s="47">
        <v>480.62</v>
      </c>
      <c r="AO36" s="12" t="s">
        <v>532</v>
      </c>
      <c r="AP36" s="32" t="e">
        <f>AP35</f>
        <v>#DIV/0!</v>
      </c>
      <c r="AQ36" s="32" t="e">
        <f>AQ35</f>
        <v>#DIV/0!</v>
      </c>
      <c r="AR36" s="34" t="e">
        <f>IF($AL36&gt;$AP36,"불합격권","합격권")</f>
        <v>#DIV/0!</v>
      </c>
      <c r="AS36"/>
      <c r="AU36" t="str">
        <f t="shared" si="11"/>
        <v>220521지역인재</v>
      </c>
    </row>
    <row r="37" spans="2:47" x14ac:dyDescent="0.3">
      <c r="B37" s="87">
        <f>COUNTIF($AR$4:$AR37,"합격권")</f>
        <v>0</v>
      </c>
      <c r="C37" t="str">
        <f t="shared" si="8"/>
        <v>230521교과우수자</v>
      </c>
      <c r="D37" s="3" t="str">
        <f t="shared" si="9"/>
        <v>230521</v>
      </c>
      <c r="E37" s="7" t="s">
        <v>14</v>
      </c>
      <c r="F37" s="2" t="str">
        <f>VLOOKUP(E37,학교코드!$F:$H,3,0)</f>
        <v>05</v>
      </c>
      <c r="G37" s="6" t="s">
        <v>7</v>
      </c>
      <c r="H37" s="6" t="s">
        <v>600</v>
      </c>
      <c r="I37" s="2" cm="1">
        <f t="array" ref="I37">_xlfn.IFS($G37="치과대학",2,$G37="의과대학",1,$G37="한의과대학",3,$G37="약학대학",4,$G37="수의과대학",5,$G37="약학대학(제약)",6)</f>
        <v>2</v>
      </c>
      <c r="J37" s="6">
        <v>23</v>
      </c>
      <c r="K37" s="6" t="s">
        <v>21</v>
      </c>
      <c r="L37" s="6" t="s">
        <v>36</v>
      </c>
      <c r="M37" s="7" t="s">
        <v>115</v>
      </c>
      <c r="N37" s="7" t="s">
        <v>136</v>
      </c>
      <c r="O37" s="6" t="s">
        <v>108</v>
      </c>
      <c r="P37" s="6" t="s">
        <v>106</v>
      </c>
      <c r="Q37" s="2" cm="1">
        <f t="array" ref="Q37">_xlfn.IFS($O37="학생부종합",2,$O37="학생부교과",1,$O37="교과전형없음","4",$O37="입학처요강없음","5")</f>
        <v>1</v>
      </c>
      <c r="R37" s="6" t="s">
        <v>118</v>
      </c>
      <c r="S37" s="7" t="s">
        <v>139</v>
      </c>
      <c r="T37" s="9">
        <v>5</v>
      </c>
      <c r="U37" s="12">
        <v>332</v>
      </c>
      <c r="V37" s="44">
        <f t="shared" si="10"/>
        <v>66.400000000000006</v>
      </c>
      <c r="W37" s="12">
        <v>7</v>
      </c>
      <c r="X37" s="45">
        <f>56/U37</f>
        <v>0.16867469879518071</v>
      </c>
      <c r="Z37" s="46">
        <v>1.48</v>
      </c>
      <c r="AA37" s="46">
        <v>1.46</v>
      </c>
      <c r="AB37" s="46">
        <v>1.49</v>
      </c>
      <c r="AD37" s="46">
        <v>1.51</v>
      </c>
      <c r="AH37" s="47">
        <v>503.66</v>
      </c>
      <c r="AI37" s="47">
        <v>502.06</v>
      </c>
      <c r="AJ37" s="47">
        <v>501.92</v>
      </c>
      <c r="AL37" s="47">
        <v>501.76</v>
      </c>
      <c r="AO37" s="12"/>
      <c r="AP37" s="32" t="e">
        <f>성적분석!D101</f>
        <v>#DIV/0!</v>
      </c>
      <c r="AQ37" s="32" t="e">
        <f>#REF!</f>
        <v>#REF!</v>
      </c>
      <c r="AR37" s="34" t="e">
        <f>IF($AL37&gt;$AP37,"불합격권","합격권")</f>
        <v>#DIV/0!</v>
      </c>
      <c r="AS37"/>
      <c r="AU37" t="str">
        <f t="shared" si="11"/>
        <v>230521교과우수자</v>
      </c>
    </row>
    <row r="38" spans="2:47" x14ac:dyDescent="0.3">
      <c r="B38" s="87">
        <f>COUNTIF($AR$4:$AR38,"합격권")</f>
        <v>0</v>
      </c>
      <c r="C38" t="str">
        <f t="shared" si="8"/>
        <v>230521지역인재</v>
      </c>
      <c r="D38" s="3" t="str">
        <f t="shared" ref="D38" si="13">J38&amp;F38&amp;I38&amp;Q38</f>
        <v>230521</v>
      </c>
      <c r="E38" s="7" t="s">
        <v>14</v>
      </c>
      <c r="F38" s="2" t="str">
        <f>VLOOKUP(E38,학교코드!$F:$H,3,0)</f>
        <v>05</v>
      </c>
      <c r="G38" s="6" t="s">
        <v>7</v>
      </c>
      <c r="H38" s="6" t="s">
        <v>600</v>
      </c>
      <c r="I38" s="2" cm="1">
        <f t="array" ref="I38">_xlfn.IFS($G38="치과대학",2,$G38="의과대학",1,$G38="한의과대학",3,$G38="약학대학",4,$G38="수의과대학",5,$G38="약학대학(제약)",6)</f>
        <v>2</v>
      </c>
      <c r="J38" s="6">
        <v>23</v>
      </c>
      <c r="K38" s="6" t="s">
        <v>21</v>
      </c>
      <c r="L38" s="6" t="s">
        <v>36</v>
      </c>
      <c r="M38" s="7" t="s">
        <v>115</v>
      </c>
      <c r="N38" s="7" t="s">
        <v>125</v>
      </c>
      <c r="O38" s="6" t="s">
        <v>108</v>
      </c>
      <c r="P38" s="7" t="s">
        <v>138</v>
      </c>
      <c r="Q38" s="2" cm="1">
        <f t="array" ref="Q38">_xlfn.IFS($O38="학생부종합",2,$O38="학생부교과",1,$O38="교과전형없음","4",$O38="입학처요강없음","5")</f>
        <v>1</v>
      </c>
      <c r="R38" s="6" t="s">
        <v>118</v>
      </c>
      <c r="S38" s="7" t="s">
        <v>139</v>
      </c>
      <c r="T38" s="9">
        <v>11</v>
      </c>
      <c r="U38" s="12">
        <v>403</v>
      </c>
      <c r="V38" s="44">
        <f t="shared" si="10"/>
        <v>36.636363636363633</v>
      </c>
      <c r="W38" s="12">
        <v>10</v>
      </c>
      <c r="X38" s="45">
        <f>63/U38</f>
        <v>0.15632754342431762</v>
      </c>
      <c r="Z38" s="46">
        <v>1.65</v>
      </c>
      <c r="AA38" s="46">
        <v>1.66</v>
      </c>
      <c r="AB38" s="46">
        <v>1.69</v>
      </c>
      <c r="AD38" s="46">
        <v>1.75</v>
      </c>
      <c r="AH38" s="47">
        <v>491.92</v>
      </c>
      <c r="AI38" s="47">
        <v>492.02</v>
      </c>
      <c r="AJ38" s="47">
        <v>488.8</v>
      </c>
      <c r="AL38" s="47">
        <v>487.24</v>
      </c>
      <c r="AO38" s="12" t="s">
        <v>532</v>
      </c>
      <c r="AP38" s="32" t="e">
        <f>AP37</f>
        <v>#DIV/0!</v>
      </c>
      <c r="AQ38" s="32" t="e">
        <f>AQ37</f>
        <v>#REF!</v>
      </c>
      <c r="AR38" s="34" t="e">
        <f>IF($AL38&gt;$AP38,"불합격권","합격권")</f>
        <v>#DIV/0!</v>
      </c>
      <c r="AS38"/>
      <c r="AU38" t="str">
        <f t="shared" si="11"/>
        <v>230521지역인재</v>
      </c>
    </row>
    <row r="39" spans="2:47" x14ac:dyDescent="0.3">
      <c r="B39" s="87">
        <f>COUNTIF($AR$4:$AR39,"합격권")</f>
        <v>0</v>
      </c>
      <c r="C39" t="str">
        <f t="shared" si="8"/>
        <v>230521지역인재기초생활수급자등대상자</v>
      </c>
      <c r="D39" s="3" t="str">
        <f t="shared" ref="D39" si="14">J39&amp;F39&amp;I39&amp;Q39</f>
        <v>230521</v>
      </c>
      <c r="E39" s="7" t="s">
        <v>14</v>
      </c>
      <c r="F39" s="2" t="str">
        <f>VLOOKUP(E39,학교코드!$F:$H,3,0)</f>
        <v>05</v>
      </c>
      <c r="G39" s="6" t="s">
        <v>7</v>
      </c>
      <c r="H39" s="6" t="s">
        <v>600</v>
      </c>
      <c r="I39" s="2" cm="1">
        <f t="array" ref="I39">_xlfn.IFS($G39="치과대학",2,$G39="의과대학",1,$G39="한의과대학",3,$G39="약학대학",4,$G39="수의과대학",5,$G39="약학대학(제약)",6)</f>
        <v>2</v>
      </c>
      <c r="J39" s="6">
        <v>23</v>
      </c>
      <c r="K39" s="6" t="s">
        <v>21</v>
      </c>
      <c r="L39" s="6" t="s">
        <v>36</v>
      </c>
      <c r="M39" s="7" t="s">
        <v>115</v>
      </c>
      <c r="N39" s="7" t="s">
        <v>137</v>
      </c>
      <c r="O39" s="6" t="s">
        <v>108</v>
      </c>
      <c r="P39" s="7" t="s">
        <v>138</v>
      </c>
      <c r="Q39" s="2" cm="1">
        <f t="array" ref="Q39">_xlfn.IFS($O39="학생부종합",2,$O39="학생부교과",1,$O39="교과전형없음","4",$O39="입학처요강없음","5")</f>
        <v>1</v>
      </c>
      <c r="R39" s="7" t="s">
        <v>738</v>
      </c>
      <c r="S39" s="7" t="s">
        <v>140</v>
      </c>
      <c r="T39" s="9">
        <v>2</v>
      </c>
      <c r="U39" s="12">
        <v>3</v>
      </c>
      <c r="V39" s="44">
        <f t="shared" si="10"/>
        <v>1.5</v>
      </c>
      <c r="AO39" s="12"/>
      <c r="AP39" s="32" t="e">
        <f>AP38</f>
        <v>#DIV/0!</v>
      </c>
      <c r="AQ39" s="32" t="e">
        <f>AQ38</f>
        <v>#REF!</v>
      </c>
      <c r="AS39" s="1" t="s">
        <v>533</v>
      </c>
      <c r="AU39" t="str">
        <f t="shared" si="11"/>
        <v>230521지역인재기초생활수급자등대상자</v>
      </c>
    </row>
    <row r="40" spans="2:47" x14ac:dyDescent="0.3">
      <c r="B40" s="87">
        <f>COUNTIF($AR$4:$AR40,"합격권")</f>
        <v>0</v>
      </c>
      <c r="C40" t="str">
        <f t="shared" si="8"/>
        <v>240521교과우수자</v>
      </c>
      <c r="D40" s="3" t="str">
        <f t="shared" si="9"/>
        <v>240521</v>
      </c>
      <c r="E40" s="6" t="s">
        <v>14</v>
      </c>
      <c r="F40" s="2" t="str">
        <f>VLOOKUP(E40,학교코드!$F:$H,3,0)</f>
        <v>05</v>
      </c>
      <c r="G40" s="6" t="s">
        <v>7</v>
      </c>
      <c r="H40" s="6" t="s">
        <v>600</v>
      </c>
      <c r="I40" s="2" cm="1">
        <f t="array" ref="I40">_xlfn.IFS($G40="치과대학",2,$G40="의과대학",1,$G40="한의과대학",3,$G40="약학대학",4,$G40="수의과대학",5,$G40="약학대학(제약)",6)</f>
        <v>2</v>
      </c>
      <c r="J40" s="6">
        <v>24</v>
      </c>
      <c r="K40" s="6" t="s">
        <v>21</v>
      </c>
      <c r="L40" s="6" t="s">
        <v>36</v>
      </c>
      <c r="M40" s="7" t="s">
        <v>115</v>
      </c>
      <c r="N40" s="7" t="s">
        <v>136</v>
      </c>
      <c r="O40" s="6" t="s">
        <v>108</v>
      </c>
      <c r="P40" s="6" t="s">
        <v>106</v>
      </c>
      <c r="Q40" s="2" cm="1">
        <f t="array" ref="Q40">_xlfn.IFS($O40="학생부종합",2,$O40="학생부교과",1,$O40="교과전형없음","4",$O40="입학처요강없음","5")</f>
        <v>1</v>
      </c>
      <c r="R40" s="7" t="s">
        <v>141</v>
      </c>
      <c r="S40" s="7" t="s">
        <v>140</v>
      </c>
      <c r="T40" s="9">
        <v>4</v>
      </c>
      <c r="U40" s="12">
        <v>165</v>
      </c>
      <c r="V40" s="44">
        <f t="shared" si="10"/>
        <v>41.25</v>
      </c>
      <c r="W40" s="12">
        <v>5</v>
      </c>
      <c r="X40" s="45">
        <f>53/U40</f>
        <v>0.32121212121212123</v>
      </c>
      <c r="Z40" s="46">
        <v>1.24</v>
      </c>
      <c r="AA40" s="46">
        <v>1.25</v>
      </c>
      <c r="AB40" s="46">
        <v>1.27</v>
      </c>
      <c r="AD40" s="46">
        <v>1.27</v>
      </c>
      <c r="AH40" s="47">
        <v>497.61</v>
      </c>
      <c r="AI40" s="47">
        <v>497.57</v>
      </c>
      <c r="AJ40" s="47">
        <v>497.38</v>
      </c>
      <c r="AL40" s="47">
        <v>497.36</v>
      </c>
      <c r="AO40" s="12" t="s">
        <v>532</v>
      </c>
      <c r="AP40" s="32" t="e">
        <f>성적분석!F107+100</f>
        <v>#DIV/0!</v>
      </c>
      <c r="AQ40" s="32" t="e">
        <f>성적분석!G107</f>
        <v>#DIV/0!</v>
      </c>
      <c r="AR40" s="34" t="e">
        <f>IF($AL40&gt;$AP40,"불합격권","합격권")</f>
        <v>#DIV/0!</v>
      </c>
      <c r="AS40" s="1" t="s">
        <v>539</v>
      </c>
      <c r="AU40" t="str">
        <f t="shared" si="11"/>
        <v>240521교과우수자</v>
      </c>
    </row>
    <row r="41" spans="2:47" x14ac:dyDescent="0.3">
      <c r="B41" s="87">
        <f>COUNTIF($AR$4:$AR41,"합격권")</f>
        <v>0</v>
      </c>
      <c r="C41" t="str">
        <f t="shared" si="8"/>
        <v>240521지역인재</v>
      </c>
      <c r="D41" s="3" t="str">
        <f t="shared" ref="D41:D42" si="15">J41&amp;F41&amp;I41&amp;Q41</f>
        <v>240521</v>
      </c>
      <c r="E41" s="6" t="s">
        <v>14</v>
      </c>
      <c r="F41" s="2" t="str">
        <f>VLOOKUP(E41,학교코드!$F:$H,3,0)</f>
        <v>05</v>
      </c>
      <c r="G41" s="6" t="s">
        <v>7</v>
      </c>
      <c r="H41" s="6" t="s">
        <v>600</v>
      </c>
      <c r="I41" s="2" cm="1">
        <f t="array" ref="I41">_xlfn.IFS($G41="치과대학",2,$G41="의과대학",1,$G41="한의과대학",3,$G41="약학대학",4,$G41="수의과대학",5,$G41="약학대학(제약)",6)</f>
        <v>2</v>
      </c>
      <c r="J41" s="6">
        <v>24</v>
      </c>
      <c r="K41" s="6" t="s">
        <v>21</v>
      </c>
      <c r="L41" s="6" t="s">
        <v>36</v>
      </c>
      <c r="M41" s="7" t="s">
        <v>115</v>
      </c>
      <c r="N41" s="7" t="s">
        <v>125</v>
      </c>
      <c r="O41" s="6" t="s">
        <v>108</v>
      </c>
      <c r="P41" s="7" t="s">
        <v>138</v>
      </c>
      <c r="Q41" s="2" cm="1">
        <f t="array" ref="Q41">_xlfn.IFS($O41="학생부종합",2,$O41="학생부교과",1,$O41="교과전형없음","4",$O41="입학처요강없음","5")</f>
        <v>1</v>
      </c>
      <c r="R41" s="7" t="s">
        <v>141</v>
      </c>
      <c r="S41" s="7" t="s">
        <v>140</v>
      </c>
      <c r="T41" s="9">
        <v>8</v>
      </c>
      <c r="U41" s="12">
        <v>264</v>
      </c>
      <c r="V41" s="44">
        <f t="shared" si="10"/>
        <v>33</v>
      </c>
      <c r="W41" s="12">
        <v>22</v>
      </c>
      <c r="X41" s="45">
        <f>86/U41</f>
        <v>0.32575757575757575</v>
      </c>
      <c r="Z41" s="46">
        <v>1.44</v>
      </c>
      <c r="AA41" s="46">
        <v>1.45</v>
      </c>
      <c r="AB41" s="46">
        <v>1.5</v>
      </c>
      <c r="AD41" s="46">
        <v>1.5</v>
      </c>
      <c r="AH41" s="47">
        <v>495.49</v>
      </c>
      <c r="AI41" s="47">
        <v>495.49</v>
      </c>
      <c r="AJ41" s="47">
        <v>495</v>
      </c>
      <c r="AL41" s="47">
        <v>494.98</v>
      </c>
      <c r="AO41" s="12" t="s">
        <v>532</v>
      </c>
      <c r="AP41" s="32" t="e">
        <f>AP40</f>
        <v>#DIV/0!</v>
      </c>
      <c r="AQ41" s="32" t="e">
        <f>AQ40</f>
        <v>#DIV/0!</v>
      </c>
      <c r="AR41" s="34" t="e">
        <f>IF($AL41&gt;$AP41,"불합격권","합격권")</f>
        <v>#DIV/0!</v>
      </c>
      <c r="AS41" s="1" t="s">
        <v>539</v>
      </c>
      <c r="AU41" t="str">
        <f t="shared" si="11"/>
        <v>240521지역인재</v>
      </c>
    </row>
    <row r="42" spans="2:47" x14ac:dyDescent="0.3">
      <c r="B42" s="87">
        <f>COUNTIF($AR$4:$AR42,"합격권")</f>
        <v>0</v>
      </c>
      <c r="C42" t="str">
        <f t="shared" si="8"/>
        <v>240521지역인재기초생활수급자등대상자</v>
      </c>
      <c r="D42" s="3" t="str">
        <f t="shared" si="15"/>
        <v>240521</v>
      </c>
      <c r="E42" s="6" t="s">
        <v>14</v>
      </c>
      <c r="F42" s="2" t="str">
        <f>VLOOKUP(E42,학교코드!$F:$H,3,0)</f>
        <v>05</v>
      </c>
      <c r="G42" s="6" t="s">
        <v>7</v>
      </c>
      <c r="H42" s="6" t="s">
        <v>600</v>
      </c>
      <c r="I42" s="2" cm="1">
        <f t="array" ref="I42">_xlfn.IFS($G42="치과대학",2,$G42="의과대학",1,$G42="한의과대학",3,$G42="약학대학",4,$G42="수의과대학",5,$G42="약학대학(제약)",6)</f>
        <v>2</v>
      </c>
      <c r="J42" s="6">
        <v>24</v>
      </c>
      <c r="K42" s="6" t="s">
        <v>21</v>
      </c>
      <c r="L42" s="6" t="s">
        <v>36</v>
      </c>
      <c r="M42" s="7" t="s">
        <v>115</v>
      </c>
      <c r="N42" s="7" t="s">
        <v>137</v>
      </c>
      <c r="O42" s="6" t="s">
        <v>108</v>
      </c>
      <c r="P42" s="7" t="s">
        <v>138</v>
      </c>
      <c r="Q42" s="2" cm="1">
        <f t="array" ref="Q42">_xlfn.IFS($O42="학생부종합",2,$O42="학생부교과",1,$O42="교과전형없음","4",$O42="입학처요강없음","5")</f>
        <v>1</v>
      </c>
      <c r="R42" s="7" t="s">
        <v>739</v>
      </c>
      <c r="S42" s="7" t="s">
        <v>142</v>
      </c>
      <c r="T42" s="9">
        <v>2</v>
      </c>
      <c r="U42" s="12">
        <v>9</v>
      </c>
      <c r="AO42" s="12"/>
      <c r="AP42" s="32" t="e">
        <f>AP41</f>
        <v>#DIV/0!</v>
      </c>
      <c r="AQ42" s="32" t="e">
        <f>AQ41</f>
        <v>#DIV/0!</v>
      </c>
      <c r="AR42"/>
      <c r="AS42" s="1" t="s">
        <v>540</v>
      </c>
      <c r="AU42" t="str">
        <f t="shared" si="11"/>
        <v>240521지역인재기초생활수급자등대상자</v>
      </c>
    </row>
    <row r="43" spans="2:47" x14ac:dyDescent="0.3">
      <c r="B43" s="87">
        <f>COUNTIF($AR$4:$AR43,"합격권")</f>
        <v>0</v>
      </c>
      <c r="C43" t="str">
        <f t="shared" si="8"/>
        <v>250521교과우수자</v>
      </c>
      <c r="D43" s="3" t="str">
        <f t="shared" si="9"/>
        <v>250521</v>
      </c>
      <c r="E43" s="7" t="s">
        <v>14</v>
      </c>
      <c r="F43" s="2" t="str">
        <f>VLOOKUP(E43,학교코드!$F:$H,3,0)</f>
        <v>05</v>
      </c>
      <c r="G43" s="7" t="s">
        <v>7</v>
      </c>
      <c r="H43" s="7" t="s">
        <v>600</v>
      </c>
      <c r="I43" s="2" cm="1">
        <f t="array" ref="I43">_xlfn.IFS($G43="치과대학",2,$G43="의과대학",1,$G43="한의과대학",3,$G43="약학대학",4,$G43="수의과대학",5,$G43="약학대학(제약)",6)</f>
        <v>2</v>
      </c>
      <c r="J43" s="6">
        <v>25</v>
      </c>
      <c r="K43" s="6" t="s">
        <v>21</v>
      </c>
      <c r="L43" s="6" t="s">
        <v>36</v>
      </c>
      <c r="M43" s="7" t="s">
        <v>115</v>
      </c>
      <c r="N43" s="7" t="s">
        <v>136</v>
      </c>
      <c r="O43" s="6" t="s">
        <v>108</v>
      </c>
      <c r="P43" s="6" t="s">
        <v>106</v>
      </c>
      <c r="Q43" s="2" cm="1">
        <f t="array" ref="Q43">_xlfn.IFS($O43="학생부종합",2,$O43="학생부교과",1,$O43="교과전형없음","4",$O43="입학처요강없음","5")</f>
        <v>1</v>
      </c>
      <c r="R43" s="7" t="s">
        <v>141</v>
      </c>
      <c r="S43" s="7" t="s">
        <v>140</v>
      </c>
      <c r="T43" s="9">
        <v>4</v>
      </c>
      <c r="U43" s="12">
        <v>103</v>
      </c>
      <c r="V43" s="44">
        <f>U43/T43</f>
        <v>25.75</v>
      </c>
      <c r="W43" s="12">
        <v>12</v>
      </c>
      <c r="X43" s="45">
        <f>31/U43</f>
        <v>0.30097087378640774</v>
      </c>
      <c r="Z43" s="46">
        <v>1.23</v>
      </c>
      <c r="AA43" s="46">
        <v>1.23</v>
      </c>
      <c r="AB43" s="46">
        <v>1.24</v>
      </c>
      <c r="AD43" s="46">
        <v>1.28</v>
      </c>
      <c r="AH43" s="47">
        <v>497.64</v>
      </c>
      <c r="AI43" s="47">
        <v>497.65</v>
      </c>
      <c r="AJ43" s="47">
        <v>497.54</v>
      </c>
      <c r="AL43" s="47">
        <v>497.17</v>
      </c>
      <c r="AO43" s="12"/>
      <c r="AP43" s="32" t="e">
        <f>성적분석!D106+100</f>
        <v>#DIV/0!</v>
      </c>
      <c r="AQ43" s="32" t="e">
        <f>성적분석!E106</f>
        <v>#DIV/0!</v>
      </c>
      <c r="AR43" s="34" t="e">
        <f>IF($AL43&gt;$AP43,"불합격권","합격권")</f>
        <v>#DIV/0!</v>
      </c>
      <c r="AS43" s="1" t="s">
        <v>539</v>
      </c>
      <c r="AU43" t="str">
        <f t="shared" si="11"/>
        <v>250521교과우수자</v>
      </c>
    </row>
    <row r="44" spans="2:47" x14ac:dyDescent="0.3">
      <c r="B44" s="87">
        <f>COUNTIF($AR$4:$AR44,"합격권")</f>
        <v>0</v>
      </c>
      <c r="C44" t="str">
        <f t="shared" si="8"/>
        <v>250521지역인재</v>
      </c>
      <c r="D44" s="3" t="str">
        <f t="shared" ref="D44:D45" si="16">J44&amp;F44&amp;I44&amp;Q44</f>
        <v>250521</v>
      </c>
      <c r="E44" s="7" t="s">
        <v>14</v>
      </c>
      <c r="F44" s="2" t="str">
        <f>VLOOKUP(E44,학교코드!$F:$H,3,0)</f>
        <v>05</v>
      </c>
      <c r="G44" s="7" t="s">
        <v>7</v>
      </c>
      <c r="H44" s="7" t="s">
        <v>600</v>
      </c>
      <c r="I44" s="2" cm="1">
        <f t="array" ref="I44">_xlfn.IFS($G44="치과대학",2,$G44="의과대학",1,$G44="한의과대학",3,$G44="약학대학",4,$G44="수의과대학",5,$G44="약학대학(제약)",6)</f>
        <v>2</v>
      </c>
      <c r="J44" s="6">
        <v>25</v>
      </c>
      <c r="K44" s="6" t="s">
        <v>21</v>
      </c>
      <c r="L44" s="6" t="s">
        <v>36</v>
      </c>
      <c r="M44" s="7" t="s">
        <v>115</v>
      </c>
      <c r="N44" s="7" t="s">
        <v>125</v>
      </c>
      <c r="O44" s="6" t="s">
        <v>108</v>
      </c>
      <c r="P44" s="7" t="s">
        <v>138</v>
      </c>
      <c r="Q44" s="2" cm="1">
        <f t="array" ref="Q44">_xlfn.IFS($O44="학생부종합",2,$O44="학생부교과",1,$O44="교과전형없음","4",$O44="입학처요강없음","5")</f>
        <v>1</v>
      </c>
      <c r="R44" s="7" t="s">
        <v>141</v>
      </c>
      <c r="S44" s="7" t="s">
        <v>140</v>
      </c>
      <c r="T44" s="9">
        <v>11</v>
      </c>
      <c r="U44" s="12">
        <v>265</v>
      </c>
      <c r="V44" s="44">
        <f>U44/T44</f>
        <v>24.09090909090909</v>
      </c>
      <c r="W44" s="12">
        <v>32</v>
      </c>
      <c r="X44" s="45">
        <f>63/U44</f>
        <v>0.23773584905660378</v>
      </c>
      <c r="Z44" s="46">
        <v>1.75</v>
      </c>
      <c r="AA44" s="46">
        <v>1.78</v>
      </c>
      <c r="AB44" s="46">
        <v>1.81</v>
      </c>
      <c r="AD44" s="46">
        <v>1.88</v>
      </c>
      <c r="AH44" s="47">
        <v>492.78</v>
      </c>
      <c r="AI44" s="47">
        <v>492.55</v>
      </c>
      <c r="AJ44" s="47">
        <v>491.97</v>
      </c>
      <c r="AL44" s="47">
        <v>491.57</v>
      </c>
      <c r="AO44" s="12"/>
      <c r="AP44" s="32" t="e">
        <f>AP43</f>
        <v>#DIV/0!</v>
      </c>
      <c r="AQ44" s="32" t="e">
        <f>AQ43</f>
        <v>#DIV/0!</v>
      </c>
      <c r="AR44" s="34" t="e">
        <f>IF($AL44&gt;$AP44,"불합격권","합격권")</f>
        <v>#DIV/0!</v>
      </c>
      <c r="AS44" t="s">
        <v>538</v>
      </c>
      <c r="AU44" t="str">
        <f t="shared" si="11"/>
        <v>250521지역인재</v>
      </c>
    </row>
    <row r="45" spans="2:47" x14ac:dyDescent="0.3">
      <c r="B45" s="87">
        <f>COUNTIF($AR$4:$AR45,"합격권")</f>
        <v>0</v>
      </c>
      <c r="C45" t="str">
        <f t="shared" si="8"/>
        <v>250521지역인재기초생활수급자등대상자</v>
      </c>
      <c r="D45" s="3" t="str">
        <f t="shared" si="16"/>
        <v>250521</v>
      </c>
      <c r="E45" s="7" t="s">
        <v>14</v>
      </c>
      <c r="F45" s="2" t="str">
        <f>VLOOKUP(E45,학교코드!$F:$H,3,0)</f>
        <v>05</v>
      </c>
      <c r="G45" s="7" t="s">
        <v>7</v>
      </c>
      <c r="H45" s="7" t="s">
        <v>600</v>
      </c>
      <c r="I45" s="2" cm="1">
        <f t="array" ref="I45">_xlfn.IFS($G45="치과대학",2,$G45="의과대학",1,$G45="한의과대학",3,$G45="약학대학",4,$G45="수의과대학",5,$G45="약학대학(제약)",6)</f>
        <v>2</v>
      </c>
      <c r="J45" s="6">
        <v>25</v>
      </c>
      <c r="K45" s="6" t="s">
        <v>21</v>
      </c>
      <c r="L45" s="6" t="s">
        <v>36</v>
      </c>
      <c r="M45" s="7" t="s">
        <v>115</v>
      </c>
      <c r="N45" s="7" t="s">
        <v>137</v>
      </c>
      <c r="O45" s="6" t="s">
        <v>108</v>
      </c>
      <c r="P45" s="7" t="s">
        <v>138</v>
      </c>
      <c r="Q45" s="2" cm="1">
        <f t="array" ref="Q45">_xlfn.IFS($O45="학생부종합",2,$O45="학생부교과",1,$O45="교과전형없음","4",$O45="입학처요강없음","5")</f>
        <v>1</v>
      </c>
      <c r="R45" s="7" t="s">
        <v>739</v>
      </c>
      <c r="S45" s="7" t="s">
        <v>142</v>
      </c>
      <c r="T45" s="9">
        <v>2</v>
      </c>
      <c r="U45" s="12">
        <v>13</v>
      </c>
      <c r="V45" s="44">
        <f>U45/T45</f>
        <v>6.5</v>
      </c>
      <c r="AO45" s="12"/>
      <c r="AP45" s="32" t="e">
        <f>AP44</f>
        <v>#DIV/0!</v>
      </c>
      <c r="AQ45" s="32" t="e">
        <f>AQ44</f>
        <v>#DIV/0!</v>
      </c>
      <c r="AR45" s="34" t="e">
        <f>IF($AL45&gt;$AP45,"불합격권","합격권")</f>
        <v>#DIV/0!</v>
      </c>
      <c r="AS45" s="1" t="s">
        <v>541</v>
      </c>
      <c r="AU45" t="str">
        <f t="shared" si="11"/>
        <v>250521지역인재기초생활수급자등대상자</v>
      </c>
    </row>
    <row r="46" spans="2:47" x14ac:dyDescent="0.3">
      <c r="B46" s="87">
        <f>COUNTIF($AR$4:$AR46,"합격권")</f>
        <v>0</v>
      </c>
      <c r="C46" t="str">
        <f t="shared" si="8"/>
        <v>260521교과우수자</v>
      </c>
      <c r="D46" s="3" t="str">
        <f t="shared" si="9"/>
        <v>260521</v>
      </c>
      <c r="E46" s="7" t="s">
        <v>14</v>
      </c>
      <c r="F46" s="2" t="str">
        <f>VLOOKUP(E46,학교코드!$F:$H,3,0)</f>
        <v>05</v>
      </c>
      <c r="G46" s="6" t="s">
        <v>7</v>
      </c>
      <c r="H46" s="6" t="s">
        <v>600</v>
      </c>
      <c r="I46" s="2" cm="1">
        <f t="array" ref="I46">_xlfn.IFS($G46="치과대학",2,$G46="의과대학",1,$G46="한의과대학",3,$G46="약학대학",4,$G46="수의과대학",5,$G46="약학대학(제약)",6)</f>
        <v>2</v>
      </c>
      <c r="J46" s="6">
        <v>26</v>
      </c>
      <c r="K46" s="6" t="s">
        <v>21</v>
      </c>
      <c r="L46" s="6" t="s">
        <v>36</v>
      </c>
      <c r="M46" s="7" t="s">
        <v>587</v>
      </c>
      <c r="N46" s="7" t="s">
        <v>136</v>
      </c>
      <c r="O46" s="6" t="s">
        <v>108</v>
      </c>
      <c r="P46" s="6" t="s">
        <v>106</v>
      </c>
      <c r="Q46" s="2" cm="1">
        <f t="array" ref="Q46">_xlfn.IFS($O46="학생부종합",2,$O46="학생부교과",1,$O46="교과전형없음","4",$O46="입학처요강없음","5")</f>
        <v>1</v>
      </c>
      <c r="R46" s="7" t="s">
        <v>141</v>
      </c>
      <c r="S46" s="7" t="s">
        <v>143</v>
      </c>
      <c r="T46" s="9">
        <v>4</v>
      </c>
      <c r="AO46" s="12"/>
      <c r="AP46" s="32" t="e">
        <f>성적분석!D106+100</f>
        <v>#DIV/0!</v>
      </c>
      <c r="AQ46" s="32" t="e">
        <f>성적분석!E106</f>
        <v>#DIV/0!</v>
      </c>
      <c r="AR46"/>
      <c r="AS46" t="s">
        <v>538</v>
      </c>
      <c r="AU46" t="str">
        <f t="shared" si="11"/>
        <v>260521교과우수자</v>
      </c>
    </row>
    <row r="47" spans="2:47" x14ac:dyDescent="0.3">
      <c r="B47" s="87">
        <f>COUNTIF($AR$4:$AR47,"합격권")</f>
        <v>0</v>
      </c>
      <c r="C47" t="str">
        <f t="shared" si="8"/>
        <v>260521지역인재</v>
      </c>
      <c r="D47" s="3" t="str">
        <f t="shared" ref="D47:D48" si="17">J47&amp;F47&amp;I47&amp;Q47</f>
        <v>260521</v>
      </c>
      <c r="E47" s="7" t="s">
        <v>14</v>
      </c>
      <c r="F47" s="2" t="str">
        <f>VLOOKUP(E47,학교코드!$F:$H,3,0)</f>
        <v>05</v>
      </c>
      <c r="G47" s="6" t="s">
        <v>7</v>
      </c>
      <c r="H47" s="6" t="s">
        <v>600</v>
      </c>
      <c r="I47" s="2" cm="1">
        <f t="array" ref="I47">_xlfn.IFS($G47="치과대학",2,$G47="의과대학",1,$G47="한의과대학",3,$G47="약학대학",4,$G47="수의과대학",5,$G47="약학대학(제약)",6)</f>
        <v>2</v>
      </c>
      <c r="J47" s="6">
        <v>26</v>
      </c>
      <c r="K47" s="6" t="s">
        <v>21</v>
      </c>
      <c r="L47" s="6" t="s">
        <v>36</v>
      </c>
      <c r="M47" s="6" t="s">
        <v>114</v>
      </c>
      <c r="N47" s="7" t="s">
        <v>125</v>
      </c>
      <c r="O47" s="6" t="s">
        <v>108</v>
      </c>
      <c r="P47" s="7" t="s">
        <v>138</v>
      </c>
      <c r="Q47" s="2" cm="1">
        <f t="array" ref="Q47">_xlfn.IFS($O47="학생부종합",2,$O47="학생부교과",1,$O47="교과전형없음","4",$O47="입학처요강없음","5")</f>
        <v>1</v>
      </c>
      <c r="R47" s="7" t="s">
        <v>141</v>
      </c>
      <c r="S47" s="7" t="s">
        <v>143</v>
      </c>
      <c r="T47" s="9">
        <v>11</v>
      </c>
      <c r="AO47" s="12"/>
      <c r="AP47" s="32" t="e">
        <f t="shared" ref="AP47:AQ51" si="18">AP46</f>
        <v>#DIV/0!</v>
      </c>
      <c r="AQ47" s="32" t="e">
        <f t="shared" si="18"/>
        <v>#DIV/0!</v>
      </c>
      <c r="AR47"/>
      <c r="AS47" t="s">
        <v>538</v>
      </c>
      <c r="AU47" t="str">
        <f t="shared" si="11"/>
        <v>260521지역인재</v>
      </c>
    </row>
    <row r="48" spans="2:47" x14ac:dyDescent="0.3">
      <c r="B48" s="87">
        <f>COUNTIF($AR$4:$AR48,"합격권")</f>
        <v>0</v>
      </c>
      <c r="C48" t="str">
        <f t="shared" si="8"/>
        <v>260521지역인재기초생활수급자등대상자</v>
      </c>
      <c r="D48" s="3" t="str">
        <f t="shared" si="17"/>
        <v>260521</v>
      </c>
      <c r="E48" s="7" t="s">
        <v>14</v>
      </c>
      <c r="F48" s="2" t="str">
        <f>VLOOKUP(E48,학교코드!$F:$H,3,0)</f>
        <v>05</v>
      </c>
      <c r="G48" s="6" t="s">
        <v>7</v>
      </c>
      <c r="H48" s="6" t="s">
        <v>600</v>
      </c>
      <c r="I48" s="2" cm="1">
        <f t="array" ref="I48">_xlfn.IFS($G48="치과대학",2,$G48="의과대학",1,$G48="한의과대학",3,$G48="약학대학",4,$G48="수의과대학",5,$G48="약학대학(제약)",6)</f>
        <v>2</v>
      </c>
      <c r="J48" s="6">
        <v>26</v>
      </c>
      <c r="K48" s="6" t="s">
        <v>21</v>
      </c>
      <c r="L48" s="6" t="s">
        <v>36</v>
      </c>
      <c r="M48" s="6" t="s">
        <v>114</v>
      </c>
      <c r="N48" s="7" t="s">
        <v>137</v>
      </c>
      <c r="O48" s="6" t="s">
        <v>108</v>
      </c>
      <c r="P48" s="7" t="s">
        <v>138</v>
      </c>
      <c r="Q48" s="2" cm="1">
        <f t="array" ref="Q48">_xlfn.IFS($O48="학생부종합",2,$O48="학생부교과",1,$O48="교과전형없음","4",$O48="입학처요강없음","5")</f>
        <v>1</v>
      </c>
      <c r="R48" s="7" t="s">
        <v>739</v>
      </c>
      <c r="S48" s="7" t="s">
        <v>144</v>
      </c>
      <c r="T48" s="9">
        <v>2</v>
      </c>
      <c r="AO48" s="12"/>
      <c r="AP48" s="32" t="e">
        <f t="shared" si="18"/>
        <v>#DIV/0!</v>
      </c>
      <c r="AQ48" s="32" t="e">
        <f t="shared" si="18"/>
        <v>#DIV/0!</v>
      </c>
      <c r="AR48"/>
      <c r="AS48" t="s">
        <v>538</v>
      </c>
      <c r="AU48" t="str">
        <f t="shared" si="11"/>
        <v>260521지역인재기초생활수급자등대상자</v>
      </c>
    </row>
    <row r="49" spans="2:47" x14ac:dyDescent="0.3">
      <c r="B49" s="87">
        <f>COUNTIF($AR$4:$AR49,"합격권")</f>
        <v>0</v>
      </c>
      <c r="C49" t="str">
        <f t="shared" si="8"/>
        <v>270521교과우수자</v>
      </c>
      <c r="D49" s="3" t="str">
        <f t="shared" si="9"/>
        <v>270521</v>
      </c>
      <c r="E49" s="6" t="s">
        <v>14</v>
      </c>
      <c r="F49" s="2" t="str">
        <f>VLOOKUP(E49,학교코드!$F:$H,3,0)</f>
        <v>05</v>
      </c>
      <c r="G49" s="6" t="s">
        <v>7</v>
      </c>
      <c r="H49" s="6" t="s">
        <v>600</v>
      </c>
      <c r="I49" s="2" cm="1">
        <f t="array" ref="I49">_xlfn.IFS($G49="치과대학",2,$G49="의과대학",1,$G49="한의과대학",3,$G49="약학대학",4,$G49="수의과대학",5,$G49="약학대학(제약)",6)</f>
        <v>2</v>
      </c>
      <c r="J49" s="6">
        <v>27</v>
      </c>
      <c r="K49" s="6" t="s">
        <v>21</v>
      </c>
      <c r="L49" s="6" t="s">
        <v>36</v>
      </c>
      <c r="M49" s="6" t="s">
        <v>34</v>
      </c>
      <c r="N49" s="7" t="s">
        <v>136</v>
      </c>
      <c r="O49" s="6" t="s">
        <v>108</v>
      </c>
      <c r="P49" s="6" t="s">
        <v>106</v>
      </c>
      <c r="Q49" s="2" cm="1">
        <f t="array" ref="Q49">_xlfn.IFS($O49="학생부종합",2,$O49="학생부교과",1,$O49="교과전형없음","4",$O49="입학처요강없음","5")</f>
        <v>1</v>
      </c>
      <c r="R49" s="7" t="s">
        <v>141</v>
      </c>
      <c r="S49" s="7" t="s">
        <v>146</v>
      </c>
      <c r="T49" s="9">
        <v>4</v>
      </c>
      <c r="AO49" s="12"/>
      <c r="AP49" s="32" t="e">
        <f t="shared" si="18"/>
        <v>#DIV/0!</v>
      </c>
      <c r="AQ49" s="32" t="e">
        <f t="shared" si="18"/>
        <v>#DIV/0!</v>
      </c>
      <c r="AR49"/>
      <c r="AS49" t="s">
        <v>538</v>
      </c>
      <c r="AU49" t="str">
        <f t="shared" si="11"/>
        <v>270521교과우수자</v>
      </c>
    </row>
    <row r="50" spans="2:47" x14ac:dyDescent="0.3">
      <c r="B50" s="87">
        <f>COUNTIF($AR$4:$AR50,"합격권")</f>
        <v>0</v>
      </c>
      <c r="C50" t="str">
        <f t="shared" si="8"/>
        <v>270521지역인재</v>
      </c>
      <c r="D50" s="3" t="str">
        <f t="shared" ref="D50:D51" si="19">J50&amp;F50&amp;I50&amp;Q50</f>
        <v>270521</v>
      </c>
      <c r="E50" s="6" t="s">
        <v>14</v>
      </c>
      <c r="F50" s="2" t="str">
        <f>VLOOKUP(E50,학교코드!$F:$H,3,0)</f>
        <v>05</v>
      </c>
      <c r="G50" s="6" t="s">
        <v>7</v>
      </c>
      <c r="H50" s="6" t="s">
        <v>600</v>
      </c>
      <c r="I50" s="2" cm="1">
        <f t="array" ref="I50">_xlfn.IFS($G50="치과대학",2,$G50="의과대학",1,$G50="한의과대학",3,$G50="약학대학",4,$G50="수의과대학",5,$G50="약학대학(제약)",6)</f>
        <v>2</v>
      </c>
      <c r="J50" s="6">
        <v>27</v>
      </c>
      <c r="K50" s="6" t="s">
        <v>21</v>
      </c>
      <c r="L50" s="6" t="s">
        <v>36</v>
      </c>
      <c r="M50" s="6" t="s">
        <v>34</v>
      </c>
      <c r="N50" s="7" t="s">
        <v>125</v>
      </c>
      <c r="O50" s="6" t="s">
        <v>108</v>
      </c>
      <c r="P50" s="7" t="s">
        <v>138</v>
      </c>
      <c r="Q50" s="2" cm="1">
        <f t="array" ref="Q50">_xlfn.IFS($O50="학생부종합",2,$O50="학생부교과",1,$O50="교과전형없음","4",$O50="입학처요강없음","5")</f>
        <v>1</v>
      </c>
      <c r="R50" s="7" t="s">
        <v>141</v>
      </c>
      <c r="S50" s="7" t="s">
        <v>146</v>
      </c>
      <c r="T50" s="9">
        <v>11</v>
      </c>
      <c r="AO50" s="12"/>
      <c r="AP50" s="32" t="e">
        <f t="shared" si="18"/>
        <v>#DIV/0!</v>
      </c>
      <c r="AQ50" s="32" t="e">
        <f t="shared" si="18"/>
        <v>#DIV/0!</v>
      </c>
      <c r="AR50"/>
      <c r="AS50" t="s">
        <v>538</v>
      </c>
      <c r="AU50" t="str">
        <f t="shared" si="11"/>
        <v>270521지역인재</v>
      </c>
    </row>
    <row r="51" spans="2:47" x14ac:dyDescent="0.3">
      <c r="B51" s="87">
        <f>COUNTIF($AR$4:$AR51,"합격권")</f>
        <v>0</v>
      </c>
      <c r="C51" t="str">
        <f t="shared" si="8"/>
        <v>270521지역인재기초생활수급자등대상자</v>
      </c>
      <c r="D51" s="3" t="str">
        <f t="shared" si="19"/>
        <v>270521</v>
      </c>
      <c r="E51" s="6" t="s">
        <v>14</v>
      </c>
      <c r="F51" s="2" t="str">
        <f>VLOOKUP(E51,학교코드!$F:$H,3,0)</f>
        <v>05</v>
      </c>
      <c r="G51" s="6" t="s">
        <v>7</v>
      </c>
      <c r="H51" s="6" t="s">
        <v>600</v>
      </c>
      <c r="I51" s="2" cm="1">
        <f t="array" ref="I51">_xlfn.IFS($G51="치과대학",2,$G51="의과대학",1,$G51="한의과대학",3,$G51="약학대학",4,$G51="수의과대학",5,$G51="약학대학(제약)",6)</f>
        <v>2</v>
      </c>
      <c r="J51" s="6">
        <v>27</v>
      </c>
      <c r="K51" s="6" t="s">
        <v>21</v>
      </c>
      <c r="L51" s="6" t="s">
        <v>36</v>
      </c>
      <c r="M51" s="6" t="s">
        <v>34</v>
      </c>
      <c r="N51" s="7" t="s">
        <v>137</v>
      </c>
      <c r="O51" s="6" t="s">
        <v>108</v>
      </c>
      <c r="P51" s="7" t="s">
        <v>138</v>
      </c>
      <c r="Q51" s="2" cm="1">
        <f t="array" ref="Q51">_xlfn.IFS($O51="학생부종합",2,$O51="학생부교과",1,$O51="교과전형없음","4",$O51="입학처요강없음","5")</f>
        <v>1</v>
      </c>
      <c r="R51" s="7" t="s">
        <v>739</v>
      </c>
      <c r="S51" s="7" t="s">
        <v>145</v>
      </c>
      <c r="T51" s="9">
        <v>2</v>
      </c>
      <c r="AO51" s="12"/>
      <c r="AP51" s="32" t="e">
        <f t="shared" si="18"/>
        <v>#DIV/0!</v>
      </c>
      <c r="AQ51" s="32" t="e">
        <f t="shared" si="18"/>
        <v>#DIV/0!</v>
      </c>
      <c r="AR51"/>
      <c r="AS51" t="s">
        <v>538</v>
      </c>
      <c r="AU51" t="str">
        <f t="shared" si="11"/>
        <v>270521지역인재기초생활수급자등대상자</v>
      </c>
    </row>
    <row r="52" spans="2:47" x14ac:dyDescent="0.3">
      <c r="B52" s="87">
        <f>COUNTIF($AR$4:$AR52,"합격권")</f>
        <v>0</v>
      </c>
      <c r="C52" t="str">
        <f t="shared" ref="C52:C56" si="20">AU52</f>
        <v>220424교과전형없음</v>
      </c>
      <c r="D52" s="3" t="str">
        <f t="shared" ref="D52:D57" si="21">J52&amp;F52&amp;I52&amp;Q52</f>
        <v>220424</v>
      </c>
      <c r="E52" s="7" t="s">
        <v>92</v>
      </c>
      <c r="F52" s="2" t="str">
        <f>VLOOKUP(E52,학교코드!$F:$H,3,0)</f>
        <v>04</v>
      </c>
      <c r="G52" s="6" t="s">
        <v>7</v>
      </c>
      <c r="H52" s="6" t="s">
        <v>600</v>
      </c>
      <c r="I52" s="2" cm="1">
        <f t="array" ref="I52">_xlfn.IFS($G52="치과대학",2,$G52="의과대학",1,$G52="한의과대학",3,$G52="약학대학",4,$G52="수의과대학",5,$G52="약학대학(제약)",6)</f>
        <v>2</v>
      </c>
      <c r="J52" s="6">
        <v>22</v>
      </c>
      <c r="K52" s="6" t="s">
        <v>21</v>
      </c>
      <c r="L52" s="6" t="s">
        <v>36</v>
      </c>
      <c r="M52" s="7" t="s">
        <v>115</v>
      </c>
      <c r="N52" s="7" t="s">
        <v>615</v>
      </c>
      <c r="O52" s="6" t="s">
        <v>105</v>
      </c>
      <c r="Q52" s="2" t="str" cm="1">
        <f t="array" ref="Q52">_xlfn.IFS($O52="학생부종합",2,$O52="학생부교과",1,$O52="교과전형없음","4",$O52="입학처요강없음","5")</f>
        <v>4</v>
      </c>
      <c r="AO52" s="12"/>
      <c r="AP52" s="8"/>
      <c r="AQ52" s="8"/>
      <c r="AR52"/>
      <c r="AS52"/>
      <c r="AU52" t="str">
        <f t="shared" ref="AU52:AU56" si="22">D52&amp;N52</f>
        <v>220424교과전형없음</v>
      </c>
    </row>
    <row r="53" spans="2:47" x14ac:dyDescent="0.3">
      <c r="B53" s="87">
        <f>COUNTIF($AR$4:$AR53,"합격권")</f>
        <v>0</v>
      </c>
      <c r="C53" t="str">
        <f t="shared" si="20"/>
        <v>230424교과전형없음</v>
      </c>
      <c r="D53" s="3" t="str">
        <f t="shared" si="21"/>
        <v>230424</v>
      </c>
      <c r="E53" s="7" t="s">
        <v>92</v>
      </c>
      <c r="F53" s="2" t="str">
        <f>VLOOKUP(E53,학교코드!$F:$H,3,0)</f>
        <v>04</v>
      </c>
      <c r="G53" s="6" t="s">
        <v>7</v>
      </c>
      <c r="H53" s="6" t="s">
        <v>600</v>
      </c>
      <c r="I53" s="2" cm="1">
        <f t="array" ref="I53">_xlfn.IFS($G53="치과대학",2,$G53="의과대학",1,$G53="한의과대학",3,$G53="약학대학",4,$G53="수의과대학",5,$G53="약학대학(제약)",6)</f>
        <v>2</v>
      </c>
      <c r="J53" s="6">
        <v>23</v>
      </c>
      <c r="K53" s="6" t="s">
        <v>21</v>
      </c>
      <c r="L53" s="6" t="s">
        <v>36</v>
      </c>
      <c r="M53" s="7" t="s">
        <v>115</v>
      </c>
      <c r="N53" s="6" t="s">
        <v>105</v>
      </c>
      <c r="O53" s="6" t="s">
        <v>105</v>
      </c>
      <c r="Q53" s="2" t="str" cm="1">
        <f t="array" ref="Q53">_xlfn.IFS($O53="학생부종합",2,$O53="학생부교과",1,$O53="교과전형없음","4",$O53="입학처요강없음","5")</f>
        <v>4</v>
      </c>
      <c r="AO53" s="12"/>
      <c r="AP53" s="8"/>
      <c r="AQ53" s="8"/>
      <c r="AR53"/>
      <c r="AS53"/>
      <c r="AU53" t="str">
        <f t="shared" si="22"/>
        <v>230424교과전형없음</v>
      </c>
    </row>
    <row r="54" spans="2:47" x14ac:dyDescent="0.3">
      <c r="B54" s="87">
        <f>COUNTIF($AR$4:$AR54,"합격권")</f>
        <v>0</v>
      </c>
      <c r="C54" t="str">
        <f t="shared" si="20"/>
        <v>240424교과전형없음</v>
      </c>
      <c r="D54" s="3" t="str">
        <f t="shared" si="21"/>
        <v>240424</v>
      </c>
      <c r="E54" s="7" t="s">
        <v>92</v>
      </c>
      <c r="F54" s="2" t="str">
        <f>VLOOKUP(E54,학교코드!$F:$H,3,0)</f>
        <v>04</v>
      </c>
      <c r="G54" s="6" t="s">
        <v>7</v>
      </c>
      <c r="H54" s="6" t="s">
        <v>600</v>
      </c>
      <c r="I54" s="2" cm="1">
        <f t="array" ref="I54">_xlfn.IFS($G54="치과대학",2,$G54="의과대학",1,$G54="한의과대학",3,$G54="약학대학",4,$G54="수의과대학",5,$G54="약학대학(제약)",6)</f>
        <v>2</v>
      </c>
      <c r="J54" s="6">
        <v>24</v>
      </c>
      <c r="K54" s="6" t="s">
        <v>21</v>
      </c>
      <c r="L54" s="6" t="s">
        <v>36</v>
      </c>
      <c r="M54" s="7" t="s">
        <v>115</v>
      </c>
      <c r="N54" s="6" t="s">
        <v>105</v>
      </c>
      <c r="O54" s="6" t="s">
        <v>105</v>
      </c>
      <c r="Q54" s="2" t="str" cm="1">
        <f t="array" ref="Q54">_xlfn.IFS($O54="학생부종합",2,$O54="학생부교과",1,$O54="교과전형없음","4",$O54="입학처요강없음","5")</f>
        <v>4</v>
      </c>
      <c r="AO54" s="12"/>
      <c r="AP54" s="8"/>
      <c r="AQ54" s="8"/>
      <c r="AR54"/>
      <c r="AS54"/>
      <c r="AU54" t="str">
        <f t="shared" si="22"/>
        <v>240424교과전형없음</v>
      </c>
    </row>
    <row r="55" spans="2:47" x14ac:dyDescent="0.3">
      <c r="B55" s="87">
        <f>COUNTIF($AR$4:$AR55,"합격권")</f>
        <v>0</v>
      </c>
      <c r="C55" t="str">
        <f t="shared" si="20"/>
        <v>250424교과전형없음</v>
      </c>
      <c r="D55" s="3" t="str">
        <f t="shared" si="21"/>
        <v>250424</v>
      </c>
      <c r="E55" s="7" t="s">
        <v>92</v>
      </c>
      <c r="F55" s="2" t="str">
        <f>VLOOKUP(E55,학교코드!$F:$H,3,0)</f>
        <v>04</v>
      </c>
      <c r="G55" s="6" t="s">
        <v>7</v>
      </c>
      <c r="H55" s="6" t="s">
        <v>600</v>
      </c>
      <c r="I55" s="2" cm="1">
        <f t="array" ref="I55">_xlfn.IFS($G55="치과대학",2,$G55="의과대학",1,$G55="한의과대학",3,$G55="약학대학",4,$G55="수의과대학",5,$G55="약학대학(제약)",6)</f>
        <v>2</v>
      </c>
      <c r="J55" s="6">
        <v>25</v>
      </c>
      <c r="K55" s="6" t="s">
        <v>21</v>
      </c>
      <c r="L55" s="6" t="s">
        <v>36</v>
      </c>
      <c r="M55" s="7" t="s">
        <v>115</v>
      </c>
      <c r="N55" s="6" t="s">
        <v>105</v>
      </c>
      <c r="O55" s="6" t="s">
        <v>105</v>
      </c>
      <c r="Q55" s="2" t="str" cm="1">
        <f t="array" ref="Q55">_xlfn.IFS($O55="학생부종합",2,$O55="학생부교과",1,$O55="교과전형없음","4",$O55="입학처요강없음","5")</f>
        <v>4</v>
      </c>
      <c r="AO55" s="12"/>
      <c r="AP55" s="8"/>
      <c r="AQ55" s="8"/>
      <c r="AR55"/>
      <c r="AS55"/>
      <c r="AU55" t="str">
        <f t="shared" si="22"/>
        <v>250424교과전형없음</v>
      </c>
    </row>
    <row r="56" spans="2:47" x14ac:dyDescent="0.3">
      <c r="B56" s="87">
        <f>COUNTIF($AR$4:$AR56,"합격권")</f>
        <v>0</v>
      </c>
      <c r="C56" t="str">
        <f t="shared" si="20"/>
        <v>260421지역메디바이오인재</v>
      </c>
      <c r="D56" s="3" t="str">
        <f t="shared" si="21"/>
        <v>260421</v>
      </c>
      <c r="E56" s="7" t="s">
        <v>92</v>
      </c>
      <c r="F56" s="2" t="str">
        <f>VLOOKUP(E56,학교코드!$F:$H,3,0)</f>
        <v>04</v>
      </c>
      <c r="G56" s="6" t="s">
        <v>7</v>
      </c>
      <c r="H56" s="6" t="s">
        <v>600</v>
      </c>
      <c r="I56" s="2" cm="1">
        <f t="array" ref="I56">_xlfn.IFS($G56="치과대학",2,$G56="의과대학",1,$G56="한의과대학",3,$G56="약학대학",4,$G56="수의과대학",5,$G56="약학대학(제약)",6)</f>
        <v>2</v>
      </c>
      <c r="J56" s="6">
        <v>26</v>
      </c>
      <c r="K56" s="6" t="s">
        <v>21</v>
      </c>
      <c r="L56" s="6" t="s">
        <v>36</v>
      </c>
      <c r="M56" s="6" t="s">
        <v>114</v>
      </c>
      <c r="N56" s="7" t="s">
        <v>617</v>
      </c>
      <c r="O56" s="7" t="s">
        <v>876</v>
      </c>
      <c r="P56" s="7" t="s">
        <v>618</v>
      </c>
      <c r="Q56" s="2" cm="1">
        <f t="array" ref="Q56">_xlfn.IFS($O56="학생부종합",2,$O56="학생부교과",1,$O56="교과전형없음","4",$O56="입학처요강없음","5")</f>
        <v>1</v>
      </c>
      <c r="R56" s="7" t="s">
        <v>619</v>
      </c>
      <c r="S56" s="7" t="s">
        <v>621</v>
      </c>
      <c r="T56" s="9">
        <v>30</v>
      </c>
      <c r="AO56" s="12"/>
      <c r="AP56" s="8" t="e">
        <f>성적분석!F152</f>
        <v>#DIV/0!</v>
      </c>
      <c r="AQ56" s="64" t="e">
        <f>성적분석!G152</f>
        <v>#DIV/0!</v>
      </c>
      <c r="AR56"/>
      <c r="AS56"/>
      <c r="AU56" t="str">
        <f t="shared" si="22"/>
        <v>260421지역메디바이오인재</v>
      </c>
    </row>
    <row r="57" spans="2:47" x14ac:dyDescent="0.3">
      <c r="B57" s="87">
        <f>COUNTIF($AR$4:$AR57,"합격권")</f>
        <v>0</v>
      </c>
      <c r="C57" t="str">
        <f t="shared" ref="C57" si="23">AU57</f>
        <v>270421지역메디바이오인재</v>
      </c>
      <c r="D57" s="3" t="str">
        <f t="shared" si="21"/>
        <v>270421</v>
      </c>
      <c r="E57" s="7" t="s">
        <v>92</v>
      </c>
      <c r="F57" s="2" t="str">
        <f>VLOOKUP(E57,학교코드!$F:$H,3,0)</f>
        <v>04</v>
      </c>
      <c r="G57" s="6" t="s">
        <v>7</v>
      </c>
      <c r="H57" s="6" t="s">
        <v>600</v>
      </c>
      <c r="I57" s="2" cm="1">
        <f t="array" ref="I57">_xlfn.IFS($G57="치과대학",2,$G57="의과대학",1,$G57="한의과대학",3,$G57="약학대학",4,$G57="수의과대학",5,$G57="약학대학(제약)",6)</f>
        <v>2</v>
      </c>
      <c r="J57" s="6">
        <v>27</v>
      </c>
      <c r="K57" s="6" t="s">
        <v>21</v>
      </c>
      <c r="L57" s="6" t="s">
        <v>36</v>
      </c>
      <c r="M57" s="6" t="s">
        <v>34</v>
      </c>
      <c r="N57" s="6" t="s">
        <v>616</v>
      </c>
      <c r="O57" s="7" t="s">
        <v>876</v>
      </c>
      <c r="P57" s="6" t="s">
        <v>132</v>
      </c>
      <c r="Q57" s="2" cm="1">
        <f t="array" ref="Q57">_xlfn.IFS($O57="학생부종합",2,$O57="학생부교과",1,$O57="교과전형없음","4",$O57="입학처요강없음","5")</f>
        <v>1</v>
      </c>
      <c r="R57" s="7" t="s">
        <v>623</v>
      </c>
      <c r="S57" s="6" t="s">
        <v>620</v>
      </c>
      <c r="T57" s="9">
        <v>21</v>
      </c>
      <c r="AO57" s="12"/>
      <c r="AP57" s="8" t="e">
        <f>AP56</f>
        <v>#DIV/0!</v>
      </c>
      <c r="AQ57" s="64" t="e">
        <f>AQ56</f>
        <v>#DIV/0!</v>
      </c>
      <c r="AR57"/>
      <c r="AS57" s="1" t="s">
        <v>625</v>
      </c>
      <c r="AU57" t="str">
        <f t="shared" ref="AU57" si="24">D57&amp;N57</f>
        <v>270421지역메디바이오인재</v>
      </c>
    </row>
    <row r="58" spans="2:47" x14ac:dyDescent="0.3">
      <c r="B58" s="87">
        <f>COUNTIF($AR$4:$AR58,"합격권")</f>
        <v>0</v>
      </c>
      <c r="C58" t="str">
        <f t="shared" ref="C58:C62" si="25">AU58</f>
        <v>220621지역인재</v>
      </c>
      <c r="D58" s="3" t="str">
        <f t="shared" ref="D58:D62" si="26">J58&amp;F58&amp;I58&amp;Q58</f>
        <v>220621</v>
      </c>
      <c r="E58" s="6" t="s">
        <v>15</v>
      </c>
      <c r="F58" s="2" t="str">
        <f>VLOOKUP(E58,학교코드!$F:$H,3,0)</f>
        <v>06</v>
      </c>
      <c r="G58" s="6" t="s">
        <v>7</v>
      </c>
      <c r="H58" s="6" t="s">
        <v>600</v>
      </c>
      <c r="I58" s="2" cm="1">
        <f t="array" ref="I58">_xlfn.IFS($G58="치과대학",2,$G58="의과대학",1,$G58="한의과대학",3,$G58="약학대학",4,$G58="수의과대학",5,$G58="약학대학(제약)",6)</f>
        <v>2</v>
      </c>
      <c r="J58" s="6">
        <v>22</v>
      </c>
      <c r="K58" s="6" t="s">
        <v>21</v>
      </c>
      <c r="L58" s="6" t="s">
        <v>36</v>
      </c>
      <c r="M58" s="7" t="s">
        <v>115</v>
      </c>
      <c r="N58" s="7" t="s">
        <v>124</v>
      </c>
      <c r="O58" s="7" t="s">
        <v>676</v>
      </c>
      <c r="P58" s="7" t="s">
        <v>606</v>
      </c>
      <c r="Q58" s="2" cm="1">
        <f t="array" ref="Q58">_xlfn.IFS($O58="학생부종합",2,$O58="학생부교과",1,$O58="교과전형없음","4",$O58="입학처요강없음","5")</f>
        <v>1</v>
      </c>
      <c r="R58" s="7" t="s">
        <v>683</v>
      </c>
      <c r="AO58" s="12"/>
      <c r="AP58" s="8"/>
      <c r="AQ58" s="8"/>
      <c r="AR58"/>
      <c r="AS58"/>
      <c r="AU58" t="str">
        <f t="shared" ref="AU58:AU62" si="27">D58&amp;N58</f>
        <v>220621지역인재</v>
      </c>
    </row>
    <row r="59" spans="2:47" x14ac:dyDescent="0.3">
      <c r="B59" s="87">
        <f>COUNTIF($AR$4:$AR59,"합격권")</f>
        <v>0</v>
      </c>
      <c r="C59" t="str">
        <f t="shared" si="25"/>
        <v>230621지역인재</v>
      </c>
      <c r="D59" s="3" t="str">
        <f t="shared" si="26"/>
        <v>230621</v>
      </c>
      <c r="E59" s="6" t="s">
        <v>15</v>
      </c>
      <c r="F59" s="2" t="str">
        <f>VLOOKUP(E59,학교코드!$F:$H,3,0)</f>
        <v>06</v>
      </c>
      <c r="G59" s="6" t="s">
        <v>7</v>
      </c>
      <c r="H59" s="6" t="s">
        <v>600</v>
      </c>
      <c r="I59" s="2" cm="1">
        <f t="array" ref="I59">_xlfn.IFS($G59="치과대학",2,$G59="의과대학",1,$G59="한의과대학",3,$G59="약학대학",4,$G59="수의과대학",5,$G59="약학대학(제약)",6)</f>
        <v>2</v>
      </c>
      <c r="J59" s="6">
        <v>23</v>
      </c>
      <c r="K59" s="6" t="s">
        <v>21</v>
      </c>
      <c r="L59" s="6" t="s">
        <v>36</v>
      </c>
      <c r="M59" s="7" t="s">
        <v>115</v>
      </c>
      <c r="N59" s="7" t="s">
        <v>124</v>
      </c>
      <c r="O59" s="7" t="s">
        <v>676</v>
      </c>
      <c r="P59" s="7" t="s">
        <v>606</v>
      </c>
      <c r="Q59" s="2" cm="1">
        <f t="array" ref="Q59">_xlfn.IFS($O59="학생부종합",2,$O59="학생부교과",1,$O59="교과전형없음","4",$O59="입학처요강없음","5")</f>
        <v>1</v>
      </c>
      <c r="R59" s="7" t="s">
        <v>683</v>
      </c>
      <c r="AO59" s="12"/>
      <c r="AP59" s="8"/>
      <c r="AQ59" s="8"/>
      <c r="AR59"/>
      <c r="AS59"/>
      <c r="AU59" t="str">
        <f t="shared" si="27"/>
        <v>230621지역인재</v>
      </c>
    </row>
    <row r="60" spans="2:47" x14ac:dyDescent="0.3">
      <c r="B60" s="87">
        <f>COUNTIF($AR$4:$AR60,"합격권")</f>
        <v>0</v>
      </c>
      <c r="C60" t="str">
        <f t="shared" si="25"/>
        <v>240621지역인재</v>
      </c>
      <c r="D60" s="3" t="str">
        <f t="shared" si="26"/>
        <v>240621</v>
      </c>
      <c r="E60" s="6" t="s">
        <v>15</v>
      </c>
      <c r="F60" s="2" t="str">
        <f>VLOOKUP(E60,학교코드!$F:$H,3,0)</f>
        <v>06</v>
      </c>
      <c r="G60" s="6" t="s">
        <v>7</v>
      </c>
      <c r="H60" s="6" t="s">
        <v>600</v>
      </c>
      <c r="I60" s="2" cm="1">
        <f t="array" ref="I60">_xlfn.IFS($G60="치과대학",2,$G60="의과대학",1,$G60="한의과대학",3,$G60="약학대학",4,$G60="수의과대학",5,$G60="약학대학(제약)",6)</f>
        <v>2</v>
      </c>
      <c r="J60" s="6">
        <v>24</v>
      </c>
      <c r="K60" s="6" t="s">
        <v>21</v>
      </c>
      <c r="L60" s="6" t="s">
        <v>36</v>
      </c>
      <c r="M60" s="7" t="s">
        <v>115</v>
      </c>
      <c r="N60" s="6" t="s">
        <v>124</v>
      </c>
      <c r="O60" s="6" t="s">
        <v>108</v>
      </c>
      <c r="P60" s="6" t="s">
        <v>544</v>
      </c>
      <c r="Q60" s="2" cm="1">
        <f t="array" ref="Q60">_xlfn.IFS($O60="학생부종합",2,$O60="학생부교과",1,$O60="교과전형없음","4",$O60="입학처요강없음","5")</f>
        <v>1</v>
      </c>
      <c r="R60" s="7" t="s">
        <v>685</v>
      </c>
      <c r="AO60" s="12"/>
      <c r="AP60" s="8"/>
      <c r="AQ60" s="8"/>
      <c r="AR60"/>
      <c r="AS60"/>
      <c r="AU60" t="str">
        <f t="shared" si="27"/>
        <v>240621지역인재</v>
      </c>
    </row>
    <row r="61" spans="2:47" x14ac:dyDescent="0.3">
      <c r="B61" s="87">
        <f>COUNTIF($AR$4:$AR61,"합격권")</f>
        <v>0</v>
      </c>
      <c r="C61" t="str">
        <f t="shared" si="25"/>
        <v>260621지역인재</v>
      </c>
      <c r="D61" s="3" t="str">
        <f t="shared" si="26"/>
        <v>260621</v>
      </c>
      <c r="E61" s="6" t="s">
        <v>15</v>
      </c>
      <c r="F61" s="2" t="str">
        <f>VLOOKUP(E61,학교코드!$F:$H,3,0)</f>
        <v>06</v>
      </c>
      <c r="G61" s="6" t="s">
        <v>7</v>
      </c>
      <c r="H61" s="6" t="s">
        <v>600</v>
      </c>
      <c r="I61" s="2" cm="1">
        <f t="array" ref="I61">_xlfn.IFS($G61="치과대학",2,$G61="의과대학",1,$G61="한의과대학",3,$G61="약학대학",4,$G61="수의과대학",5,$G61="약학대학(제약)",6)</f>
        <v>2</v>
      </c>
      <c r="J61" s="6">
        <v>26</v>
      </c>
      <c r="K61" s="6" t="s">
        <v>21</v>
      </c>
      <c r="L61" s="6" t="s">
        <v>36</v>
      </c>
      <c r="M61" s="7" t="s">
        <v>115</v>
      </c>
      <c r="N61" s="6" t="s">
        <v>124</v>
      </c>
      <c r="O61" s="6" t="s">
        <v>108</v>
      </c>
      <c r="P61" s="6" t="s">
        <v>544</v>
      </c>
      <c r="Q61" s="2" cm="1">
        <f t="array" ref="Q61">_xlfn.IFS($O61="학생부종합",2,$O61="학생부교과",1,$O61="교과전형없음","4",$O61="입학처요강없음","5")</f>
        <v>1</v>
      </c>
      <c r="R61" s="7" t="s">
        <v>685</v>
      </c>
      <c r="AO61" s="12"/>
      <c r="AP61" s="8"/>
      <c r="AQ61" s="8"/>
      <c r="AR61"/>
      <c r="AS61"/>
      <c r="AU61" t="str">
        <f t="shared" si="27"/>
        <v>260621지역인재</v>
      </c>
    </row>
    <row r="62" spans="2:47" x14ac:dyDescent="0.3">
      <c r="B62" s="87">
        <f>COUNTIF($AR$4:$AR62,"합격권")</f>
        <v>0</v>
      </c>
      <c r="C62" t="str">
        <f t="shared" si="25"/>
        <v>270621지역인재</v>
      </c>
      <c r="D62" s="3" t="str">
        <f t="shared" si="26"/>
        <v>270621</v>
      </c>
      <c r="E62" s="6" t="s">
        <v>15</v>
      </c>
      <c r="F62" s="2" t="str">
        <f>VLOOKUP(E62,학교코드!$F:$H,3,0)</f>
        <v>06</v>
      </c>
      <c r="G62" s="6" t="s">
        <v>7</v>
      </c>
      <c r="H62" s="6" t="s">
        <v>600</v>
      </c>
      <c r="I62" s="2" cm="1">
        <f t="array" ref="I62">_xlfn.IFS($G62="치과대학",2,$G62="의과대학",1,$G62="한의과대학",3,$G62="약학대학",4,$G62="수의과대학",5,$G62="약학대학(제약)",6)</f>
        <v>2</v>
      </c>
      <c r="J62" s="6">
        <v>27</v>
      </c>
      <c r="K62" s="6" t="s">
        <v>21</v>
      </c>
      <c r="L62" s="6" t="s">
        <v>36</v>
      </c>
      <c r="M62" s="6" t="s">
        <v>34</v>
      </c>
      <c r="N62" s="6" t="s">
        <v>124</v>
      </c>
      <c r="O62" s="6" t="s">
        <v>108</v>
      </c>
      <c r="P62" s="6" t="s">
        <v>544</v>
      </c>
      <c r="Q62" s="2" cm="1">
        <f t="array" ref="Q62">_xlfn.IFS($O62="학생부종합",2,$O62="학생부교과",1,$O62="교과전형없음","4",$O62="입학처요강없음","5")</f>
        <v>1</v>
      </c>
      <c r="R62" s="6" t="s">
        <v>684</v>
      </c>
      <c r="AO62" s="12"/>
      <c r="AP62" s="8"/>
      <c r="AQ62" s="8"/>
      <c r="AR62"/>
      <c r="AS62"/>
      <c r="AU62" t="str">
        <f t="shared" si="27"/>
        <v>270621지역인재</v>
      </c>
    </row>
    <row r="63" spans="2:47" x14ac:dyDescent="0.3">
      <c r="B63" s="87">
        <f>COUNTIF($AR$4:$AR63,"합격권")</f>
        <v>0</v>
      </c>
      <c r="C63" t="str">
        <f t="shared" ref="C63:C67" si="28">AU63</f>
        <v>220924학생부교과전형없음</v>
      </c>
      <c r="D63" s="3" t="str">
        <f t="shared" ref="D63:D69" si="29">J63&amp;F63&amp;I63&amp;Q63</f>
        <v>220924</v>
      </c>
      <c r="E63" s="6" t="s">
        <v>18</v>
      </c>
      <c r="F63" s="2" t="str">
        <f>VLOOKUP(E63,학교코드!$F:$H,3,0)</f>
        <v>09</v>
      </c>
      <c r="G63" s="6" t="s">
        <v>7</v>
      </c>
      <c r="H63" s="6" t="s">
        <v>600</v>
      </c>
      <c r="I63" s="2" cm="1">
        <f t="array" ref="I63">_xlfn.IFS($G63="치과대학",2,$G63="의과대학",1,$G63="한의과대학",3,$G63="약학대학",4,$G63="수의과대학",5,$G63="약학대학(제약)",6)</f>
        <v>2</v>
      </c>
      <c r="J63" s="6">
        <v>22</v>
      </c>
      <c r="K63" s="6" t="s">
        <v>21</v>
      </c>
      <c r="L63" s="6" t="s">
        <v>36</v>
      </c>
      <c r="M63" s="7" t="s">
        <v>115</v>
      </c>
      <c r="N63" s="7" t="s">
        <v>764</v>
      </c>
      <c r="O63" s="7" t="s">
        <v>765</v>
      </c>
      <c r="Q63" s="2" t="str" cm="1">
        <f t="array" ref="Q63">_xlfn.IFS($O63="학생부종합",2,$O63="학생부교과",1,$O63="교과전형없음","4",$O63="입학처요강없음","5")</f>
        <v>4</v>
      </c>
      <c r="AO63" s="12"/>
      <c r="AP63" s="8"/>
      <c r="AQ63" s="8"/>
      <c r="AR63"/>
      <c r="AS63"/>
      <c r="AU63" t="str">
        <f t="shared" ref="AU63:AU67" si="30">D63&amp;N63</f>
        <v>220924학생부교과전형없음</v>
      </c>
    </row>
    <row r="64" spans="2:47" x14ac:dyDescent="0.3">
      <c r="B64" s="87">
        <f>COUNTIF($AR$4:$AR64,"합격권")</f>
        <v>0</v>
      </c>
      <c r="C64" t="str">
        <f t="shared" si="28"/>
        <v>230924학생부교과전형없음</v>
      </c>
      <c r="D64" s="3" t="str">
        <f t="shared" si="29"/>
        <v>230924</v>
      </c>
      <c r="E64" s="6" t="s">
        <v>18</v>
      </c>
      <c r="F64" s="2" t="str">
        <f>VLOOKUP(E64,학교코드!$F:$H,3,0)</f>
        <v>09</v>
      </c>
      <c r="G64" s="6" t="s">
        <v>7</v>
      </c>
      <c r="H64" s="6" t="s">
        <v>600</v>
      </c>
      <c r="I64" s="2" cm="1">
        <f t="array" ref="I64">_xlfn.IFS($G64="치과대학",2,$G64="의과대학",1,$G64="한의과대학",3,$G64="약학대학",4,$G64="수의과대학",5,$G64="약학대학(제약)",6)</f>
        <v>2</v>
      </c>
      <c r="J64" s="6">
        <v>23</v>
      </c>
      <c r="K64" s="6" t="s">
        <v>21</v>
      </c>
      <c r="L64" s="6" t="s">
        <v>36</v>
      </c>
      <c r="M64" s="7" t="s">
        <v>115</v>
      </c>
      <c r="N64" s="7" t="s">
        <v>764</v>
      </c>
      <c r="O64" s="7" t="s">
        <v>765</v>
      </c>
      <c r="Q64" s="2" t="str" cm="1">
        <f t="array" ref="Q64">_xlfn.IFS($O64="학생부종합",2,$O64="학생부교과",1,$O64="교과전형없음","4",$O64="입학처요강없음","5")</f>
        <v>4</v>
      </c>
      <c r="AO64" s="12"/>
      <c r="AP64" s="8"/>
      <c r="AQ64" s="8"/>
      <c r="AR64"/>
      <c r="AS64"/>
      <c r="AU64" t="str">
        <f t="shared" si="30"/>
        <v>230924학생부교과전형없음</v>
      </c>
    </row>
    <row r="65" spans="2:47" x14ac:dyDescent="0.3">
      <c r="B65" s="87">
        <f>COUNTIF($AR$4:$AR65,"합격권")</f>
        <v>0</v>
      </c>
      <c r="C65" t="str">
        <f t="shared" si="28"/>
        <v>240924학생부교과전형없음</v>
      </c>
      <c r="D65" s="3" t="str">
        <f t="shared" si="29"/>
        <v>240924</v>
      </c>
      <c r="E65" s="6" t="s">
        <v>18</v>
      </c>
      <c r="F65" s="2" t="str">
        <f>VLOOKUP(E65,학교코드!$F:$H,3,0)</f>
        <v>09</v>
      </c>
      <c r="G65" s="6" t="s">
        <v>7</v>
      </c>
      <c r="H65" s="6" t="s">
        <v>600</v>
      </c>
      <c r="I65" s="2" cm="1">
        <f t="array" ref="I65">_xlfn.IFS($G65="치과대학",2,$G65="의과대학",1,$G65="한의과대학",3,$G65="약학대학",4,$G65="수의과대학",5,$G65="약학대학(제약)",6)</f>
        <v>2</v>
      </c>
      <c r="J65" s="6">
        <v>24</v>
      </c>
      <c r="K65" s="6" t="s">
        <v>21</v>
      </c>
      <c r="L65" s="6" t="s">
        <v>36</v>
      </c>
      <c r="M65" s="7" t="s">
        <v>115</v>
      </c>
      <c r="N65" s="7" t="s">
        <v>764</v>
      </c>
      <c r="O65" s="7" t="s">
        <v>765</v>
      </c>
      <c r="Q65" s="2" t="str" cm="1">
        <f t="array" ref="Q65">_xlfn.IFS($O65="학생부종합",2,$O65="학생부교과",1,$O65="교과전형없음","4",$O65="입학처요강없음","5")</f>
        <v>4</v>
      </c>
      <c r="AO65" s="12"/>
      <c r="AP65" s="8"/>
      <c r="AQ65" s="8"/>
      <c r="AR65"/>
      <c r="AS65"/>
      <c r="AU65" t="str">
        <f t="shared" si="30"/>
        <v>240924학생부교과전형없음</v>
      </c>
    </row>
    <row r="66" spans="2:47" x14ac:dyDescent="0.3">
      <c r="B66" s="87">
        <f>COUNTIF($AR$4:$AR66,"합격권")</f>
        <v>0</v>
      </c>
      <c r="C66" t="str">
        <f t="shared" si="28"/>
        <v>250924학생부교과전형없음</v>
      </c>
      <c r="D66" s="3" t="str">
        <f t="shared" si="29"/>
        <v>250924</v>
      </c>
      <c r="E66" s="6" t="s">
        <v>18</v>
      </c>
      <c r="F66" s="2" t="str">
        <f>VLOOKUP(E66,학교코드!$F:$H,3,0)</f>
        <v>09</v>
      </c>
      <c r="G66" s="6" t="s">
        <v>7</v>
      </c>
      <c r="H66" s="6" t="s">
        <v>600</v>
      </c>
      <c r="I66" s="2" cm="1">
        <f t="array" ref="I66">_xlfn.IFS($G66="치과대학",2,$G66="의과대학",1,$G66="한의과대학",3,$G66="약학대학",4,$G66="수의과대학",5,$G66="약학대학(제약)",6)</f>
        <v>2</v>
      </c>
      <c r="J66" s="6">
        <v>25</v>
      </c>
      <c r="K66" s="6" t="s">
        <v>21</v>
      </c>
      <c r="L66" s="6" t="s">
        <v>36</v>
      </c>
      <c r="M66" s="7" t="s">
        <v>115</v>
      </c>
      <c r="N66" s="7" t="s">
        <v>764</v>
      </c>
      <c r="O66" s="7" t="s">
        <v>765</v>
      </c>
      <c r="Q66" s="2" t="str" cm="1">
        <f t="array" ref="Q66">_xlfn.IFS($O66="학생부종합",2,$O66="학생부교과",1,$O66="교과전형없음","4",$O66="입학처요강없음","5")</f>
        <v>4</v>
      </c>
      <c r="AO66" s="12"/>
      <c r="AP66" s="8"/>
      <c r="AQ66" s="8"/>
      <c r="AR66"/>
      <c r="AS66"/>
      <c r="AU66" t="str">
        <f t="shared" si="30"/>
        <v>250924학생부교과전형없음</v>
      </c>
    </row>
    <row r="67" spans="2:47" x14ac:dyDescent="0.3">
      <c r="B67" s="87">
        <f>COUNTIF($AR$4:$AR67,"합격권")</f>
        <v>0</v>
      </c>
      <c r="C67" t="str">
        <f t="shared" si="28"/>
        <v>260921지역인재(전북)</v>
      </c>
      <c r="D67" s="3" t="str">
        <f t="shared" si="29"/>
        <v>260921</v>
      </c>
      <c r="E67" s="6" t="s">
        <v>18</v>
      </c>
      <c r="F67" s="2" t="str">
        <f>VLOOKUP(E67,학교코드!$F:$H,3,0)</f>
        <v>09</v>
      </c>
      <c r="G67" s="6" t="s">
        <v>7</v>
      </c>
      <c r="H67" s="6" t="s">
        <v>600</v>
      </c>
      <c r="I67" s="2" cm="1">
        <f t="array" ref="I67">_xlfn.IFS($G67="치과대학",2,$G67="의과대학",1,$G67="한의과대학",3,$G67="약학대학",4,$G67="수의과대학",5,$G67="약학대학(제약)",6)</f>
        <v>2</v>
      </c>
      <c r="J67" s="6">
        <v>26</v>
      </c>
      <c r="K67" s="6" t="s">
        <v>21</v>
      </c>
      <c r="L67" s="6" t="s">
        <v>36</v>
      </c>
      <c r="M67" s="7" t="s">
        <v>115</v>
      </c>
      <c r="N67" s="7" t="s">
        <v>772</v>
      </c>
      <c r="O67" s="7" t="s">
        <v>766</v>
      </c>
      <c r="P67" s="7" t="s">
        <v>775</v>
      </c>
      <c r="Q67" s="2" cm="1">
        <f t="array" ref="Q67">_xlfn.IFS($O67="학생부종합",2,$O67="학생부교과",1,$O67="교과전형없음","4",$O67="입학처요강없음","5")</f>
        <v>1</v>
      </c>
      <c r="R67" s="7" t="s">
        <v>777</v>
      </c>
      <c r="S67" s="6" t="s">
        <v>776</v>
      </c>
      <c r="T67" s="9">
        <v>17</v>
      </c>
      <c r="AO67" s="12"/>
      <c r="AP67" s="8" t="e">
        <f>성적분석!G302+10</f>
        <v>#DIV/0!</v>
      </c>
      <c r="AQ67" s="8" t="e">
        <f>성적분석!I302</f>
        <v>#DIV/0!</v>
      </c>
      <c r="AR67"/>
      <c r="AS67" s="1" t="s">
        <v>780</v>
      </c>
      <c r="AU67" t="str">
        <f t="shared" si="30"/>
        <v>260921지역인재(전북)</v>
      </c>
    </row>
    <row r="68" spans="2:47" x14ac:dyDescent="0.3">
      <c r="B68" s="87">
        <f>COUNTIF($AR$4:$AR68,"합격권")</f>
        <v>0</v>
      </c>
      <c r="C68" t="str">
        <f t="shared" ref="C68:C69" si="31">AU68</f>
        <v>260921지역인재(호남)</v>
      </c>
      <c r="D68" s="3" t="str">
        <f t="shared" ref="D68" si="32">J68&amp;F68&amp;I68&amp;Q68</f>
        <v>260921</v>
      </c>
      <c r="E68" s="6" t="s">
        <v>18</v>
      </c>
      <c r="F68" s="2" t="str">
        <f>VLOOKUP(E68,학교코드!$F:$H,3,0)</f>
        <v>09</v>
      </c>
      <c r="G68" s="6" t="s">
        <v>7</v>
      </c>
      <c r="H68" s="6" t="s">
        <v>600</v>
      </c>
      <c r="I68" s="2" cm="1">
        <f t="array" ref="I68">_xlfn.IFS($G68="치과대학",2,$G68="의과대학",1,$G68="한의과대학",3,$G68="약학대학",4,$G68="수의과대학",5,$G68="약학대학(제약)",6)</f>
        <v>2</v>
      </c>
      <c r="J68" s="6">
        <v>26</v>
      </c>
      <c r="K68" s="6" t="s">
        <v>21</v>
      </c>
      <c r="L68" s="6" t="s">
        <v>36</v>
      </c>
      <c r="M68" s="7" t="s">
        <v>115</v>
      </c>
      <c r="N68" s="7" t="s">
        <v>773</v>
      </c>
      <c r="O68" s="7" t="s">
        <v>766</v>
      </c>
      <c r="P68" s="7" t="s">
        <v>659</v>
      </c>
      <c r="Q68" s="2" cm="1">
        <f t="array" ref="Q68">_xlfn.IFS($O68="학생부종합",2,$O68="학생부교과",1,$O68="교과전형없음","4",$O68="입학처요강없음","5")</f>
        <v>1</v>
      </c>
      <c r="R68" s="7" t="s">
        <v>777</v>
      </c>
      <c r="S68" s="6" t="s">
        <v>776</v>
      </c>
      <c r="T68" s="9">
        <v>15</v>
      </c>
      <c r="AO68" s="12"/>
      <c r="AP68" s="8" t="e">
        <f>AP67</f>
        <v>#DIV/0!</v>
      </c>
      <c r="AQ68" s="8" t="e">
        <f>AQ67</f>
        <v>#DIV/0!</v>
      </c>
      <c r="AR68"/>
      <c r="AS68" s="1" t="s">
        <v>780</v>
      </c>
      <c r="AU68" t="str">
        <f t="shared" ref="AU68:AU69" si="33">D68&amp;N68</f>
        <v>260921지역인재(호남)</v>
      </c>
    </row>
    <row r="69" spans="2:47" x14ac:dyDescent="0.3">
      <c r="B69" s="87">
        <f>COUNTIF($AR$4:$AR69,"합격권")</f>
        <v>0</v>
      </c>
      <c r="C69" t="e">
        <f t="shared" si="31"/>
        <v>#N/A</v>
      </c>
      <c r="D69" s="3" t="e">
        <f t="shared" si="29"/>
        <v>#N/A</v>
      </c>
      <c r="E69" s="6" t="s">
        <v>18</v>
      </c>
      <c r="F69" s="2" t="str">
        <f>VLOOKUP(E69,학교코드!$F:$H,3,0)</f>
        <v>09</v>
      </c>
      <c r="G69" s="6" t="s">
        <v>7</v>
      </c>
      <c r="H69" s="6" t="s">
        <v>600</v>
      </c>
      <c r="I69" s="2" cm="1">
        <f t="array" ref="I69">_xlfn.IFS($G69="치과대학",2,$G69="의과대학",1,$G69="한의과대학",3,$G69="약학대학",4,$G69="수의과대학",5,$G69="약학대학(제약)",6)</f>
        <v>2</v>
      </c>
      <c r="J69" s="6">
        <v>27</v>
      </c>
      <c r="K69" s="6" t="s">
        <v>21</v>
      </c>
      <c r="L69" s="6" t="s">
        <v>36</v>
      </c>
      <c r="M69" s="6" t="s">
        <v>34</v>
      </c>
      <c r="N69" s="7" t="s">
        <v>781</v>
      </c>
      <c r="Q69" s="2" t="e" cm="1">
        <f t="array" ref="Q69">_xlfn.IFS($O69="학생부종합",2,$O69="학생부교과",1,$O69="교과전형없음","4",$O69="입학처요강없음","5")</f>
        <v>#N/A</v>
      </c>
      <c r="AO69" s="12"/>
      <c r="AP69" s="8"/>
      <c r="AQ69" s="8"/>
      <c r="AR69"/>
      <c r="AS69"/>
      <c r="AU69" t="e">
        <f t="shared" si="33"/>
        <v>#N/A</v>
      </c>
    </row>
    <row r="70" spans="2:47" x14ac:dyDescent="0.3">
      <c r="B70" s="87">
        <f>COUNTIF($AR$4:$AR70,"합격권")</f>
        <v>0</v>
      </c>
      <c r="C70" t="str">
        <f t="shared" ref="C70:C92" si="34">AU70</f>
        <v>220721교과(일반)</v>
      </c>
      <c r="D70" s="3" t="str">
        <f t="shared" ref="D70:D89" si="35">J70&amp;F70&amp;I70&amp;Q70</f>
        <v>220721</v>
      </c>
      <c r="E70" s="6" t="s">
        <v>16</v>
      </c>
      <c r="F70" s="2" t="str">
        <f>VLOOKUP(E70,학교코드!$F:$H,3,0)</f>
        <v>07</v>
      </c>
      <c r="G70" s="6" t="s">
        <v>7</v>
      </c>
      <c r="H70" s="6" t="s">
        <v>600</v>
      </c>
      <c r="I70" s="2" cm="1">
        <f t="array" ref="I70">_xlfn.IFS($G70="치과대학",2,$G70="의과대학",1,$G70="한의과대학",3,$G70="약학대학",4,$G70="수의과대학",5,$G70="약학대학(제약)",6)</f>
        <v>2</v>
      </c>
      <c r="J70" s="6">
        <v>22</v>
      </c>
      <c r="K70" s="6" t="s">
        <v>21</v>
      </c>
      <c r="L70" s="6" t="s">
        <v>36</v>
      </c>
      <c r="M70" s="7" t="s">
        <v>115</v>
      </c>
      <c r="N70" s="7" t="s">
        <v>831</v>
      </c>
      <c r="O70" s="7" t="s">
        <v>766</v>
      </c>
      <c r="P70" s="7" t="s">
        <v>783</v>
      </c>
      <c r="Q70" s="2" cm="1">
        <f t="array" ref="Q70">_xlfn.IFS($O70="학생부종합",2,$O70="학생부교과",1,$O70="교과전형없음","4",$O70="입학처요강없음","5")</f>
        <v>1</v>
      </c>
      <c r="R70" s="7" t="s">
        <v>828</v>
      </c>
      <c r="S70" s="7" t="s">
        <v>837</v>
      </c>
      <c r="T70" s="9">
        <v>7</v>
      </c>
      <c r="U70" s="12">
        <v>247</v>
      </c>
      <c r="V70" s="44">
        <f t="shared" ref="V70:V84" si="36">U70/T70</f>
        <v>35.285714285714285</v>
      </c>
      <c r="W70" s="12">
        <v>20</v>
      </c>
      <c r="Z70" s="46">
        <v>1.38</v>
      </c>
      <c r="AA70" s="46">
        <v>1.34</v>
      </c>
      <c r="AB70" s="46">
        <v>1.39</v>
      </c>
      <c r="AH70" s="47">
        <v>1000.139</v>
      </c>
      <c r="AJ70" s="47">
        <v>1000.04</v>
      </c>
      <c r="AO70" s="12" t="s">
        <v>827</v>
      </c>
      <c r="AP70" s="8" t="e">
        <f>성적분석!I309</f>
        <v>#DIV/0!</v>
      </c>
      <c r="AQ70" s="8" t="e">
        <f>성적분석!J309</f>
        <v>#DIV/0!</v>
      </c>
      <c r="AR70" s="34" t="e">
        <f>IF($AB70&lt;$AQ70,"불합격권","합격권")</f>
        <v>#DIV/0!</v>
      </c>
      <c r="AS70"/>
      <c r="AU70" t="str">
        <f t="shared" ref="AU70:AU92" si="37">D70&amp;N70</f>
        <v>220721교과(일반)</v>
      </c>
    </row>
    <row r="71" spans="2:47" x14ac:dyDescent="0.3">
      <c r="B71" s="87">
        <f>COUNTIF($AR$4:$AR71,"합격권")</f>
        <v>0</v>
      </c>
      <c r="C71" t="str">
        <f t="shared" si="34"/>
        <v>220721교과(지역인재)</v>
      </c>
      <c r="D71" s="3" t="str">
        <f t="shared" ref="D71:D72" si="38">J71&amp;F71&amp;I71&amp;Q71</f>
        <v>220721</v>
      </c>
      <c r="E71" s="6" t="s">
        <v>16</v>
      </c>
      <c r="F71" s="2" t="str">
        <f>VLOOKUP(E71,학교코드!$F:$H,3,0)</f>
        <v>07</v>
      </c>
      <c r="G71" s="6" t="s">
        <v>7</v>
      </c>
      <c r="H71" s="6" t="s">
        <v>600</v>
      </c>
      <c r="I71" s="2" cm="1">
        <f t="array" ref="I71">_xlfn.IFS($G71="치과대학",2,$G71="의과대학",1,$G71="한의과대학",3,$G71="약학대학",4,$G71="수의과대학",5,$G71="약학대학(제약)",6)</f>
        <v>2</v>
      </c>
      <c r="J71" s="6">
        <v>22</v>
      </c>
      <c r="K71" s="6" t="s">
        <v>21</v>
      </c>
      <c r="L71" s="6" t="s">
        <v>36</v>
      </c>
      <c r="M71" s="7" t="s">
        <v>115</v>
      </c>
      <c r="N71" s="7" t="s">
        <v>833</v>
      </c>
      <c r="O71" s="7" t="s">
        <v>766</v>
      </c>
      <c r="P71" s="7" t="s">
        <v>659</v>
      </c>
      <c r="Q71" s="2" cm="1">
        <f t="array" ref="Q71">_xlfn.IFS($O71="학생부종합",2,$O71="학생부교과",1,$O71="교과전형없음","4",$O71="입학처요강없음","5")</f>
        <v>1</v>
      </c>
      <c r="R71" s="7" t="s">
        <v>828</v>
      </c>
      <c r="S71" s="7" t="s">
        <v>791</v>
      </c>
      <c r="T71" s="9">
        <v>9</v>
      </c>
      <c r="U71" s="12">
        <v>165</v>
      </c>
      <c r="V71" s="44">
        <f t="shared" si="36"/>
        <v>18.333333333333332</v>
      </c>
      <c r="W71" s="12">
        <v>17</v>
      </c>
      <c r="Z71" s="46">
        <v>1.22</v>
      </c>
      <c r="AA71" s="46">
        <v>1.17</v>
      </c>
      <c r="AB71" s="46">
        <v>1.23</v>
      </c>
      <c r="AH71" s="47">
        <v>1002.278</v>
      </c>
      <c r="AJ71" s="47">
        <v>1002.14</v>
      </c>
      <c r="AO71" s="12" t="s">
        <v>827</v>
      </c>
      <c r="AP71" s="8" t="e">
        <f>AP70</f>
        <v>#DIV/0!</v>
      </c>
      <c r="AQ71" s="8" t="e">
        <f t="shared" ref="AQ71:AQ72" si="39">AQ70</f>
        <v>#DIV/0!</v>
      </c>
      <c r="AR71" s="34" t="e">
        <f>IF($AB71&lt;$AQ71,"불합격권","합격권")</f>
        <v>#DIV/0!</v>
      </c>
      <c r="AS71"/>
      <c r="AU71" t="str">
        <f t="shared" si="37"/>
        <v>220721교과(지역인재)</v>
      </c>
    </row>
    <row r="72" spans="2:47" x14ac:dyDescent="0.3">
      <c r="B72" s="87">
        <f>COUNTIF($AR$4:$AR72,"합격권")</f>
        <v>0</v>
      </c>
      <c r="C72" t="str">
        <f t="shared" si="34"/>
        <v>220721교과(사회적배려대상자)</v>
      </c>
      <c r="D72" s="3" t="str">
        <f t="shared" si="38"/>
        <v>220721</v>
      </c>
      <c r="E72" s="6" t="s">
        <v>16</v>
      </c>
      <c r="F72" s="2" t="str">
        <f>VLOOKUP(E72,학교코드!$F:$H,3,0)</f>
        <v>07</v>
      </c>
      <c r="G72" s="6" t="s">
        <v>7</v>
      </c>
      <c r="H72" s="6" t="s">
        <v>600</v>
      </c>
      <c r="I72" s="2" cm="1">
        <f t="array" ref="I72">_xlfn.IFS($G72="치과대학",2,$G72="의과대학",1,$G72="한의과대학",3,$G72="약학대학",4,$G72="수의과대학",5,$G72="약학대학(제약)",6)</f>
        <v>2</v>
      </c>
      <c r="J72" s="6">
        <v>22</v>
      </c>
      <c r="K72" s="6" t="s">
        <v>21</v>
      </c>
      <c r="L72" s="6" t="s">
        <v>36</v>
      </c>
      <c r="M72" s="7" t="s">
        <v>115</v>
      </c>
      <c r="N72" s="7" t="s">
        <v>835</v>
      </c>
      <c r="O72" s="7" t="s">
        <v>766</v>
      </c>
      <c r="P72" s="7" t="s">
        <v>783</v>
      </c>
      <c r="Q72" s="2" cm="1">
        <f t="array" ref="Q72">_xlfn.IFS($O72="학생부종합",2,$O72="학생부교과",1,$O72="교과전형없음","4",$O72="입학처요강없음","5")</f>
        <v>1</v>
      </c>
      <c r="R72" s="7" t="s">
        <v>836</v>
      </c>
      <c r="S72" s="7" t="s">
        <v>838</v>
      </c>
      <c r="T72" s="9">
        <v>1</v>
      </c>
      <c r="U72" s="12">
        <v>15</v>
      </c>
      <c r="V72" s="44">
        <f t="shared" si="36"/>
        <v>15</v>
      </c>
      <c r="W72" s="12">
        <v>0</v>
      </c>
      <c r="AO72" s="12"/>
      <c r="AP72" s="8" t="e">
        <f>AP71</f>
        <v>#DIV/0!</v>
      </c>
      <c r="AQ72" s="8" t="e">
        <f t="shared" si="39"/>
        <v>#DIV/0!</v>
      </c>
      <c r="AS72" s="1" t="s">
        <v>789</v>
      </c>
      <c r="AU72" t="str">
        <f t="shared" si="37"/>
        <v>220721교과(사회적배려대상자)</v>
      </c>
    </row>
    <row r="73" spans="2:47" x14ac:dyDescent="0.3">
      <c r="B73" s="87">
        <f>COUNTIF($AR$4:$AR73,"합격권")</f>
        <v>0</v>
      </c>
      <c r="C73" t="str">
        <f t="shared" si="34"/>
        <v>230721교과(일반)</v>
      </c>
      <c r="D73" s="3" t="str">
        <f t="shared" si="35"/>
        <v>230721</v>
      </c>
      <c r="E73" s="6" t="s">
        <v>16</v>
      </c>
      <c r="F73" s="2" t="str">
        <f>VLOOKUP(E73,학교코드!$F:$H,3,0)</f>
        <v>07</v>
      </c>
      <c r="G73" s="6" t="s">
        <v>7</v>
      </c>
      <c r="H73" s="6" t="s">
        <v>600</v>
      </c>
      <c r="I73" s="2" cm="1">
        <f t="array" ref="I73">_xlfn.IFS($G73="치과대학",2,$G73="의과대학",1,$G73="한의과대학",3,$G73="약학대학",4,$G73="수의과대학",5,$G73="약학대학(제약)",6)</f>
        <v>2</v>
      </c>
      <c r="J73" s="6">
        <v>23</v>
      </c>
      <c r="K73" s="6" t="s">
        <v>21</v>
      </c>
      <c r="L73" s="6" t="s">
        <v>36</v>
      </c>
      <c r="M73" s="7" t="s">
        <v>115</v>
      </c>
      <c r="N73" s="6" t="s">
        <v>830</v>
      </c>
      <c r="O73" s="6" t="s">
        <v>108</v>
      </c>
      <c r="P73" s="6" t="s">
        <v>106</v>
      </c>
      <c r="Q73" s="2" cm="1">
        <f t="array" ref="Q73">_xlfn.IFS($O73="학생부종합",2,$O73="학생부교과",1,$O73="교과전형없음","4",$O73="입학처요강없음","5")</f>
        <v>1</v>
      </c>
      <c r="R73" s="6" t="s">
        <v>691</v>
      </c>
      <c r="S73" s="6" t="s">
        <v>595</v>
      </c>
      <c r="T73" s="9">
        <v>5</v>
      </c>
      <c r="U73" s="12">
        <v>191</v>
      </c>
      <c r="V73" s="44">
        <f t="shared" si="36"/>
        <v>38.200000000000003</v>
      </c>
      <c r="W73" s="12">
        <v>11</v>
      </c>
      <c r="Z73" s="46">
        <v>1.18</v>
      </c>
      <c r="AA73" s="46">
        <v>1.19</v>
      </c>
      <c r="AB73" s="46">
        <v>1.19</v>
      </c>
      <c r="AH73" s="47">
        <v>1002.69</v>
      </c>
      <c r="AJ73" s="47">
        <v>1002.58</v>
      </c>
      <c r="AO73" s="12" t="s">
        <v>827</v>
      </c>
      <c r="AP73" s="8" t="e">
        <f t="shared" ref="AP73:AQ75" si="40">AP70</f>
        <v>#DIV/0!</v>
      </c>
      <c r="AQ73" s="8" t="e">
        <f t="shared" si="40"/>
        <v>#DIV/0!</v>
      </c>
      <c r="AR73" s="34" t="e">
        <f t="shared" ref="AR73:AR74" si="41">IF($AB73&lt;$AQ73,"불합격권","합격권")</f>
        <v>#DIV/0!</v>
      </c>
      <c r="AS73"/>
      <c r="AU73" t="str">
        <f t="shared" si="37"/>
        <v>230721교과(일반)</v>
      </c>
    </row>
    <row r="74" spans="2:47" x14ac:dyDescent="0.3">
      <c r="B74" s="87">
        <f>COUNTIF($AR$4:$AR74,"합격권")</f>
        <v>0</v>
      </c>
      <c r="C74" t="str">
        <f t="shared" si="34"/>
        <v>230721교과(지역인재)</v>
      </c>
      <c r="D74" s="3" t="str">
        <f t="shared" ref="D74:D75" si="42">J74&amp;F74&amp;I74&amp;Q74</f>
        <v>230721</v>
      </c>
      <c r="E74" s="6" t="s">
        <v>16</v>
      </c>
      <c r="F74" s="2" t="str">
        <f>VLOOKUP(E74,학교코드!$F:$H,3,0)</f>
        <v>07</v>
      </c>
      <c r="G74" s="6" t="s">
        <v>7</v>
      </c>
      <c r="H74" s="6" t="s">
        <v>600</v>
      </c>
      <c r="I74" s="2" cm="1">
        <f t="array" ref="I74">_xlfn.IFS($G74="치과대학",2,$G74="의과대학",1,$G74="한의과대학",3,$G74="약학대학",4,$G74="수의과대학",5,$G74="약학대학(제약)",6)</f>
        <v>2</v>
      </c>
      <c r="J74" s="6">
        <v>23</v>
      </c>
      <c r="K74" s="6" t="s">
        <v>21</v>
      </c>
      <c r="L74" s="6" t="s">
        <v>36</v>
      </c>
      <c r="M74" s="7" t="s">
        <v>115</v>
      </c>
      <c r="N74" s="6" t="s">
        <v>832</v>
      </c>
      <c r="O74" s="6" t="s">
        <v>108</v>
      </c>
      <c r="P74" s="6" t="s">
        <v>663</v>
      </c>
      <c r="Q74" s="2" cm="1">
        <f t="array" ref="Q74">_xlfn.IFS($O74="학생부종합",2,$O74="학생부교과",1,$O74="교과전형없음","4",$O74="입학처요강없음","5")</f>
        <v>1</v>
      </c>
      <c r="R74" s="6" t="s">
        <v>691</v>
      </c>
      <c r="S74" s="7" t="s">
        <v>839</v>
      </c>
      <c r="T74" s="9">
        <v>12</v>
      </c>
      <c r="U74" s="12">
        <v>137</v>
      </c>
      <c r="V74" s="44">
        <f t="shared" si="36"/>
        <v>11.416666666666666</v>
      </c>
      <c r="W74" s="12">
        <v>9</v>
      </c>
      <c r="Z74" s="46">
        <v>1.23</v>
      </c>
      <c r="AA74" s="46">
        <v>1.25</v>
      </c>
      <c r="AB74" s="46">
        <v>1.29</v>
      </c>
      <c r="AH74" s="47">
        <v>1002.08</v>
      </c>
      <c r="AJ74" s="47">
        <v>1001.43</v>
      </c>
      <c r="AO74" s="12" t="s">
        <v>827</v>
      </c>
      <c r="AP74" s="8" t="e">
        <f t="shared" si="40"/>
        <v>#DIV/0!</v>
      </c>
      <c r="AQ74" s="8" t="e">
        <f t="shared" si="40"/>
        <v>#DIV/0!</v>
      </c>
      <c r="AR74" s="34" t="e">
        <f t="shared" si="41"/>
        <v>#DIV/0!</v>
      </c>
      <c r="AS74"/>
      <c r="AU74" t="str">
        <f t="shared" si="37"/>
        <v>230721교과(지역인재)</v>
      </c>
    </row>
    <row r="75" spans="2:47" x14ac:dyDescent="0.3">
      <c r="B75" s="87">
        <f>COUNTIF($AR$4:$AR75,"합격권")</f>
        <v>0</v>
      </c>
      <c r="C75" t="str">
        <f t="shared" si="34"/>
        <v>230721교과(사회적배려대상자)</v>
      </c>
      <c r="D75" s="3" t="str">
        <f t="shared" si="42"/>
        <v>230721</v>
      </c>
      <c r="E75" s="6" t="s">
        <v>16</v>
      </c>
      <c r="F75" s="2" t="str">
        <f>VLOOKUP(E75,학교코드!$F:$H,3,0)</f>
        <v>07</v>
      </c>
      <c r="G75" s="6" t="s">
        <v>7</v>
      </c>
      <c r="H75" s="6" t="s">
        <v>600</v>
      </c>
      <c r="I75" s="2" cm="1">
        <f t="array" ref="I75">_xlfn.IFS($G75="치과대학",2,$G75="의과대학",1,$G75="한의과대학",3,$G75="약학대학",4,$G75="수의과대학",5,$G75="약학대학(제약)",6)</f>
        <v>2</v>
      </c>
      <c r="J75" s="6">
        <v>23</v>
      </c>
      <c r="K75" s="6" t="s">
        <v>21</v>
      </c>
      <c r="L75" s="6" t="s">
        <v>36</v>
      </c>
      <c r="M75" s="7" t="s">
        <v>115</v>
      </c>
      <c r="N75" s="6" t="s">
        <v>834</v>
      </c>
      <c r="O75" s="6" t="s">
        <v>108</v>
      </c>
      <c r="P75" s="6" t="s">
        <v>106</v>
      </c>
      <c r="Q75" s="2" cm="1">
        <f t="array" ref="Q75">_xlfn.IFS($O75="학생부종합",2,$O75="학생부교과",1,$O75="교과전형없음","4",$O75="입학처요강없음","5")</f>
        <v>1</v>
      </c>
      <c r="R75" s="7" t="s">
        <v>848</v>
      </c>
      <c r="S75" s="7" t="s">
        <v>840</v>
      </c>
      <c r="T75" s="9">
        <v>1</v>
      </c>
      <c r="U75" s="12">
        <v>16</v>
      </c>
      <c r="V75" s="44">
        <f t="shared" si="36"/>
        <v>16</v>
      </c>
      <c r="W75" s="12">
        <v>0</v>
      </c>
      <c r="AO75" s="12"/>
      <c r="AP75" s="8" t="e">
        <f t="shared" si="40"/>
        <v>#DIV/0!</v>
      </c>
      <c r="AQ75" s="8" t="e">
        <f t="shared" si="40"/>
        <v>#DIV/0!</v>
      </c>
      <c r="AR75"/>
      <c r="AS75" s="1" t="s">
        <v>789</v>
      </c>
      <c r="AU75" t="str">
        <f t="shared" si="37"/>
        <v>230721교과(사회적배려대상자)</v>
      </c>
    </row>
    <row r="76" spans="2:47" x14ac:dyDescent="0.3">
      <c r="B76" s="87">
        <f>COUNTIF($AR$4:$AR76,"합격권")</f>
        <v>0</v>
      </c>
      <c r="C76" t="str">
        <f t="shared" si="34"/>
        <v>230721교과(지역기회균형)</v>
      </c>
      <c r="D76" s="3" t="str">
        <f t="shared" ref="D76" si="43">J76&amp;F76&amp;I76&amp;Q76</f>
        <v>230721</v>
      </c>
      <c r="E76" s="6" t="s">
        <v>16</v>
      </c>
      <c r="F76" s="2" t="str">
        <f>VLOOKUP(E76,학교코드!$F:$H,3,0)</f>
        <v>07</v>
      </c>
      <c r="G76" s="6" t="s">
        <v>7</v>
      </c>
      <c r="H76" s="6" t="s">
        <v>600</v>
      </c>
      <c r="I76" s="2" cm="1">
        <f t="array" ref="I76">_xlfn.IFS($G76="치과대학",2,$G76="의과대학",1,$G76="한의과대학",3,$G76="약학대학",4,$G76="수의과대학",5,$G76="약학대학(제약)",6)</f>
        <v>2</v>
      </c>
      <c r="J76" s="6">
        <v>23</v>
      </c>
      <c r="K76" s="6" t="s">
        <v>21</v>
      </c>
      <c r="L76" s="6" t="s">
        <v>36</v>
      </c>
      <c r="M76" s="7" t="s">
        <v>115</v>
      </c>
      <c r="N76" s="7" t="s">
        <v>843</v>
      </c>
      <c r="O76" s="6" t="s">
        <v>108</v>
      </c>
      <c r="P76" s="6" t="s">
        <v>663</v>
      </c>
      <c r="Q76" s="2" cm="1">
        <f t="array" ref="Q76">_xlfn.IFS($O76="학생부종합",2,$O76="학생부교과",1,$O76="교과전형없음","4",$O76="입학처요강없음","5")</f>
        <v>1</v>
      </c>
      <c r="R76" s="7" t="s">
        <v>845</v>
      </c>
      <c r="S76" s="6" t="s">
        <v>597</v>
      </c>
      <c r="T76" s="9">
        <v>1</v>
      </c>
      <c r="U76" s="12">
        <v>4</v>
      </c>
      <c r="V76" s="44">
        <f t="shared" si="36"/>
        <v>4</v>
      </c>
      <c r="W76" s="12">
        <v>1</v>
      </c>
      <c r="AO76" s="12"/>
      <c r="AP76" s="8" t="e">
        <f>AP75</f>
        <v>#DIV/0!</v>
      </c>
      <c r="AQ76" s="8" t="e">
        <f>AQ75</f>
        <v>#DIV/0!</v>
      </c>
      <c r="AR76"/>
      <c r="AS76" s="1" t="s">
        <v>789</v>
      </c>
      <c r="AU76" t="str">
        <f t="shared" si="37"/>
        <v>230721교과(지역기회균형)</v>
      </c>
    </row>
    <row r="77" spans="2:47" x14ac:dyDescent="0.3">
      <c r="B77" s="87">
        <f>COUNTIF($AR$4:$AR77,"합격권")</f>
        <v>0</v>
      </c>
      <c r="C77" t="str">
        <f t="shared" si="34"/>
        <v>240721교과(일반)</v>
      </c>
      <c r="D77" s="3" t="str">
        <f t="shared" si="35"/>
        <v>240721</v>
      </c>
      <c r="E77" s="6" t="s">
        <v>16</v>
      </c>
      <c r="F77" s="2" t="str">
        <f>VLOOKUP(E77,학교코드!$F:$H,3,0)</f>
        <v>07</v>
      </c>
      <c r="G77" s="6" t="s">
        <v>7</v>
      </c>
      <c r="H77" s="6" t="s">
        <v>600</v>
      </c>
      <c r="I77" s="2" cm="1">
        <f t="array" ref="I77">_xlfn.IFS($G77="치과대학",2,$G77="의과대학",1,$G77="한의과대학",3,$G77="약학대학",4,$G77="수의과대학",5,$G77="약학대학(제약)",6)</f>
        <v>2</v>
      </c>
      <c r="J77" s="6">
        <v>24</v>
      </c>
      <c r="K77" s="6" t="s">
        <v>21</v>
      </c>
      <c r="L77" s="6" t="s">
        <v>36</v>
      </c>
      <c r="M77" s="7" t="s">
        <v>115</v>
      </c>
      <c r="N77" s="6" t="s">
        <v>830</v>
      </c>
      <c r="O77" s="6" t="s">
        <v>108</v>
      </c>
      <c r="P77" s="6" t="s">
        <v>106</v>
      </c>
      <c r="Q77" s="2" cm="1">
        <f t="array" ref="Q77">_xlfn.IFS($O77="학생부종합",2,$O77="학생부교과",1,$O77="교과전형없음","4",$O77="입학처요강없음","5")</f>
        <v>1</v>
      </c>
      <c r="R77" s="6" t="s">
        <v>691</v>
      </c>
      <c r="S77" s="6" t="s">
        <v>595</v>
      </c>
      <c r="T77" s="9">
        <v>5</v>
      </c>
      <c r="U77" s="12">
        <v>102</v>
      </c>
      <c r="V77" s="44">
        <f t="shared" si="36"/>
        <v>20.399999999999999</v>
      </c>
      <c r="W77" s="12">
        <v>25</v>
      </c>
      <c r="Z77" s="46">
        <v>1.1100000000000001</v>
      </c>
      <c r="AA77" s="46">
        <v>1.05</v>
      </c>
      <c r="AB77" s="46">
        <v>1.0900000000000001</v>
      </c>
      <c r="AH77" s="47">
        <v>1013.631</v>
      </c>
      <c r="AI77" s="47">
        <v>1014.338</v>
      </c>
      <c r="AJ77" s="47">
        <v>1013.828</v>
      </c>
      <c r="AO77" s="12" t="s">
        <v>827</v>
      </c>
      <c r="AP77" s="8" t="e">
        <f>성적분석!I311</f>
        <v>#DIV/0!</v>
      </c>
      <c r="AQ77" s="8" t="e">
        <f>성적분석!J311</f>
        <v>#DIV/0!</v>
      </c>
      <c r="AR77" s="34" t="e">
        <f t="shared" ref="AR77" si="44">IF($AB77&lt;$AQ77,"불합격권","합격권")</f>
        <v>#DIV/0!</v>
      </c>
      <c r="AS77"/>
      <c r="AU77" t="str">
        <f t="shared" si="37"/>
        <v>240721교과(일반)</v>
      </c>
    </row>
    <row r="78" spans="2:47" x14ac:dyDescent="0.3">
      <c r="B78" s="87">
        <f>COUNTIF($AR$4:$AR78,"합격권")</f>
        <v>0</v>
      </c>
      <c r="C78" t="str">
        <f t="shared" si="34"/>
        <v>240721교과(지역인재)</v>
      </c>
      <c r="D78" s="3" t="str">
        <f t="shared" ref="D78:D79" si="45">J78&amp;F78&amp;I78&amp;Q78</f>
        <v>240721</v>
      </c>
      <c r="E78" s="6" t="s">
        <v>16</v>
      </c>
      <c r="F78" s="2" t="str">
        <f>VLOOKUP(E78,학교코드!$F:$H,3,0)</f>
        <v>07</v>
      </c>
      <c r="G78" s="6" t="s">
        <v>7</v>
      </c>
      <c r="H78" s="6" t="s">
        <v>600</v>
      </c>
      <c r="I78" s="2" cm="1">
        <f t="array" ref="I78">_xlfn.IFS($G78="치과대학",2,$G78="의과대학",1,$G78="한의과대학",3,$G78="약학대학",4,$G78="수의과대학",5,$G78="약학대학(제약)",6)</f>
        <v>2</v>
      </c>
      <c r="J78" s="6">
        <v>24</v>
      </c>
      <c r="K78" s="6" t="s">
        <v>21</v>
      </c>
      <c r="L78" s="6" t="s">
        <v>36</v>
      </c>
      <c r="M78" s="7" t="s">
        <v>115</v>
      </c>
      <c r="N78" s="6" t="s">
        <v>832</v>
      </c>
      <c r="O78" s="6" t="s">
        <v>108</v>
      </c>
      <c r="P78" s="6" t="s">
        <v>663</v>
      </c>
      <c r="Q78" s="2" cm="1">
        <f t="array" ref="Q78">_xlfn.IFS($O78="학생부종합",2,$O78="학생부교과",1,$O78="교과전형없음","4",$O78="입학처요강없음","5")</f>
        <v>1</v>
      </c>
      <c r="R78" s="6" t="s">
        <v>691</v>
      </c>
      <c r="S78" s="6" t="s">
        <v>603</v>
      </c>
      <c r="T78" s="9">
        <v>12</v>
      </c>
      <c r="U78" s="12">
        <v>107</v>
      </c>
      <c r="V78" s="44">
        <f t="shared" si="36"/>
        <v>8.9166666666666661</v>
      </c>
      <c r="W78" s="12">
        <v>31</v>
      </c>
      <c r="Z78" s="46">
        <v>1.24</v>
      </c>
      <c r="AA78" s="46">
        <v>1.24</v>
      </c>
      <c r="AB78" s="46">
        <v>1.27</v>
      </c>
      <c r="AH78" s="47">
        <v>1011.992</v>
      </c>
      <c r="AI78" s="47">
        <v>1011.948</v>
      </c>
      <c r="AJ78" s="47">
        <v>1011.684</v>
      </c>
      <c r="AO78" s="12" t="s">
        <v>827</v>
      </c>
      <c r="AP78" s="8" t="e">
        <f t="shared" ref="AP78:AQ80" si="46">AP77</f>
        <v>#DIV/0!</v>
      </c>
      <c r="AQ78" s="8" t="e">
        <f t="shared" si="46"/>
        <v>#DIV/0!</v>
      </c>
      <c r="AR78" s="34" t="e">
        <f>IF($AB78&lt;$AQ78,"불합격권","합격권")</f>
        <v>#DIV/0!</v>
      </c>
      <c r="AS78"/>
      <c r="AU78" t="str">
        <f t="shared" si="37"/>
        <v>240721교과(지역인재)</v>
      </c>
    </row>
    <row r="79" spans="2:47" x14ac:dyDescent="0.3">
      <c r="B79" s="87">
        <f>COUNTIF($AR$4:$AR79,"합격권")</f>
        <v>0</v>
      </c>
      <c r="C79" t="str">
        <f t="shared" si="34"/>
        <v>240721교과(사회적배려대상자)</v>
      </c>
      <c r="D79" s="3" t="str">
        <f t="shared" si="45"/>
        <v>240721</v>
      </c>
      <c r="E79" s="6" t="s">
        <v>16</v>
      </c>
      <c r="F79" s="2" t="str">
        <f>VLOOKUP(E79,학교코드!$F:$H,3,0)</f>
        <v>07</v>
      </c>
      <c r="G79" s="6" t="s">
        <v>7</v>
      </c>
      <c r="H79" s="6" t="s">
        <v>600</v>
      </c>
      <c r="I79" s="2" cm="1">
        <f t="array" ref="I79">_xlfn.IFS($G79="치과대학",2,$G79="의과대학",1,$G79="한의과대학",3,$G79="약학대학",4,$G79="수의과대학",5,$G79="약학대학(제약)",6)</f>
        <v>2</v>
      </c>
      <c r="J79" s="6">
        <v>24</v>
      </c>
      <c r="K79" s="6" t="s">
        <v>21</v>
      </c>
      <c r="L79" s="6" t="s">
        <v>36</v>
      </c>
      <c r="M79" s="7" t="s">
        <v>115</v>
      </c>
      <c r="N79" s="6" t="s">
        <v>834</v>
      </c>
      <c r="O79" s="6" t="s">
        <v>108</v>
      </c>
      <c r="P79" s="6" t="s">
        <v>106</v>
      </c>
      <c r="Q79" s="2" cm="1">
        <f t="array" ref="Q79">_xlfn.IFS($O79="학생부종합",2,$O79="학생부교과",1,$O79="교과전형없음","4",$O79="입학처요강없음","5")</f>
        <v>1</v>
      </c>
      <c r="R79" s="6" t="s">
        <v>847</v>
      </c>
      <c r="S79" s="6" t="s">
        <v>597</v>
      </c>
      <c r="T79" s="9">
        <v>1</v>
      </c>
      <c r="U79" s="12">
        <v>16</v>
      </c>
      <c r="V79" s="44">
        <f t="shared" si="36"/>
        <v>16</v>
      </c>
      <c r="W79" s="12">
        <v>1</v>
      </c>
      <c r="AO79" s="12"/>
      <c r="AP79" s="8" t="e">
        <f t="shared" si="46"/>
        <v>#DIV/0!</v>
      </c>
      <c r="AQ79" s="8" t="e">
        <f t="shared" si="46"/>
        <v>#DIV/0!</v>
      </c>
      <c r="AR79"/>
      <c r="AS79" s="1" t="s">
        <v>789</v>
      </c>
      <c r="AU79" t="str">
        <f t="shared" si="37"/>
        <v>240721교과(사회적배려대상자)</v>
      </c>
    </row>
    <row r="80" spans="2:47" x14ac:dyDescent="0.3">
      <c r="B80" s="87">
        <f>COUNTIF($AR$4:$AR80,"합격권")</f>
        <v>0</v>
      </c>
      <c r="C80" t="str">
        <f t="shared" si="34"/>
        <v>240721교과(지역기회균형)</v>
      </c>
      <c r="D80" s="3" t="str">
        <f t="shared" ref="D80" si="47">J80&amp;F80&amp;I80&amp;Q80</f>
        <v>240721</v>
      </c>
      <c r="E80" s="6" t="s">
        <v>16</v>
      </c>
      <c r="F80" s="2" t="str">
        <f>VLOOKUP(E80,학교코드!$F:$H,3,0)</f>
        <v>07</v>
      </c>
      <c r="G80" s="6" t="s">
        <v>7</v>
      </c>
      <c r="H80" s="6" t="s">
        <v>600</v>
      </c>
      <c r="I80" s="2" cm="1">
        <f t="array" ref="I80">_xlfn.IFS($G80="치과대학",2,$G80="의과대학",1,$G80="한의과대학",3,$G80="약학대학",4,$G80="수의과대학",5,$G80="약학대학(제약)",6)</f>
        <v>2</v>
      </c>
      <c r="J80" s="6">
        <v>24</v>
      </c>
      <c r="K80" s="6" t="s">
        <v>21</v>
      </c>
      <c r="L80" s="6" t="s">
        <v>36</v>
      </c>
      <c r="M80" s="7" t="s">
        <v>115</v>
      </c>
      <c r="N80" s="6" t="s">
        <v>842</v>
      </c>
      <c r="O80" s="6" t="s">
        <v>108</v>
      </c>
      <c r="P80" s="6" t="s">
        <v>663</v>
      </c>
      <c r="Q80" s="2" cm="1">
        <f t="array" ref="Q80">_xlfn.IFS($O80="학생부종합",2,$O80="학생부교과",1,$O80="교과전형없음","4",$O80="입학처요강없음","5")</f>
        <v>1</v>
      </c>
      <c r="R80" s="6" t="s">
        <v>844</v>
      </c>
      <c r="S80" s="6" t="s">
        <v>597</v>
      </c>
      <c r="T80" s="9">
        <v>1</v>
      </c>
      <c r="U80" s="12">
        <v>10</v>
      </c>
      <c r="V80" s="44">
        <f t="shared" si="36"/>
        <v>10</v>
      </c>
      <c r="W80" s="12">
        <v>1</v>
      </c>
      <c r="AO80" s="12"/>
      <c r="AP80" s="8" t="e">
        <f t="shared" si="46"/>
        <v>#DIV/0!</v>
      </c>
      <c r="AQ80" s="8" t="e">
        <f t="shared" si="46"/>
        <v>#DIV/0!</v>
      </c>
      <c r="AR80"/>
      <c r="AS80" s="1" t="s">
        <v>789</v>
      </c>
      <c r="AU80" t="str">
        <f t="shared" si="37"/>
        <v>240721교과(지역기회균형)</v>
      </c>
    </row>
    <row r="81" spans="2:47" x14ac:dyDescent="0.3">
      <c r="B81" s="87">
        <f>COUNTIF($AR$4:$AR81,"합격권")</f>
        <v>0</v>
      </c>
      <c r="C81" t="str">
        <f t="shared" si="34"/>
        <v>250721교과(일반)</v>
      </c>
      <c r="D81" s="3" t="str">
        <f t="shared" si="35"/>
        <v>250721</v>
      </c>
      <c r="E81" s="6" t="s">
        <v>16</v>
      </c>
      <c r="F81" s="2" t="str">
        <f>VLOOKUP(E81,학교코드!$F:$H,3,0)</f>
        <v>07</v>
      </c>
      <c r="G81" s="6" t="s">
        <v>7</v>
      </c>
      <c r="H81" s="6" t="s">
        <v>600</v>
      </c>
      <c r="I81" s="2" cm="1">
        <f t="array" ref="I81">_xlfn.IFS($G81="치과대학",2,$G81="의과대학",1,$G81="한의과대학",3,$G81="약학대학",4,$G81="수의과대학",5,$G81="약학대학(제약)",6)</f>
        <v>2</v>
      </c>
      <c r="J81" s="6">
        <v>25</v>
      </c>
      <c r="K81" s="6" t="s">
        <v>21</v>
      </c>
      <c r="L81" s="6" t="s">
        <v>36</v>
      </c>
      <c r="M81" s="7" t="s">
        <v>115</v>
      </c>
      <c r="N81" s="6" t="s">
        <v>830</v>
      </c>
      <c r="O81" s="6" t="s">
        <v>108</v>
      </c>
      <c r="P81" s="6" t="s">
        <v>106</v>
      </c>
      <c r="Q81" s="2" cm="1">
        <f t="array" ref="Q81">_xlfn.IFS($O81="학생부종합",2,$O81="학생부교과",1,$O81="교과전형없음","4",$O81="입학처요강없음","5")</f>
        <v>1</v>
      </c>
      <c r="R81" s="6" t="s">
        <v>691</v>
      </c>
      <c r="S81" s="6" t="s">
        <v>851</v>
      </c>
      <c r="T81" s="9">
        <v>5</v>
      </c>
      <c r="U81" s="12">
        <v>89</v>
      </c>
      <c r="V81" s="44">
        <f t="shared" si="36"/>
        <v>17.8</v>
      </c>
      <c r="W81" s="12">
        <v>14</v>
      </c>
      <c r="Z81" s="46">
        <v>1.157</v>
      </c>
      <c r="AA81" s="46">
        <v>1.1299999999999999</v>
      </c>
      <c r="AB81" s="46">
        <v>1.1559999999999999</v>
      </c>
      <c r="AH81" s="47">
        <v>997.99900000000002</v>
      </c>
      <c r="AI81" s="47">
        <v>998.375</v>
      </c>
      <c r="AJ81" s="47">
        <v>998.04700000000003</v>
      </c>
      <c r="AO81" s="12" t="s">
        <v>827</v>
      </c>
      <c r="AP81" s="8" t="e">
        <f>성적분석!I313</f>
        <v>#DIV/0!</v>
      </c>
      <c r="AQ81" s="8" t="e">
        <f t="shared" ref="AQ81:AQ92" si="48">AQ77</f>
        <v>#DIV/0!</v>
      </c>
      <c r="AR81" s="34" t="e">
        <f t="shared" ref="AR81:AR82" si="49">IF($AB81&lt;$AQ81,"불합격권","합격권")</f>
        <v>#DIV/0!</v>
      </c>
      <c r="AS81"/>
      <c r="AU81" t="str">
        <f t="shared" si="37"/>
        <v>250721교과(일반)</v>
      </c>
    </row>
    <row r="82" spans="2:47" x14ac:dyDescent="0.3">
      <c r="B82" s="87">
        <f>COUNTIF($AR$4:$AR82,"합격권")</f>
        <v>0</v>
      </c>
      <c r="C82" t="str">
        <f t="shared" si="34"/>
        <v>250721교과(지역인재)</v>
      </c>
      <c r="D82" s="3" t="str">
        <f t="shared" ref="D82:D83" si="50">J82&amp;F82&amp;I82&amp;Q82</f>
        <v>250721</v>
      </c>
      <c r="E82" s="6" t="s">
        <v>16</v>
      </c>
      <c r="F82" s="2" t="str">
        <f>VLOOKUP(E82,학교코드!$F:$H,3,0)</f>
        <v>07</v>
      </c>
      <c r="G82" s="6" t="s">
        <v>7</v>
      </c>
      <c r="H82" s="6" t="s">
        <v>600</v>
      </c>
      <c r="I82" s="2" cm="1">
        <f t="array" ref="I82">_xlfn.IFS($G82="치과대학",2,$G82="의과대학",1,$G82="한의과대학",3,$G82="약학대학",4,$G82="수의과대학",5,$G82="약학대학(제약)",6)</f>
        <v>2</v>
      </c>
      <c r="J82" s="6">
        <v>25</v>
      </c>
      <c r="K82" s="6" t="s">
        <v>21</v>
      </c>
      <c r="L82" s="6" t="s">
        <v>36</v>
      </c>
      <c r="M82" s="7" t="s">
        <v>115</v>
      </c>
      <c r="N82" s="6" t="s">
        <v>832</v>
      </c>
      <c r="O82" s="6" t="s">
        <v>108</v>
      </c>
      <c r="P82" s="6" t="s">
        <v>663</v>
      </c>
      <c r="Q82" s="2" cm="1">
        <f t="array" ref="Q82">_xlfn.IFS($O82="학생부종합",2,$O82="학생부교과",1,$O82="교과전형없음","4",$O82="입학처요강없음","5")</f>
        <v>1</v>
      </c>
      <c r="R82" s="6" t="s">
        <v>691</v>
      </c>
      <c r="S82" s="7" t="s">
        <v>853</v>
      </c>
      <c r="T82" s="9">
        <v>12</v>
      </c>
      <c r="U82" s="12">
        <v>151</v>
      </c>
      <c r="V82" s="44">
        <f t="shared" si="36"/>
        <v>12.583333333333334</v>
      </c>
      <c r="W82" s="12">
        <v>24</v>
      </c>
      <c r="Z82" s="46">
        <v>1.403</v>
      </c>
      <c r="AA82" s="46">
        <v>1.419</v>
      </c>
      <c r="AB82" s="46">
        <v>1.446</v>
      </c>
      <c r="AH82" s="47">
        <v>994.93200000000002</v>
      </c>
      <c r="AI82" s="47">
        <v>994.75800000000004</v>
      </c>
      <c r="AJ82" s="47">
        <v>994.42899999999997</v>
      </c>
      <c r="AO82" s="12" t="s">
        <v>827</v>
      </c>
      <c r="AP82" s="8" t="e">
        <f>AP81</f>
        <v>#DIV/0!</v>
      </c>
      <c r="AQ82" s="8" t="e">
        <f t="shared" si="48"/>
        <v>#DIV/0!</v>
      </c>
      <c r="AR82" s="34" t="e">
        <f t="shared" si="49"/>
        <v>#DIV/0!</v>
      </c>
      <c r="AS82"/>
      <c r="AU82" t="str">
        <f t="shared" si="37"/>
        <v>250721교과(지역인재)</v>
      </c>
    </row>
    <row r="83" spans="2:47" x14ac:dyDescent="0.3">
      <c r="B83" s="87">
        <f>COUNTIF($AR$4:$AR83,"합격권")</f>
        <v>0</v>
      </c>
      <c r="C83" t="str">
        <f t="shared" si="34"/>
        <v>250721교과(사회적배려대상자)</v>
      </c>
      <c r="D83" s="3" t="str">
        <f t="shared" si="50"/>
        <v>250721</v>
      </c>
      <c r="E83" s="6" t="s">
        <v>16</v>
      </c>
      <c r="F83" s="2" t="str">
        <f>VLOOKUP(E83,학교코드!$F:$H,3,0)</f>
        <v>07</v>
      </c>
      <c r="G83" s="6" t="s">
        <v>7</v>
      </c>
      <c r="H83" s="6" t="s">
        <v>600</v>
      </c>
      <c r="I83" s="2" cm="1">
        <f t="array" ref="I83">_xlfn.IFS($G83="치과대학",2,$G83="의과대학",1,$G83="한의과대학",3,$G83="약학대학",4,$G83="수의과대학",5,$G83="약학대학(제약)",6)</f>
        <v>2</v>
      </c>
      <c r="J83" s="6">
        <v>25</v>
      </c>
      <c r="K83" s="6" t="s">
        <v>21</v>
      </c>
      <c r="L83" s="6" t="s">
        <v>36</v>
      </c>
      <c r="M83" s="7" t="s">
        <v>115</v>
      </c>
      <c r="N83" s="6" t="s">
        <v>834</v>
      </c>
      <c r="O83" s="6" t="s">
        <v>108</v>
      </c>
      <c r="P83" s="6" t="s">
        <v>106</v>
      </c>
      <c r="Q83" s="2" cm="1">
        <f t="array" ref="Q83">_xlfn.IFS($O83="학생부종합",2,$O83="학생부교과",1,$O83="교과전형없음","4",$O83="입학처요강없음","5")</f>
        <v>1</v>
      </c>
      <c r="R83" s="6" t="s">
        <v>847</v>
      </c>
      <c r="S83" s="7" t="s">
        <v>855</v>
      </c>
      <c r="T83" s="9">
        <v>1</v>
      </c>
      <c r="U83" s="12">
        <v>14</v>
      </c>
      <c r="V83" s="44">
        <f t="shared" si="36"/>
        <v>14</v>
      </c>
      <c r="W83" s="12" t="s">
        <v>787</v>
      </c>
      <c r="AO83" s="12"/>
      <c r="AP83" s="8" t="e">
        <f>AP82</f>
        <v>#DIV/0!</v>
      </c>
      <c r="AQ83" s="8" t="e">
        <f t="shared" si="48"/>
        <v>#DIV/0!</v>
      </c>
      <c r="AR83"/>
      <c r="AS83" s="1" t="s">
        <v>789</v>
      </c>
      <c r="AU83" t="str">
        <f t="shared" si="37"/>
        <v>250721교과(사회적배려대상자)</v>
      </c>
    </row>
    <row r="84" spans="2:47" x14ac:dyDescent="0.3">
      <c r="B84" s="87">
        <f>COUNTIF($AR$4:$AR84,"합격권")</f>
        <v>0</v>
      </c>
      <c r="C84" t="str">
        <f t="shared" si="34"/>
        <v>250721교과(지역균형)</v>
      </c>
      <c r="D84" s="3" t="str">
        <f t="shared" ref="D84" si="51">J84&amp;F84&amp;I84&amp;Q84</f>
        <v>250721</v>
      </c>
      <c r="E84" s="6" t="s">
        <v>16</v>
      </c>
      <c r="F84" s="2" t="str">
        <f>VLOOKUP(E84,학교코드!$F:$H,3,0)</f>
        <v>07</v>
      </c>
      <c r="G84" s="6" t="s">
        <v>7</v>
      </c>
      <c r="H84" s="6" t="s">
        <v>600</v>
      </c>
      <c r="I84" s="2" cm="1">
        <f t="array" ref="I84">_xlfn.IFS($G84="치과대학",2,$G84="의과대학",1,$G84="한의과대학",3,$G84="약학대학",4,$G84="수의과대학",5,$G84="약학대학(제약)",6)</f>
        <v>2</v>
      </c>
      <c r="J84" s="6">
        <v>25</v>
      </c>
      <c r="K84" s="6" t="s">
        <v>21</v>
      </c>
      <c r="L84" s="6" t="s">
        <v>36</v>
      </c>
      <c r="M84" s="7" t="s">
        <v>115</v>
      </c>
      <c r="N84" s="7" t="s">
        <v>850</v>
      </c>
      <c r="O84" s="6" t="s">
        <v>108</v>
      </c>
      <c r="P84" s="6" t="s">
        <v>663</v>
      </c>
      <c r="Q84" s="2" cm="1">
        <f t="array" ref="Q84">_xlfn.IFS($O84="학생부종합",2,$O84="학생부교과",1,$O84="교과전형없음","4",$O84="입학처요강없음","5")</f>
        <v>1</v>
      </c>
      <c r="R84" s="6" t="s">
        <v>844</v>
      </c>
      <c r="S84" s="7" t="s">
        <v>855</v>
      </c>
      <c r="T84" s="9">
        <v>1</v>
      </c>
      <c r="U84" s="12">
        <v>8</v>
      </c>
      <c r="V84" s="44">
        <f t="shared" si="36"/>
        <v>8</v>
      </c>
      <c r="W84" s="12" t="s">
        <v>787</v>
      </c>
      <c r="AO84" s="12"/>
      <c r="AP84" s="8" t="e">
        <f>AP83</f>
        <v>#DIV/0!</v>
      </c>
      <c r="AQ84" s="8" t="e">
        <f t="shared" si="48"/>
        <v>#DIV/0!</v>
      </c>
      <c r="AR84"/>
      <c r="AS84" s="1" t="s">
        <v>789</v>
      </c>
      <c r="AU84" t="str">
        <f t="shared" si="37"/>
        <v>250721교과(지역균형)</v>
      </c>
    </row>
    <row r="85" spans="2:47" x14ac:dyDescent="0.3">
      <c r="B85" s="87">
        <f>COUNTIF($AR$4:$AR85,"합격권")</f>
        <v>0</v>
      </c>
      <c r="C85" t="str">
        <f t="shared" si="34"/>
        <v>260721교과(일반)</v>
      </c>
      <c r="D85" s="3" t="str">
        <f t="shared" si="35"/>
        <v>260721</v>
      </c>
      <c r="E85" s="6" t="s">
        <v>16</v>
      </c>
      <c r="F85" s="2" t="str">
        <f>VLOOKUP(E85,학교코드!$F:$H,3,0)</f>
        <v>07</v>
      </c>
      <c r="G85" s="6" t="s">
        <v>7</v>
      </c>
      <c r="H85" s="6" t="s">
        <v>600</v>
      </c>
      <c r="I85" s="2" cm="1">
        <f t="array" ref="I85">_xlfn.IFS($G85="치과대학",2,$G85="의과대학",1,$G85="한의과대학",3,$G85="약학대학",4,$G85="수의과대학",5,$G85="약학대학(제약)",6)</f>
        <v>2</v>
      </c>
      <c r="J85" s="6">
        <v>26</v>
      </c>
      <c r="K85" s="6" t="s">
        <v>21</v>
      </c>
      <c r="L85" s="6" t="s">
        <v>36</v>
      </c>
      <c r="M85" s="6" t="s">
        <v>114</v>
      </c>
      <c r="N85" s="6" t="s">
        <v>830</v>
      </c>
      <c r="O85" s="6" t="s">
        <v>108</v>
      </c>
      <c r="P85" s="6" t="s">
        <v>106</v>
      </c>
      <c r="Q85" s="2" cm="1">
        <f t="array" ref="Q85">_xlfn.IFS($O85="학생부종합",2,$O85="학생부교과",1,$O85="교과전형없음","4",$O85="입학처요강없음","5")</f>
        <v>1</v>
      </c>
      <c r="R85" s="6" t="s">
        <v>691</v>
      </c>
      <c r="S85" s="6" t="s">
        <v>851</v>
      </c>
      <c r="T85" s="9">
        <v>5</v>
      </c>
      <c r="AO85" s="12"/>
      <c r="AP85" s="8" t="e">
        <f>AP81</f>
        <v>#DIV/0!</v>
      </c>
      <c r="AQ85" s="8" t="e">
        <f t="shared" si="48"/>
        <v>#DIV/0!</v>
      </c>
      <c r="AR85"/>
      <c r="AS85" s="1"/>
      <c r="AU85" t="str">
        <f t="shared" si="37"/>
        <v>260721교과(일반)</v>
      </c>
    </row>
    <row r="86" spans="2:47" x14ac:dyDescent="0.3">
      <c r="B86" s="87">
        <f>COUNTIF($AR$4:$AR86,"합격권")</f>
        <v>0</v>
      </c>
      <c r="C86" t="str">
        <f t="shared" si="34"/>
        <v>260721교과(지역인재)</v>
      </c>
      <c r="D86" s="3" t="str">
        <f t="shared" ref="D86:D87" si="52">J86&amp;F86&amp;I86&amp;Q86</f>
        <v>260721</v>
      </c>
      <c r="E86" s="6" t="s">
        <v>16</v>
      </c>
      <c r="F86" s="2" t="str">
        <f>VLOOKUP(E86,학교코드!$F:$H,3,0)</f>
        <v>07</v>
      </c>
      <c r="G86" s="6" t="s">
        <v>7</v>
      </c>
      <c r="H86" s="6" t="s">
        <v>600</v>
      </c>
      <c r="I86" s="2" cm="1">
        <f t="array" ref="I86">_xlfn.IFS($G86="치과대학",2,$G86="의과대학",1,$G86="한의과대학",3,$G86="약학대학",4,$G86="수의과대학",5,$G86="약학대학(제약)",6)</f>
        <v>2</v>
      </c>
      <c r="J86" s="6">
        <v>26</v>
      </c>
      <c r="K86" s="6" t="s">
        <v>21</v>
      </c>
      <c r="L86" s="6" t="s">
        <v>36</v>
      </c>
      <c r="M86" s="6" t="s">
        <v>114</v>
      </c>
      <c r="N86" s="6" t="s">
        <v>832</v>
      </c>
      <c r="O86" s="6" t="s">
        <v>108</v>
      </c>
      <c r="P86" s="6" t="s">
        <v>663</v>
      </c>
      <c r="Q86" s="2" cm="1">
        <f t="array" ref="Q86">_xlfn.IFS($O86="학생부종합",2,$O86="학생부교과",1,$O86="교과전형없음","4",$O86="입학처요강없음","5")</f>
        <v>1</v>
      </c>
      <c r="R86" s="6" t="s">
        <v>691</v>
      </c>
      <c r="S86" s="6" t="s">
        <v>852</v>
      </c>
      <c r="T86" s="9">
        <v>12</v>
      </c>
      <c r="AO86" s="12"/>
      <c r="AP86" s="8" t="e">
        <f>AP82</f>
        <v>#DIV/0!</v>
      </c>
      <c r="AQ86" s="8" t="e">
        <f t="shared" si="48"/>
        <v>#DIV/0!</v>
      </c>
      <c r="AR86"/>
      <c r="AS86"/>
      <c r="AU86" t="str">
        <f t="shared" si="37"/>
        <v>260721교과(지역인재)</v>
      </c>
    </row>
    <row r="87" spans="2:47" x14ac:dyDescent="0.3">
      <c r="B87" s="87">
        <f>COUNTIF($AR$4:$AR87,"합격권")</f>
        <v>0</v>
      </c>
      <c r="C87" t="str">
        <f t="shared" si="34"/>
        <v>260721교과(사회적배려대상자)</v>
      </c>
      <c r="D87" s="3" t="str">
        <f t="shared" si="52"/>
        <v>260721</v>
      </c>
      <c r="E87" s="6" t="s">
        <v>16</v>
      </c>
      <c r="F87" s="2" t="str">
        <f>VLOOKUP(E87,학교코드!$F:$H,3,0)</f>
        <v>07</v>
      </c>
      <c r="G87" s="6" t="s">
        <v>7</v>
      </c>
      <c r="H87" s="6" t="s">
        <v>600</v>
      </c>
      <c r="I87" s="2" cm="1">
        <f t="array" ref="I87">_xlfn.IFS($G87="치과대학",2,$G87="의과대학",1,$G87="한의과대학",3,$G87="약학대학",4,$G87="수의과대학",5,$G87="약학대학(제약)",6)</f>
        <v>2</v>
      </c>
      <c r="J87" s="6">
        <v>26</v>
      </c>
      <c r="K87" s="6" t="s">
        <v>21</v>
      </c>
      <c r="L87" s="6" t="s">
        <v>36</v>
      </c>
      <c r="M87" s="6" t="s">
        <v>114</v>
      </c>
      <c r="N87" s="6" t="s">
        <v>834</v>
      </c>
      <c r="O87" s="6" t="s">
        <v>108</v>
      </c>
      <c r="P87" s="6" t="s">
        <v>106</v>
      </c>
      <c r="Q87" s="2" cm="1">
        <f t="array" ref="Q87">_xlfn.IFS($O87="학생부종합",2,$O87="학생부교과",1,$O87="교과전형없음","4",$O87="입학처요강없음","5")</f>
        <v>1</v>
      </c>
      <c r="R87" s="6" t="s">
        <v>847</v>
      </c>
      <c r="S87" s="6" t="s">
        <v>854</v>
      </c>
      <c r="T87" s="9">
        <v>1</v>
      </c>
      <c r="AO87" s="12"/>
      <c r="AP87" s="8" t="e">
        <f>AP83</f>
        <v>#DIV/0!</v>
      </c>
      <c r="AQ87" s="8" t="e">
        <f t="shared" si="48"/>
        <v>#DIV/0!</v>
      </c>
      <c r="AR87"/>
      <c r="AS87"/>
      <c r="AU87" t="str">
        <f t="shared" si="37"/>
        <v>260721교과(사회적배려대상자)</v>
      </c>
    </row>
    <row r="88" spans="2:47" x14ac:dyDescent="0.3">
      <c r="B88" s="87">
        <f>COUNTIF($AR$4:$AR88,"합격권")</f>
        <v>0</v>
      </c>
      <c r="C88" t="str">
        <f t="shared" si="34"/>
        <v>260721교과(지역균형)</v>
      </c>
      <c r="D88" s="3" t="str">
        <f t="shared" ref="D88" si="53">J88&amp;F88&amp;I88&amp;Q88</f>
        <v>260721</v>
      </c>
      <c r="E88" s="6" t="s">
        <v>16</v>
      </c>
      <c r="F88" s="2" t="str">
        <f>VLOOKUP(E88,학교코드!$F:$H,3,0)</f>
        <v>07</v>
      </c>
      <c r="G88" s="6" t="s">
        <v>7</v>
      </c>
      <c r="H88" s="6" t="s">
        <v>600</v>
      </c>
      <c r="I88" s="2" cm="1">
        <f t="array" ref="I88">_xlfn.IFS($G88="치과대학",2,$G88="의과대학",1,$G88="한의과대학",3,$G88="약학대학",4,$G88="수의과대학",5,$G88="약학대학(제약)",6)</f>
        <v>2</v>
      </c>
      <c r="J88" s="6">
        <v>26</v>
      </c>
      <c r="K88" s="6" t="s">
        <v>21</v>
      </c>
      <c r="L88" s="6" t="s">
        <v>36</v>
      </c>
      <c r="M88" s="6" t="s">
        <v>114</v>
      </c>
      <c r="N88" s="6" t="s">
        <v>849</v>
      </c>
      <c r="O88" s="6" t="s">
        <v>108</v>
      </c>
      <c r="P88" s="6" t="s">
        <v>663</v>
      </c>
      <c r="Q88" s="2" cm="1">
        <f t="array" ref="Q88">_xlfn.IFS($O88="학생부종합",2,$O88="학생부교과",1,$O88="교과전형없음","4",$O88="입학처요강없음","5")</f>
        <v>1</v>
      </c>
      <c r="R88" s="6" t="s">
        <v>844</v>
      </c>
      <c r="S88" s="6" t="s">
        <v>854</v>
      </c>
      <c r="T88" s="9">
        <v>1</v>
      </c>
      <c r="AO88" s="12"/>
      <c r="AP88" s="8" t="e">
        <f>AP84</f>
        <v>#DIV/0!</v>
      </c>
      <c r="AQ88" s="8" t="e">
        <f t="shared" si="48"/>
        <v>#DIV/0!</v>
      </c>
      <c r="AR88"/>
      <c r="AS88"/>
      <c r="AU88" t="str">
        <f t="shared" si="37"/>
        <v>260721교과(지역균형)</v>
      </c>
    </row>
    <row r="89" spans="2:47" x14ac:dyDescent="0.3">
      <c r="B89" s="87">
        <f>COUNTIF($AR$4:$AR89,"합격권")</f>
        <v>0</v>
      </c>
      <c r="C89" t="str">
        <f t="shared" si="34"/>
        <v>270721교과(일반)</v>
      </c>
      <c r="D89" s="3" t="str">
        <f t="shared" si="35"/>
        <v>270721</v>
      </c>
      <c r="E89" s="6" t="s">
        <v>16</v>
      </c>
      <c r="F89" s="2" t="str">
        <f>VLOOKUP(E89,학교코드!$F:$H,3,0)</f>
        <v>07</v>
      </c>
      <c r="G89" s="6" t="s">
        <v>7</v>
      </c>
      <c r="H89" s="6" t="s">
        <v>600</v>
      </c>
      <c r="I89" s="2" cm="1">
        <f t="array" ref="I89">_xlfn.IFS($G89="치과대학",2,$G89="의과대학",1,$G89="한의과대학",3,$G89="약학대학",4,$G89="수의과대학",5,$G89="약학대학(제약)",6)</f>
        <v>2</v>
      </c>
      <c r="J89" s="6">
        <v>27</v>
      </c>
      <c r="K89" s="6" t="s">
        <v>21</v>
      </c>
      <c r="L89" s="6" t="s">
        <v>36</v>
      </c>
      <c r="M89" s="6" t="s">
        <v>34</v>
      </c>
      <c r="N89" s="6" t="s">
        <v>830</v>
      </c>
      <c r="O89" s="6" t="s">
        <v>108</v>
      </c>
      <c r="P89" s="6" t="s">
        <v>106</v>
      </c>
      <c r="Q89" s="2" cm="1">
        <f t="array" ref="Q89">_xlfn.IFS($O89="학생부종합",2,$O89="학생부교과",1,$O89="교과전형없음","4",$O89="입학처요강없음","5")</f>
        <v>1</v>
      </c>
      <c r="R89" s="6" t="s">
        <v>691</v>
      </c>
      <c r="S89" s="6" t="s">
        <v>851</v>
      </c>
      <c r="T89" s="9">
        <v>5</v>
      </c>
      <c r="AO89" s="12"/>
      <c r="AP89" s="8" t="e">
        <f>AP86</f>
        <v>#DIV/0!</v>
      </c>
      <c r="AQ89" s="8" t="e">
        <f t="shared" si="48"/>
        <v>#DIV/0!</v>
      </c>
      <c r="AR89"/>
      <c r="AS89" s="1" t="s">
        <v>856</v>
      </c>
      <c r="AU89" t="str">
        <f t="shared" si="37"/>
        <v>270721교과(일반)</v>
      </c>
    </row>
    <row r="90" spans="2:47" x14ac:dyDescent="0.3">
      <c r="B90" s="87">
        <f>COUNTIF($AR$4:$AR90,"합격권")</f>
        <v>0</v>
      </c>
      <c r="C90" t="str">
        <f t="shared" si="34"/>
        <v>270721교과(지역인재)</v>
      </c>
      <c r="D90" s="3" t="str">
        <f t="shared" ref="D90:D91" si="54">J90&amp;F90&amp;I90&amp;Q90</f>
        <v>270721</v>
      </c>
      <c r="E90" s="6" t="s">
        <v>16</v>
      </c>
      <c r="F90" s="2" t="str">
        <f>VLOOKUP(E90,학교코드!$F:$H,3,0)</f>
        <v>07</v>
      </c>
      <c r="G90" s="6" t="s">
        <v>7</v>
      </c>
      <c r="H90" s="6" t="s">
        <v>600</v>
      </c>
      <c r="I90" s="2" cm="1">
        <f t="array" ref="I90">_xlfn.IFS($G90="치과대학",2,$G90="의과대학",1,$G90="한의과대학",3,$G90="약학대학",4,$G90="수의과대학",5,$G90="약학대학(제약)",6)</f>
        <v>2</v>
      </c>
      <c r="J90" s="6">
        <v>27</v>
      </c>
      <c r="K90" s="6" t="s">
        <v>21</v>
      </c>
      <c r="L90" s="6" t="s">
        <v>36</v>
      </c>
      <c r="M90" s="6" t="s">
        <v>34</v>
      </c>
      <c r="N90" s="6" t="s">
        <v>832</v>
      </c>
      <c r="O90" s="6" t="s">
        <v>108</v>
      </c>
      <c r="P90" s="6" t="s">
        <v>663</v>
      </c>
      <c r="Q90" s="2" cm="1">
        <f t="array" ref="Q90">_xlfn.IFS($O90="학생부종합",2,$O90="학생부교과",1,$O90="교과전형없음","4",$O90="입학처요강없음","5")</f>
        <v>1</v>
      </c>
      <c r="R90" s="6" t="s">
        <v>691</v>
      </c>
      <c r="S90" s="6" t="s">
        <v>852</v>
      </c>
      <c r="T90" s="9">
        <v>12</v>
      </c>
      <c r="AO90" s="12"/>
      <c r="AP90" s="8" t="e">
        <f>AP87</f>
        <v>#DIV/0!</v>
      </c>
      <c r="AQ90" s="8" t="e">
        <f t="shared" si="48"/>
        <v>#DIV/0!</v>
      </c>
      <c r="AR90"/>
      <c r="AS90" s="1" t="s">
        <v>856</v>
      </c>
      <c r="AU90" t="str">
        <f t="shared" si="37"/>
        <v>270721교과(지역인재)</v>
      </c>
    </row>
    <row r="91" spans="2:47" x14ac:dyDescent="0.3">
      <c r="B91" s="87">
        <f>COUNTIF($AR$4:$AR91,"합격권")</f>
        <v>0</v>
      </c>
      <c r="C91" t="str">
        <f t="shared" si="34"/>
        <v>270721교과(사회적배려대상자)</v>
      </c>
      <c r="D91" s="3" t="str">
        <f t="shared" si="54"/>
        <v>270721</v>
      </c>
      <c r="E91" s="6" t="s">
        <v>16</v>
      </c>
      <c r="F91" s="2" t="str">
        <f>VLOOKUP(E91,학교코드!$F:$H,3,0)</f>
        <v>07</v>
      </c>
      <c r="G91" s="6" t="s">
        <v>7</v>
      </c>
      <c r="H91" s="6" t="s">
        <v>600</v>
      </c>
      <c r="I91" s="2" cm="1">
        <f t="array" ref="I91">_xlfn.IFS($G91="치과대학",2,$G91="의과대학",1,$G91="한의과대학",3,$G91="약학대학",4,$G91="수의과대학",5,$G91="약학대학(제약)",6)</f>
        <v>2</v>
      </c>
      <c r="J91" s="6">
        <v>27</v>
      </c>
      <c r="K91" s="6" t="s">
        <v>21</v>
      </c>
      <c r="L91" s="6" t="s">
        <v>36</v>
      </c>
      <c r="M91" s="6" t="s">
        <v>34</v>
      </c>
      <c r="N91" s="6" t="s">
        <v>834</v>
      </c>
      <c r="O91" s="6" t="s">
        <v>108</v>
      </c>
      <c r="P91" s="6" t="s">
        <v>106</v>
      </c>
      <c r="Q91" s="2" cm="1">
        <f t="array" ref="Q91">_xlfn.IFS($O91="학생부종합",2,$O91="학생부교과",1,$O91="교과전형없음","4",$O91="입학처요강없음","5")</f>
        <v>1</v>
      </c>
      <c r="R91" s="6" t="s">
        <v>847</v>
      </c>
      <c r="S91" s="6" t="s">
        <v>854</v>
      </c>
      <c r="T91" s="9">
        <v>1</v>
      </c>
      <c r="AO91" s="12"/>
      <c r="AP91" s="8" t="e">
        <f>AP88</f>
        <v>#DIV/0!</v>
      </c>
      <c r="AQ91" s="8" t="e">
        <f t="shared" si="48"/>
        <v>#DIV/0!</v>
      </c>
      <c r="AR91"/>
      <c r="AS91" s="1" t="s">
        <v>856</v>
      </c>
      <c r="AU91" t="str">
        <f t="shared" si="37"/>
        <v>270721교과(사회적배려대상자)</v>
      </c>
    </row>
    <row r="92" spans="2:47" x14ac:dyDescent="0.3">
      <c r="B92" s="87">
        <f>COUNTIF($AR$4:$AR92,"합격권")</f>
        <v>0</v>
      </c>
      <c r="C92" t="str">
        <f t="shared" si="34"/>
        <v>270721교과(지역균형)</v>
      </c>
      <c r="D92" s="3" t="str">
        <f t="shared" ref="D92" si="55">J92&amp;F92&amp;I92&amp;Q92</f>
        <v>270721</v>
      </c>
      <c r="E92" s="6" t="s">
        <v>16</v>
      </c>
      <c r="F92" s="2" t="str">
        <f>VLOOKUP(E92,학교코드!$F:$H,3,0)</f>
        <v>07</v>
      </c>
      <c r="G92" s="6" t="s">
        <v>7</v>
      </c>
      <c r="H92" s="6" t="s">
        <v>600</v>
      </c>
      <c r="I92" s="2" cm="1">
        <f t="array" ref="I92">_xlfn.IFS($G92="치과대학",2,$G92="의과대학",1,$G92="한의과대학",3,$G92="약학대학",4,$G92="수의과대학",5,$G92="약학대학(제약)",6)</f>
        <v>2</v>
      </c>
      <c r="J92" s="6">
        <v>27</v>
      </c>
      <c r="K92" s="6" t="s">
        <v>21</v>
      </c>
      <c r="L92" s="6" t="s">
        <v>36</v>
      </c>
      <c r="M92" s="6" t="s">
        <v>34</v>
      </c>
      <c r="N92" s="6" t="s">
        <v>849</v>
      </c>
      <c r="O92" s="6" t="s">
        <v>108</v>
      </c>
      <c r="P92" s="6" t="s">
        <v>663</v>
      </c>
      <c r="Q92" s="2" cm="1">
        <f t="array" ref="Q92">_xlfn.IFS($O92="학생부종합",2,$O92="학생부교과",1,$O92="교과전형없음","4",$O92="입학처요강없음","5")</f>
        <v>1</v>
      </c>
      <c r="R92" s="6" t="s">
        <v>844</v>
      </c>
      <c r="S92" s="6" t="s">
        <v>854</v>
      </c>
      <c r="T92" s="9">
        <v>1</v>
      </c>
      <c r="AO92" s="12"/>
      <c r="AP92" s="8" t="e">
        <f>AP90</f>
        <v>#DIV/0!</v>
      </c>
      <c r="AQ92" s="8" t="e">
        <f t="shared" si="48"/>
        <v>#DIV/0!</v>
      </c>
      <c r="AR92"/>
      <c r="AS92" s="1" t="s">
        <v>856</v>
      </c>
      <c r="AU92" t="str">
        <f t="shared" si="37"/>
        <v>270721교과(지역균형)</v>
      </c>
    </row>
    <row r="93" spans="2:47" x14ac:dyDescent="0.3">
      <c r="B93" s="87">
        <f>COUNTIF($AR$4:$AR93,"합격권")</f>
        <v>0</v>
      </c>
      <c r="C93" t="str">
        <f t="shared" ref="C93:C112" si="56">AU93</f>
        <v>221021일반학생</v>
      </c>
      <c r="D93" s="3" t="str">
        <f t="shared" ref="D93:D126" si="57">J93&amp;F93&amp;I93&amp;Q93</f>
        <v>221021</v>
      </c>
      <c r="E93" s="6" t="s">
        <v>19</v>
      </c>
      <c r="F93" s="2">
        <f>VLOOKUP(E93,학교코드!$F:$H,3,0)</f>
        <v>10</v>
      </c>
      <c r="G93" s="6" t="s">
        <v>7</v>
      </c>
      <c r="H93" s="6" t="s">
        <v>600</v>
      </c>
      <c r="I93" s="2" cm="1">
        <f t="array" ref="I93">_xlfn.IFS($G93="치과대학",2,$G93="의과대학",1,$G93="한의과대학",3,$G93="약학대학",4,$G93="수의과대학",5,$G93="약학대학(제약)",6)</f>
        <v>2</v>
      </c>
      <c r="J93" s="6">
        <v>22</v>
      </c>
      <c r="K93" s="6" t="s">
        <v>21</v>
      </c>
      <c r="L93" s="6" t="s">
        <v>36</v>
      </c>
      <c r="M93" s="7" t="s">
        <v>115</v>
      </c>
      <c r="N93" s="7" t="s">
        <v>857</v>
      </c>
      <c r="O93" s="7" t="s">
        <v>766</v>
      </c>
      <c r="P93" s="7" t="s">
        <v>783</v>
      </c>
      <c r="Q93" s="2" cm="1">
        <f t="array" ref="Q93">_xlfn.IFS($O93="학생부종합",2,$O93="학생부교과",1,$O93="교과전형없음","4",$O93="입학처요강없음","5")</f>
        <v>1</v>
      </c>
      <c r="R93" s="7" t="s">
        <v>828</v>
      </c>
      <c r="S93" s="7" t="s">
        <v>859</v>
      </c>
      <c r="T93" s="9">
        <v>6</v>
      </c>
      <c r="U93" s="12">
        <v>501</v>
      </c>
      <c r="V93" s="44">
        <f t="shared" ref="V93:V104" si="58">U93/T93</f>
        <v>83.5</v>
      </c>
      <c r="W93" s="12">
        <v>8</v>
      </c>
      <c r="Z93" s="46">
        <v>1.4294</v>
      </c>
      <c r="AA93" s="46">
        <v>1.4474</v>
      </c>
      <c r="AB93" s="46">
        <v>1.4510000000000001</v>
      </c>
      <c r="AH93" s="47">
        <v>998.93666666666661</v>
      </c>
      <c r="AJ93" s="47">
        <v>998.87</v>
      </c>
      <c r="AO93" s="12" t="s">
        <v>827</v>
      </c>
      <c r="AP93" s="8" t="e">
        <f>성적분석!I317+성적분석!K317</f>
        <v>#DIV/0!</v>
      </c>
      <c r="AQ93" s="8" t="e">
        <f>성적분석!J317</f>
        <v>#DIV/0!</v>
      </c>
      <c r="AR93" s="34" t="e">
        <f>IF($AB93&lt;$AQ93,"불합격권","합격권")</f>
        <v>#DIV/0!</v>
      </c>
      <c r="AS93" s="1" t="s">
        <v>861</v>
      </c>
      <c r="AU93" t="str">
        <f t="shared" ref="AU93:AU112" si="59">D93&amp;N93</f>
        <v>221021일반학생</v>
      </c>
    </row>
    <row r="94" spans="2:47" x14ac:dyDescent="0.3">
      <c r="B94" s="87">
        <f>COUNTIF($AR$4:$AR94,"합격권")</f>
        <v>0</v>
      </c>
      <c r="C94" t="str">
        <f t="shared" si="56"/>
        <v>221021지역인재</v>
      </c>
      <c r="D94" s="3" t="str">
        <f t="shared" ref="D94" si="60">J94&amp;F94&amp;I94&amp;Q94</f>
        <v>221021</v>
      </c>
      <c r="E94" s="6" t="s">
        <v>19</v>
      </c>
      <c r="F94" s="2">
        <f>VLOOKUP(E94,학교코드!$F:$H,3,0)</f>
        <v>10</v>
      </c>
      <c r="G94" s="6" t="s">
        <v>7</v>
      </c>
      <c r="H94" s="6" t="s">
        <v>600</v>
      </c>
      <c r="I94" s="2" cm="1">
        <f t="array" ref="I94">_xlfn.IFS($G94="치과대학",2,$G94="의과대학",1,$G94="한의과대학",3,$G94="약학대학",4,$G94="수의과대학",5,$G94="약학대학(제약)",6)</f>
        <v>2</v>
      </c>
      <c r="J94" s="6">
        <v>22</v>
      </c>
      <c r="K94" s="6" t="s">
        <v>21</v>
      </c>
      <c r="L94" s="6" t="s">
        <v>36</v>
      </c>
      <c r="M94" s="7" t="s">
        <v>115</v>
      </c>
      <c r="N94" s="7" t="s">
        <v>782</v>
      </c>
      <c r="O94" s="7" t="s">
        <v>766</v>
      </c>
      <c r="P94" s="7" t="s">
        <v>775</v>
      </c>
      <c r="Q94" s="2" cm="1">
        <f t="array" ref="Q94">_xlfn.IFS($O94="학생부종합",2,$O94="학생부교과",1,$O94="교과전형없음","4",$O94="입학처요강없음","5")</f>
        <v>1</v>
      </c>
      <c r="R94" s="7" t="s">
        <v>828</v>
      </c>
      <c r="S94" s="7" t="s">
        <v>858</v>
      </c>
      <c r="T94" s="9">
        <v>18</v>
      </c>
      <c r="U94" s="12">
        <v>270</v>
      </c>
      <c r="V94" s="44">
        <f t="shared" si="58"/>
        <v>15</v>
      </c>
      <c r="W94" s="12">
        <v>5</v>
      </c>
      <c r="Z94" s="46">
        <v>1.6272000000000002</v>
      </c>
      <c r="AA94" s="46">
        <v>1.6695</v>
      </c>
      <c r="AB94" s="46">
        <v>1.7757000000000001</v>
      </c>
      <c r="AH94" s="47">
        <v>998.32944444444445</v>
      </c>
      <c r="AJ94" s="47">
        <v>997.88</v>
      </c>
      <c r="AO94" s="12" t="s">
        <v>827</v>
      </c>
      <c r="AP94" s="36" t="e">
        <f>AP93</f>
        <v>#DIV/0!</v>
      </c>
      <c r="AQ94" s="8" t="e">
        <f>AQ93</f>
        <v>#DIV/0!</v>
      </c>
      <c r="AR94" s="34" t="e">
        <f>IF($AB94&lt;$AQ94,"불합격권","합격권")</f>
        <v>#DIV/0!</v>
      </c>
      <c r="AS94" s="1" t="s">
        <v>861</v>
      </c>
      <c r="AU94" t="str">
        <f t="shared" si="59"/>
        <v>221021지역인재</v>
      </c>
    </row>
    <row r="95" spans="2:47" x14ac:dyDescent="0.3">
      <c r="B95" s="87">
        <f>COUNTIF($AR$4:$AR95,"합격권")</f>
        <v>0</v>
      </c>
      <c r="C95" t="str">
        <f t="shared" si="56"/>
        <v>231021일반학생</v>
      </c>
      <c r="D95" s="3" t="str">
        <f t="shared" si="57"/>
        <v>231021</v>
      </c>
      <c r="E95" s="6" t="s">
        <v>19</v>
      </c>
      <c r="F95" s="2">
        <f>VLOOKUP(E95,학교코드!$F:$H,3,0)</f>
        <v>10</v>
      </c>
      <c r="G95" s="6" t="s">
        <v>7</v>
      </c>
      <c r="H95" s="6" t="s">
        <v>600</v>
      </c>
      <c r="I95" s="2" cm="1">
        <f t="array" ref="I95">_xlfn.IFS($G95="치과대학",2,$G95="의과대학",1,$G95="한의과대학",3,$G95="약학대학",4,$G95="수의과대학",5,$G95="약학대학(제약)",6)</f>
        <v>2</v>
      </c>
      <c r="J95" s="6">
        <v>23</v>
      </c>
      <c r="K95" s="6" t="s">
        <v>21</v>
      </c>
      <c r="L95" s="6" t="s">
        <v>36</v>
      </c>
      <c r="M95" s="7" t="s">
        <v>115</v>
      </c>
      <c r="N95" s="6" t="s">
        <v>134</v>
      </c>
      <c r="O95" s="6" t="s">
        <v>108</v>
      </c>
      <c r="P95" s="6" t="s">
        <v>106</v>
      </c>
      <c r="Q95" s="2" cm="1">
        <f t="array" ref="Q95">_xlfn.IFS($O95="학생부종합",2,$O95="학생부교과",1,$O95="교과전형없음","4",$O95="입학처요강없음","5")</f>
        <v>1</v>
      </c>
      <c r="R95" s="6" t="s">
        <v>691</v>
      </c>
      <c r="S95" s="7" t="s">
        <v>864</v>
      </c>
      <c r="T95" s="9">
        <v>6</v>
      </c>
      <c r="U95" s="12">
        <v>394</v>
      </c>
      <c r="V95" s="44">
        <f t="shared" si="58"/>
        <v>65.666666666666671</v>
      </c>
      <c r="W95" s="12">
        <v>13</v>
      </c>
      <c r="Z95" s="46">
        <v>1.1095199999999998</v>
      </c>
      <c r="AA95" s="46">
        <v>1.1186</v>
      </c>
      <c r="AB95" s="46">
        <v>1.1429</v>
      </c>
      <c r="AH95" s="47">
        <v>999.86</v>
      </c>
      <c r="AJ95" s="47">
        <v>999.74</v>
      </c>
      <c r="AO95" s="12" t="s">
        <v>827</v>
      </c>
      <c r="AP95" s="8" t="e">
        <f>성적분석!I319</f>
        <v>#DIV/0!</v>
      </c>
      <c r="AQ95" s="8" t="e">
        <f>성적분석!J319</f>
        <v>#DIV/0!</v>
      </c>
      <c r="AR95" s="34" t="e">
        <f>IF($AB95&lt;$AQ95,"불합격권","합격권")</f>
        <v>#DIV/0!</v>
      </c>
      <c r="AS95"/>
      <c r="AU95" t="str">
        <f t="shared" si="59"/>
        <v>231021일반학생</v>
      </c>
    </row>
    <row r="96" spans="2:47" x14ac:dyDescent="0.3">
      <c r="B96" s="87">
        <f>COUNTIF($AR$4:$AR96,"합격권")</f>
        <v>0</v>
      </c>
      <c r="C96" t="str">
        <f t="shared" si="56"/>
        <v>231021지역인재</v>
      </c>
      <c r="D96" s="3" t="str">
        <f t="shared" ref="D96" si="61">J96&amp;F96&amp;I96&amp;Q96</f>
        <v>231021</v>
      </c>
      <c r="E96" s="6" t="s">
        <v>19</v>
      </c>
      <c r="F96" s="2">
        <f>VLOOKUP(E96,학교코드!$F:$H,3,0)</f>
        <v>10</v>
      </c>
      <c r="G96" s="6" t="s">
        <v>7</v>
      </c>
      <c r="H96" s="6" t="s">
        <v>600</v>
      </c>
      <c r="I96" s="2" cm="1">
        <f t="array" ref="I96">_xlfn.IFS($G96="치과대학",2,$G96="의과대학",1,$G96="한의과대학",3,$G96="약학대학",4,$G96="수의과대학",5,$G96="약학대학(제약)",6)</f>
        <v>2</v>
      </c>
      <c r="J96" s="6">
        <v>23</v>
      </c>
      <c r="K96" s="6" t="s">
        <v>21</v>
      </c>
      <c r="L96" s="6" t="s">
        <v>36</v>
      </c>
      <c r="M96" s="7" t="s">
        <v>115</v>
      </c>
      <c r="N96" s="6" t="s">
        <v>124</v>
      </c>
      <c r="O96" s="6" t="s">
        <v>108</v>
      </c>
      <c r="P96" s="6" t="s">
        <v>774</v>
      </c>
      <c r="Q96" s="2" cm="1">
        <f t="array" ref="Q96">_xlfn.IFS($O96="학생부종합",2,$O96="학생부교과",1,$O96="교과전형없음","4",$O96="입학처요강없음","5")</f>
        <v>1</v>
      </c>
      <c r="R96" s="6" t="s">
        <v>691</v>
      </c>
      <c r="S96" s="6" t="s">
        <v>595</v>
      </c>
      <c r="T96" s="9">
        <v>17</v>
      </c>
      <c r="U96" s="12">
        <v>221</v>
      </c>
      <c r="V96" s="44">
        <f t="shared" si="58"/>
        <v>13</v>
      </c>
      <c r="W96" s="12">
        <v>5</v>
      </c>
      <c r="Z96" s="46">
        <v>1.3569470588235295</v>
      </c>
      <c r="AA96" s="46">
        <v>1.375</v>
      </c>
      <c r="AB96" s="46">
        <v>1.4474</v>
      </c>
      <c r="AH96" s="47">
        <v>998.97470588235274</v>
      </c>
      <c r="AJ96" s="47">
        <v>998.65</v>
      </c>
      <c r="AO96" s="12" t="s">
        <v>827</v>
      </c>
      <c r="AP96" s="8" t="e">
        <f>AP95</f>
        <v>#DIV/0!</v>
      </c>
      <c r="AQ96" s="8" t="e">
        <f>AQ95</f>
        <v>#DIV/0!</v>
      </c>
      <c r="AR96" s="34" t="e">
        <f>IF($AB96&lt;$AQ96,"불합격권","합격권")</f>
        <v>#DIV/0!</v>
      </c>
      <c r="AS96"/>
      <c r="AU96" t="str">
        <f t="shared" si="59"/>
        <v>231021지역인재</v>
      </c>
    </row>
    <row r="97" spans="2:47" x14ac:dyDescent="0.3">
      <c r="B97" s="87">
        <f>COUNTIF($AR$4:$AR97,"합격권")</f>
        <v>0</v>
      </c>
      <c r="C97" t="str">
        <f t="shared" si="56"/>
        <v>231021지역인재기회균형</v>
      </c>
      <c r="D97" s="3" t="str">
        <f t="shared" ref="D97" si="62">J97&amp;F97&amp;I97&amp;Q97</f>
        <v>231021</v>
      </c>
      <c r="E97" s="6" t="s">
        <v>19</v>
      </c>
      <c r="F97" s="2">
        <f>VLOOKUP(E97,학교코드!$F:$H,3,0)</f>
        <v>10</v>
      </c>
      <c r="G97" s="6" t="s">
        <v>7</v>
      </c>
      <c r="H97" s="6" t="s">
        <v>600</v>
      </c>
      <c r="I97" s="2" cm="1">
        <f t="array" ref="I97">_xlfn.IFS($G97="치과대학",2,$G97="의과대학",1,$G97="한의과대학",3,$G97="약학대학",4,$G97="수의과대학",5,$G97="약학대학(제약)",6)</f>
        <v>2</v>
      </c>
      <c r="J97" s="6">
        <v>23</v>
      </c>
      <c r="K97" s="6" t="s">
        <v>21</v>
      </c>
      <c r="L97" s="6" t="s">
        <v>36</v>
      </c>
      <c r="M97" s="7" t="s">
        <v>115</v>
      </c>
      <c r="N97" s="7" t="s">
        <v>863</v>
      </c>
      <c r="O97" s="6" t="s">
        <v>108</v>
      </c>
      <c r="P97" s="6" t="s">
        <v>774</v>
      </c>
      <c r="Q97" s="2" cm="1">
        <f t="array" ref="Q97">_xlfn.IFS($O97="학생부종합",2,$O97="학생부교과",1,$O97="교과전형없음","4",$O97="입학처요강없음","5")</f>
        <v>1</v>
      </c>
      <c r="R97" s="7" t="s">
        <v>845</v>
      </c>
      <c r="S97" s="6" t="s">
        <v>595</v>
      </c>
      <c r="T97" s="9">
        <v>1</v>
      </c>
      <c r="U97" s="12">
        <v>4</v>
      </c>
      <c r="V97" s="44">
        <f t="shared" si="58"/>
        <v>4</v>
      </c>
      <c r="W97" s="12" t="s">
        <v>787</v>
      </c>
      <c r="AO97" s="12"/>
      <c r="AP97" s="8" t="e">
        <f>AP96</f>
        <v>#DIV/0!</v>
      </c>
      <c r="AQ97" s="8" t="e">
        <f>AQ96</f>
        <v>#DIV/0!</v>
      </c>
      <c r="AR97" s="1"/>
      <c r="AS97" t="s">
        <v>788</v>
      </c>
      <c r="AU97" t="str">
        <f t="shared" si="59"/>
        <v>231021지역인재기회균형</v>
      </c>
    </row>
    <row r="98" spans="2:47" x14ac:dyDescent="0.3">
      <c r="B98" s="87">
        <f>COUNTIF($AR$4:$AR98,"합격권")</f>
        <v>0</v>
      </c>
      <c r="C98" t="str">
        <f t="shared" si="56"/>
        <v>241021일반</v>
      </c>
      <c r="D98" s="3" t="str">
        <f t="shared" si="57"/>
        <v>241021</v>
      </c>
      <c r="E98" s="6" t="s">
        <v>19</v>
      </c>
      <c r="F98" s="2">
        <f>VLOOKUP(E98,학교코드!$F:$H,3,0)</f>
        <v>10</v>
      </c>
      <c r="G98" s="6" t="s">
        <v>7</v>
      </c>
      <c r="H98" s="6" t="s">
        <v>600</v>
      </c>
      <c r="I98" s="2" cm="1">
        <f t="array" ref="I98">_xlfn.IFS($G98="치과대학",2,$G98="의과대학",1,$G98="한의과대학",3,$G98="약학대학",4,$G98="수의과대학",5,$G98="약학대학(제약)",6)</f>
        <v>2</v>
      </c>
      <c r="J98" s="6">
        <v>24</v>
      </c>
      <c r="K98" s="6" t="s">
        <v>21</v>
      </c>
      <c r="L98" s="6" t="s">
        <v>36</v>
      </c>
      <c r="M98" s="7" t="s">
        <v>115</v>
      </c>
      <c r="N98" s="7" t="s">
        <v>865</v>
      </c>
      <c r="O98" s="6" t="s">
        <v>108</v>
      </c>
      <c r="P98" s="6" t="s">
        <v>106</v>
      </c>
      <c r="Q98" s="2" cm="1">
        <f t="array" ref="Q98">_xlfn.IFS($O98="학생부종합",2,$O98="학생부교과",1,$O98="교과전형없음","4",$O98="입학처요강없음","5")</f>
        <v>1</v>
      </c>
      <c r="R98" s="6" t="s">
        <v>691</v>
      </c>
      <c r="S98" s="7" t="s">
        <v>872</v>
      </c>
      <c r="T98" s="9">
        <v>3</v>
      </c>
      <c r="U98" s="12">
        <v>60</v>
      </c>
      <c r="V98" s="44">
        <f t="shared" si="58"/>
        <v>20</v>
      </c>
      <c r="W98" s="12">
        <v>10</v>
      </c>
      <c r="Z98" s="46">
        <v>1.0966666666666667</v>
      </c>
      <c r="AH98" s="47">
        <v>1001.1533333333333</v>
      </c>
      <c r="AO98" s="12" t="s">
        <v>846</v>
      </c>
      <c r="AP98" s="8" t="e">
        <f>성적분석!G321</f>
        <v>#DIV/0!</v>
      </c>
      <c r="AQ98" s="8" t="e">
        <f>성적분석!J321</f>
        <v>#DIV/0!</v>
      </c>
      <c r="AR98" s="34" t="e">
        <f>IF($Z98&lt;$AQ98,"불합격권","합격권")</f>
        <v>#DIV/0!</v>
      </c>
      <c r="AS98"/>
      <c r="AU98" t="str">
        <f t="shared" si="59"/>
        <v>241021일반</v>
      </c>
    </row>
    <row r="99" spans="2:47" x14ac:dyDescent="0.3">
      <c r="B99" s="87">
        <f>COUNTIF($AR$4:$AR99,"합격권")</f>
        <v>0</v>
      </c>
      <c r="C99" t="str">
        <f t="shared" si="56"/>
        <v>241021지역인재1유형(호남권)</v>
      </c>
      <c r="D99" s="3" t="str">
        <f t="shared" ref="D99" si="63">J99&amp;F99&amp;I99&amp;Q99</f>
        <v>241021</v>
      </c>
      <c r="E99" s="6" t="s">
        <v>19</v>
      </c>
      <c r="F99" s="2">
        <f>VLOOKUP(E99,학교코드!$F:$H,3,0)</f>
        <v>10</v>
      </c>
      <c r="G99" s="6" t="s">
        <v>7</v>
      </c>
      <c r="H99" s="6" t="s">
        <v>600</v>
      </c>
      <c r="I99" s="2" cm="1">
        <f t="array" ref="I99">_xlfn.IFS($G99="치과대학",2,$G99="의과대학",1,$G99="한의과대학",3,$G99="약학대학",4,$G99="수의과대학",5,$G99="약학대학(제약)",6)</f>
        <v>2</v>
      </c>
      <c r="J99" s="6">
        <v>24</v>
      </c>
      <c r="K99" s="6" t="s">
        <v>21</v>
      </c>
      <c r="L99" s="6" t="s">
        <v>36</v>
      </c>
      <c r="M99" s="7" t="s">
        <v>115</v>
      </c>
      <c r="N99" s="7" t="s">
        <v>867</v>
      </c>
      <c r="O99" s="6" t="s">
        <v>108</v>
      </c>
      <c r="P99" s="7" t="s">
        <v>870</v>
      </c>
      <c r="Q99" s="2" cm="1">
        <f t="array" ref="Q99">_xlfn.IFS($O99="학생부종합",2,$O99="학생부교과",1,$O99="교과전형없음","4",$O99="입학처요강없음","5")</f>
        <v>1</v>
      </c>
      <c r="R99" s="6" t="s">
        <v>691</v>
      </c>
      <c r="S99" s="7" t="s">
        <v>872</v>
      </c>
      <c r="T99" s="9">
        <v>5</v>
      </c>
      <c r="U99" s="12">
        <v>53</v>
      </c>
      <c r="V99" s="44">
        <f t="shared" si="58"/>
        <v>10.6</v>
      </c>
      <c r="W99" s="12">
        <v>8</v>
      </c>
      <c r="Z99" s="46">
        <v>1.2907</v>
      </c>
      <c r="AA99" s="46">
        <v>1.33</v>
      </c>
      <c r="AB99" s="46">
        <v>1.3448</v>
      </c>
      <c r="AH99" s="47">
        <v>1000.4620000000001</v>
      </c>
      <c r="AI99" s="47">
        <v>1000.32</v>
      </c>
      <c r="AJ99" s="47">
        <v>1000.27</v>
      </c>
      <c r="AO99" s="12" t="s">
        <v>827</v>
      </c>
      <c r="AP99" s="8" t="e">
        <f t="shared" ref="AP99:AP109" si="64">AP98</f>
        <v>#DIV/0!</v>
      </c>
      <c r="AQ99" s="8" t="e">
        <f t="shared" ref="AQ99:AQ109" si="65">AQ98</f>
        <v>#DIV/0!</v>
      </c>
      <c r="AR99" s="34" t="e">
        <f>IF($AB99&lt;$AQ99,"불합격권","합격권")</f>
        <v>#DIV/0!</v>
      </c>
      <c r="AS99"/>
      <c r="AU99" t="str">
        <f t="shared" si="59"/>
        <v>241021지역인재1유형(호남권)</v>
      </c>
    </row>
    <row r="100" spans="2:47" x14ac:dyDescent="0.3">
      <c r="B100" s="87">
        <f>COUNTIF($AR$4:$AR100,"합격권")</f>
        <v>0</v>
      </c>
      <c r="C100" t="str">
        <f t="shared" si="56"/>
        <v>241021지역인재2유형(전북권)</v>
      </c>
      <c r="D100" s="3" t="str">
        <f t="shared" ref="D100" si="66">J100&amp;F100&amp;I100&amp;Q100</f>
        <v>241021</v>
      </c>
      <c r="E100" s="6" t="s">
        <v>19</v>
      </c>
      <c r="F100" s="2">
        <f>VLOOKUP(E100,학교코드!$F:$H,3,0)</f>
        <v>10</v>
      </c>
      <c r="G100" s="6" t="s">
        <v>7</v>
      </c>
      <c r="H100" s="6" t="s">
        <v>600</v>
      </c>
      <c r="I100" s="2" cm="1">
        <f t="array" ref="I100">_xlfn.IFS($G100="치과대학",2,$G100="의과대학",1,$G100="한의과대학",3,$G100="약학대학",4,$G100="수의과대학",5,$G100="약학대학(제약)",6)</f>
        <v>2</v>
      </c>
      <c r="J100" s="6">
        <v>24</v>
      </c>
      <c r="K100" s="6" t="s">
        <v>21</v>
      </c>
      <c r="L100" s="6" t="s">
        <v>36</v>
      </c>
      <c r="M100" s="7" t="s">
        <v>115</v>
      </c>
      <c r="N100" s="7" t="s">
        <v>869</v>
      </c>
      <c r="O100" s="6" t="s">
        <v>108</v>
      </c>
      <c r="P100" s="6" t="s">
        <v>774</v>
      </c>
      <c r="Q100" s="2" cm="1">
        <f t="array" ref="Q100">_xlfn.IFS($O100="학생부종합",2,$O100="학생부교과",1,$O100="교과전형없음","4",$O100="입학처요강없음","5")</f>
        <v>1</v>
      </c>
      <c r="R100" s="6" t="s">
        <v>691</v>
      </c>
      <c r="S100" s="7" t="s">
        <v>872</v>
      </c>
      <c r="T100" s="9">
        <v>18</v>
      </c>
      <c r="U100" s="12">
        <v>113</v>
      </c>
      <c r="V100" s="44">
        <f t="shared" si="58"/>
        <v>6.2777777777777777</v>
      </c>
      <c r="W100" s="12">
        <v>9</v>
      </c>
      <c r="Z100" s="46">
        <v>1.3556666666666666</v>
      </c>
      <c r="AA100" s="46">
        <v>1.3763000000000001</v>
      </c>
      <c r="AB100" s="46">
        <v>1.4149</v>
      </c>
      <c r="AH100" s="47">
        <v>1000.23</v>
      </c>
      <c r="AI100" s="47">
        <v>1000.16</v>
      </c>
      <c r="AJ100" s="47">
        <v>1000.02</v>
      </c>
      <c r="AO100" s="12" t="s">
        <v>827</v>
      </c>
      <c r="AP100" s="8" t="e">
        <f t="shared" si="64"/>
        <v>#DIV/0!</v>
      </c>
      <c r="AQ100" s="8" t="e">
        <f t="shared" si="65"/>
        <v>#DIV/0!</v>
      </c>
      <c r="AR100" s="34" t="e">
        <f>IF($AB100&lt;$AQ100,"불합격권","합격권")</f>
        <v>#DIV/0!</v>
      </c>
      <c r="AS100"/>
      <c r="AU100" t="str">
        <f t="shared" si="59"/>
        <v>241021지역인재2유형(전북권)</v>
      </c>
    </row>
    <row r="101" spans="2:47" x14ac:dyDescent="0.3">
      <c r="B101" s="87">
        <f>COUNTIF($AR$4:$AR101,"합격권")</f>
        <v>0</v>
      </c>
      <c r="C101" t="str">
        <f t="shared" si="56"/>
        <v>251021일반</v>
      </c>
      <c r="D101" s="3" t="str">
        <f t="shared" si="57"/>
        <v>251021</v>
      </c>
      <c r="E101" s="6" t="s">
        <v>19</v>
      </c>
      <c r="F101" s="2">
        <f>VLOOKUP(E101,학교코드!$F:$H,3,0)</f>
        <v>10</v>
      </c>
      <c r="G101" s="6" t="s">
        <v>7</v>
      </c>
      <c r="H101" s="6" t="s">
        <v>600</v>
      </c>
      <c r="I101" s="2" cm="1">
        <f t="array" ref="I101">_xlfn.IFS($G101="치과대학",2,$G101="의과대학",1,$G101="한의과대학",3,$G101="약학대학",4,$G101="수의과대학",5,$G101="약학대학(제약)",6)</f>
        <v>2</v>
      </c>
      <c r="J101" s="6">
        <v>25</v>
      </c>
      <c r="K101" s="6" t="s">
        <v>21</v>
      </c>
      <c r="L101" s="6" t="s">
        <v>36</v>
      </c>
      <c r="M101" s="7" t="s">
        <v>115</v>
      </c>
      <c r="N101" s="6" t="s">
        <v>123</v>
      </c>
      <c r="O101" s="6" t="s">
        <v>108</v>
      </c>
      <c r="P101" s="6" t="s">
        <v>106</v>
      </c>
      <c r="Q101" s="2" cm="1">
        <f t="array" ref="Q101">_xlfn.IFS($O101="학생부종합",2,$O101="학생부교과",1,$O101="교과전형없음","4",$O101="입학처요강없음","5")</f>
        <v>1</v>
      </c>
      <c r="R101" s="6" t="s">
        <v>691</v>
      </c>
      <c r="S101" s="6" t="s">
        <v>871</v>
      </c>
      <c r="T101" s="9">
        <v>3</v>
      </c>
      <c r="U101" s="12">
        <v>109</v>
      </c>
      <c r="V101" s="44">
        <f t="shared" si="58"/>
        <v>36.333333333333336</v>
      </c>
      <c r="W101" s="12">
        <v>19</v>
      </c>
      <c r="Z101" s="46">
        <v>1.0522</v>
      </c>
      <c r="AH101" s="47">
        <v>1001.3133333333334</v>
      </c>
      <c r="AO101" s="12" t="s">
        <v>846</v>
      </c>
      <c r="AP101" s="8" t="e">
        <f t="shared" si="64"/>
        <v>#DIV/0!</v>
      </c>
      <c r="AQ101" s="8" t="e">
        <f t="shared" si="65"/>
        <v>#DIV/0!</v>
      </c>
      <c r="AR101" s="34" t="e">
        <f>IF($Z101&lt;$AQ101,"불합격권","합격권")</f>
        <v>#DIV/0!</v>
      </c>
      <c r="AS101"/>
      <c r="AU101" t="str">
        <f t="shared" si="59"/>
        <v>251021일반</v>
      </c>
    </row>
    <row r="102" spans="2:47" x14ac:dyDescent="0.3">
      <c r="B102" s="87">
        <f>COUNTIF($AR$4:$AR102,"합격권")</f>
        <v>0</v>
      </c>
      <c r="C102" t="str">
        <f t="shared" si="56"/>
        <v>251021지역인재1유형(호남권)</v>
      </c>
      <c r="D102" s="3" t="str">
        <f t="shared" ref="D102" si="67">J102&amp;F102&amp;I102&amp;Q102</f>
        <v>251021</v>
      </c>
      <c r="E102" s="6" t="s">
        <v>19</v>
      </c>
      <c r="F102" s="2">
        <f>VLOOKUP(E102,학교코드!$F:$H,3,0)</f>
        <v>10</v>
      </c>
      <c r="G102" s="6" t="s">
        <v>7</v>
      </c>
      <c r="H102" s="6" t="s">
        <v>600</v>
      </c>
      <c r="I102" s="2" cm="1">
        <f t="array" ref="I102">_xlfn.IFS($G102="치과대학",2,$G102="의과대학",1,$G102="한의과대학",3,$G102="약학대학",4,$G102="수의과대학",5,$G102="약학대학(제약)",6)</f>
        <v>2</v>
      </c>
      <c r="J102" s="6">
        <v>25</v>
      </c>
      <c r="K102" s="6" t="s">
        <v>21</v>
      </c>
      <c r="L102" s="6" t="s">
        <v>36</v>
      </c>
      <c r="M102" s="7" t="s">
        <v>115</v>
      </c>
      <c r="N102" s="6" t="s">
        <v>866</v>
      </c>
      <c r="O102" s="6" t="s">
        <v>108</v>
      </c>
      <c r="P102" s="6" t="s">
        <v>663</v>
      </c>
      <c r="Q102" s="2" cm="1">
        <f t="array" ref="Q102">_xlfn.IFS($O102="학생부종합",2,$O102="학생부교과",1,$O102="교과전형없음","4",$O102="입학처요강없음","5")</f>
        <v>1</v>
      </c>
      <c r="R102" s="6" t="s">
        <v>691</v>
      </c>
      <c r="S102" s="6" t="s">
        <v>871</v>
      </c>
      <c r="T102" s="9">
        <v>4</v>
      </c>
      <c r="U102" s="12">
        <v>90</v>
      </c>
      <c r="V102" s="44">
        <f t="shared" si="58"/>
        <v>22.5</v>
      </c>
      <c r="W102" s="12">
        <v>16</v>
      </c>
      <c r="Z102" s="46">
        <v>1.090875</v>
      </c>
      <c r="AA102" s="46">
        <v>1.0421</v>
      </c>
      <c r="AB102" s="46">
        <v>1.0421</v>
      </c>
      <c r="AH102" s="47">
        <v>1001.175</v>
      </c>
      <c r="AI102" s="47">
        <v>1001.35</v>
      </c>
      <c r="AJ102" s="47">
        <v>1001.35</v>
      </c>
      <c r="AO102" s="12" t="s">
        <v>827</v>
      </c>
      <c r="AP102" s="8" t="e">
        <f t="shared" si="64"/>
        <v>#DIV/0!</v>
      </c>
      <c r="AQ102" s="8" t="e">
        <f t="shared" si="65"/>
        <v>#DIV/0!</v>
      </c>
      <c r="AR102" s="34" t="e">
        <f>IF($AB102&lt;$AQ102,"불합격권","합격권")</f>
        <v>#DIV/0!</v>
      </c>
      <c r="AS102"/>
      <c r="AU102" t="str">
        <f t="shared" si="59"/>
        <v>251021지역인재1유형(호남권)</v>
      </c>
    </row>
    <row r="103" spans="2:47" x14ac:dyDescent="0.3">
      <c r="B103" s="87">
        <f>COUNTIF($AR$4:$AR103,"합격권")</f>
        <v>0</v>
      </c>
      <c r="C103" t="str">
        <f t="shared" si="56"/>
        <v>251021지역인재2유형(전북권)</v>
      </c>
      <c r="D103" s="3" t="str">
        <f t="shared" ref="D103" si="68">J103&amp;F103&amp;I103&amp;Q103</f>
        <v>251021</v>
      </c>
      <c r="E103" s="6" t="s">
        <v>19</v>
      </c>
      <c r="F103" s="2">
        <f>VLOOKUP(E103,학교코드!$F:$H,3,0)</f>
        <v>10</v>
      </c>
      <c r="G103" s="6" t="s">
        <v>7</v>
      </c>
      <c r="H103" s="6" t="s">
        <v>600</v>
      </c>
      <c r="I103" s="2" cm="1">
        <f t="array" ref="I103">_xlfn.IFS($G103="치과대학",2,$G103="의과대학",1,$G103="한의과대학",3,$G103="약학대학",4,$G103="수의과대학",5,$G103="약학대학(제약)",6)</f>
        <v>2</v>
      </c>
      <c r="J103" s="6">
        <v>25</v>
      </c>
      <c r="K103" s="6" t="s">
        <v>21</v>
      </c>
      <c r="L103" s="6" t="s">
        <v>36</v>
      </c>
      <c r="M103" s="7" t="s">
        <v>115</v>
      </c>
      <c r="N103" s="6" t="s">
        <v>868</v>
      </c>
      <c r="O103" s="6" t="s">
        <v>108</v>
      </c>
      <c r="P103" s="6" t="s">
        <v>774</v>
      </c>
      <c r="Q103" s="2" cm="1">
        <f t="array" ref="Q103">_xlfn.IFS($O103="학생부종합",2,$O103="학생부교과",1,$O103="교과전형없음","4",$O103="입학처요강없음","5")</f>
        <v>1</v>
      </c>
      <c r="R103" s="6" t="s">
        <v>691</v>
      </c>
      <c r="S103" s="6" t="s">
        <v>871</v>
      </c>
      <c r="T103" s="9">
        <v>18</v>
      </c>
      <c r="U103" s="12">
        <v>145</v>
      </c>
      <c r="V103" s="44">
        <f t="shared" si="58"/>
        <v>8.0555555555555554</v>
      </c>
      <c r="W103" s="12">
        <v>10</v>
      </c>
      <c r="Z103" s="46">
        <v>1.4187888888888887</v>
      </c>
      <c r="AA103" s="46">
        <v>1.3925000000000001</v>
      </c>
      <c r="AB103" s="46">
        <v>1.4422999999999999</v>
      </c>
      <c r="AH103" s="47">
        <v>1000.0044444444445</v>
      </c>
      <c r="AI103" s="47">
        <v>1000.1</v>
      </c>
      <c r="AJ103" s="47">
        <v>999.92</v>
      </c>
      <c r="AO103" s="12" t="s">
        <v>827</v>
      </c>
      <c r="AP103" s="8" t="e">
        <f t="shared" si="64"/>
        <v>#DIV/0!</v>
      </c>
      <c r="AQ103" s="8" t="e">
        <f t="shared" si="65"/>
        <v>#DIV/0!</v>
      </c>
      <c r="AR103" s="34" t="e">
        <f>IF($AB103&lt;$AQ103,"불합격권","합격권")</f>
        <v>#DIV/0!</v>
      </c>
      <c r="AS103"/>
      <c r="AU103" t="str">
        <f t="shared" si="59"/>
        <v>251021지역인재2유형(전북권)</v>
      </c>
    </row>
    <row r="104" spans="2:47" x14ac:dyDescent="0.3">
      <c r="B104" s="87">
        <f>COUNTIF($AR$4:$AR104,"합격권")</f>
        <v>0</v>
      </c>
      <c r="C104" t="str">
        <f t="shared" si="56"/>
        <v>251021지역인재기회균형(호남권)</v>
      </c>
      <c r="D104" s="3" t="str">
        <f t="shared" ref="D104" si="69">J104&amp;F104&amp;I104&amp;Q104</f>
        <v>251021</v>
      </c>
      <c r="E104" s="6" t="s">
        <v>19</v>
      </c>
      <c r="F104" s="2">
        <f>VLOOKUP(E104,학교코드!$F:$H,3,0)</f>
        <v>10</v>
      </c>
      <c r="G104" s="6" t="s">
        <v>7</v>
      </c>
      <c r="H104" s="6" t="s">
        <v>600</v>
      </c>
      <c r="I104" s="2" cm="1">
        <f t="array" ref="I104">_xlfn.IFS($G104="치과대학",2,$G104="의과대학",1,$G104="한의과대학",3,$G104="약학대학",4,$G104="수의과대학",5,$G104="약학대학(제약)",6)</f>
        <v>2</v>
      </c>
      <c r="J104" s="6">
        <v>25</v>
      </c>
      <c r="K104" s="6" t="s">
        <v>21</v>
      </c>
      <c r="L104" s="6" t="s">
        <v>36</v>
      </c>
      <c r="M104" s="7" t="s">
        <v>115</v>
      </c>
      <c r="N104" s="7" t="s">
        <v>873</v>
      </c>
      <c r="O104" s="6" t="s">
        <v>108</v>
      </c>
      <c r="P104" s="6" t="s">
        <v>663</v>
      </c>
      <c r="Q104" s="2" cm="1">
        <f t="array" ref="Q104">_xlfn.IFS($O104="학생부종합",2,$O104="학생부교과",1,$O104="교과전형없음","4",$O104="입학처요강없음","5")</f>
        <v>1</v>
      </c>
      <c r="R104" s="6" t="s">
        <v>844</v>
      </c>
      <c r="S104" s="6" t="s">
        <v>871</v>
      </c>
      <c r="T104" s="9">
        <v>1</v>
      </c>
      <c r="U104" s="12">
        <v>9</v>
      </c>
      <c r="V104" s="44">
        <f t="shared" si="58"/>
        <v>9</v>
      </c>
      <c r="W104" s="12" t="s">
        <v>787</v>
      </c>
      <c r="AO104" s="12"/>
      <c r="AP104" s="8" t="e">
        <f t="shared" si="64"/>
        <v>#DIV/0!</v>
      </c>
      <c r="AQ104" s="8" t="e">
        <f t="shared" si="65"/>
        <v>#DIV/0!</v>
      </c>
      <c r="AR104"/>
      <c r="AS104" s="1" t="s">
        <v>789</v>
      </c>
      <c r="AU104" t="str">
        <f t="shared" si="59"/>
        <v>251021지역인재기회균형(호남권)</v>
      </c>
    </row>
    <row r="105" spans="2:47" x14ac:dyDescent="0.3">
      <c r="B105" s="87">
        <f>COUNTIF($AR$4:$AR105,"합격권")</f>
        <v>0</v>
      </c>
      <c r="C105" t="str">
        <f t="shared" si="56"/>
        <v>261021일반</v>
      </c>
      <c r="D105" s="3" t="str">
        <f t="shared" si="57"/>
        <v>261021</v>
      </c>
      <c r="E105" s="6" t="s">
        <v>19</v>
      </c>
      <c r="F105" s="2">
        <f>VLOOKUP(E105,학교코드!$F:$H,3,0)</f>
        <v>10</v>
      </c>
      <c r="G105" s="6" t="s">
        <v>7</v>
      </c>
      <c r="H105" s="6" t="s">
        <v>600</v>
      </c>
      <c r="I105" s="2" cm="1">
        <f t="array" ref="I105">_xlfn.IFS($G105="치과대학",2,$G105="의과대학",1,$G105="한의과대학",3,$G105="약학대학",4,$G105="수의과대학",5,$G105="약학대학(제약)",6)</f>
        <v>2</v>
      </c>
      <c r="J105" s="6">
        <v>26</v>
      </c>
      <c r="K105" s="6" t="s">
        <v>21</v>
      </c>
      <c r="L105" s="6" t="s">
        <v>36</v>
      </c>
      <c r="M105" s="7" t="s">
        <v>115</v>
      </c>
      <c r="N105" s="6" t="s">
        <v>123</v>
      </c>
      <c r="O105" s="6" t="s">
        <v>108</v>
      </c>
      <c r="P105" s="6" t="s">
        <v>106</v>
      </c>
      <c r="Q105" s="2" cm="1">
        <f t="array" ref="Q105">_xlfn.IFS($O105="학생부종합",2,$O105="학생부교과",1,$O105="교과전형없음","4",$O105="입학처요강없음","5")</f>
        <v>1</v>
      </c>
      <c r="R105" s="6" t="s">
        <v>691</v>
      </c>
      <c r="S105" s="6" t="s">
        <v>871</v>
      </c>
      <c r="T105" s="9">
        <v>3</v>
      </c>
      <c r="AO105" s="12"/>
      <c r="AP105" s="8" t="e">
        <f t="shared" si="64"/>
        <v>#DIV/0!</v>
      </c>
      <c r="AQ105" s="8" t="e">
        <f t="shared" si="65"/>
        <v>#DIV/0!</v>
      </c>
      <c r="AR105"/>
      <c r="AS105"/>
      <c r="AU105" t="str">
        <f t="shared" si="59"/>
        <v>261021일반</v>
      </c>
    </row>
    <row r="106" spans="2:47" x14ac:dyDescent="0.3">
      <c r="B106" s="87">
        <f>COUNTIF($AR$4:$AR106,"합격권")</f>
        <v>0</v>
      </c>
      <c r="C106" t="str">
        <f t="shared" si="56"/>
        <v>261021지역인재1유형(호남권)</v>
      </c>
      <c r="D106" s="3" t="str">
        <f t="shared" ref="D106" si="70">J106&amp;F106&amp;I106&amp;Q106</f>
        <v>261021</v>
      </c>
      <c r="E106" s="6" t="s">
        <v>19</v>
      </c>
      <c r="F106" s="2">
        <f>VLOOKUP(E106,학교코드!$F:$H,3,0)</f>
        <v>10</v>
      </c>
      <c r="G106" s="6" t="s">
        <v>7</v>
      </c>
      <c r="H106" s="6" t="s">
        <v>600</v>
      </c>
      <c r="I106" s="2" cm="1">
        <f t="array" ref="I106">_xlfn.IFS($G106="치과대학",2,$G106="의과대학",1,$G106="한의과대학",3,$G106="약학대학",4,$G106="수의과대학",5,$G106="약학대학(제약)",6)</f>
        <v>2</v>
      </c>
      <c r="J106" s="6">
        <v>26</v>
      </c>
      <c r="K106" s="6" t="s">
        <v>21</v>
      </c>
      <c r="L106" s="6" t="s">
        <v>36</v>
      </c>
      <c r="M106" s="7" t="s">
        <v>115</v>
      </c>
      <c r="N106" s="6" t="s">
        <v>866</v>
      </c>
      <c r="O106" s="6" t="s">
        <v>108</v>
      </c>
      <c r="P106" s="6" t="s">
        <v>663</v>
      </c>
      <c r="Q106" s="2" cm="1">
        <f t="array" ref="Q106">_xlfn.IFS($O106="학생부종합",2,$O106="학생부교과",1,$O106="교과전형없음","4",$O106="입학처요강없음","5")</f>
        <v>1</v>
      </c>
      <c r="R106" s="6" t="s">
        <v>691</v>
      </c>
      <c r="S106" s="6" t="s">
        <v>871</v>
      </c>
      <c r="T106" s="9">
        <v>4</v>
      </c>
      <c r="AO106" s="12"/>
      <c r="AP106" s="8" t="e">
        <f t="shared" si="64"/>
        <v>#DIV/0!</v>
      </c>
      <c r="AQ106" s="8" t="e">
        <f t="shared" si="65"/>
        <v>#DIV/0!</v>
      </c>
      <c r="AR106"/>
      <c r="AS106"/>
      <c r="AU106" t="str">
        <f t="shared" si="59"/>
        <v>261021지역인재1유형(호남권)</v>
      </c>
    </row>
    <row r="107" spans="2:47" x14ac:dyDescent="0.3">
      <c r="B107" s="87">
        <f>COUNTIF($AR$4:$AR107,"합격권")</f>
        <v>0</v>
      </c>
      <c r="C107" t="str">
        <f t="shared" si="56"/>
        <v>261021지역인재2유형(전북권)</v>
      </c>
      <c r="D107" s="3" t="str">
        <f t="shared" ref="D107" si="71">J107&amp;F107&amp;I107&amp;Q107</f>
        <v>261021</v>
      </c>
      <c r="E107" s="6" t="s">
        <v>19</v>
      </c>
      <c r="F107" s="2">
        <f>VLOOKUP(E107,학교코드!$F:$H,3,0)</f>
        <v>10</v>
      </c>
      <c r="G107" s="6" t="s">
        <v>7</v>
      </c>
      <c r="H107" s="6" t="s">
        <v>600</v>
      </c>
      <c r="I107" s="2" cm="1">
        <f t="array" ref="I107">_xlfn.IFS($G107="치과대학",2,$G107="의과대학",1,$G107="한의과대학",3,$G107="약학대학",4,$G107="수의과대학",5,$G107="약학대학(제약)",6)</f>
        <v>2</v>
      </c>
      <c r="J107" s="6">
        <v>26</v>
      </c>
      <c r="K107" s="6" t="s">
        <v>21</v>
      </c>
      <c r="L107" s="6" t="s">
        <v>36</v>
      </c>
      <c r="M107" s="7" t="s">
        <v>115</v>
      </c>
      <c r="N107" s="6" t="s">
        <v>868</v>
      </c>
      <c r="O107" s="6" t="s">
        <v>108</v>
      </c>
      <c r="P107" s="6" t="s">
        <v>774</v>
      </c>
      <c r="Q107" s="2" cm="1">
        <f t="array" ref="Q107">_xlfn.IFS($O107="학생부종합",2,$O107="학생부교과",1,$O107="교과전형없음","4",$O107="입학처요강없음","5")</f>
        <v>1</v>
      </c>
      <c r="R107" s="6" t="s">
        <v>691</v>
      </c>
      <c r="S107" s="6" t="s">
        <v>871</v>
      </c>
      <c r="T107" s="9">
        <v>18</v>
      </c>
      <c r="AO107" s="12"/>
      <c r="AP107" s="8" t="e">
        <f t="shared" si="64"/>
        <v>#DIV/0!</v>
      </c>
      <c r="AQ107" s="8" t="e">
        <f t="shared" si="65"/>
        <v>#DIV/0!</v>
      </c>
      <c r="AR107"/>
      <c r="AS107"/>
      <c r="AU107" t="str">
        <f t="shared" si="59"/>
        <v>261021지역인재2유형(전북권)</v>
      </c>
    </row>
    <row r="108" spans="2:47" x14ac:dyDescent="0.3">
      <c r="B108" s="87">
        <f>COUNTIF($AR$4:$AR108,"합격권")</f>
        <v>0</v>
      </c>
      <c r="C108" t="str">
        <f t="shared" si="56"/>
        <v>261021지역인재기회균형(호남권)</v>
      </c>
      <c r="D108" s="3" t="str">
        <f t="shared" ref="D108" si="72">J108&amp;F108&amp;I108&amp;Q108</f>
        <v>261021</v>
      </c>
      <c r="E108" s="6" t="s">
        <v>19</v>
      </c>
      <c r="F108" s="2">
        <f>VLOOKUP(E108,학교코드!$F:$H,3,0)</f>
        <v>10</v>
      </c>
      <c r="G108" s="6" t="s">
        <v>7</v>
      </c>
      <c r="H108" s="6" t="s">
        <v>600</v>
      </c>
      <c r="I108" s="2" cm="1">
        <f t="array" ref="I108">_xlfn.IFS($G108="치과대학",2,$G108="의과대학",1,$G108="한의과대학",3,$G108="약학대학",4,$G108="수의과대학",5,$G108="약학대학(제약)",6)</f>
        <v>2</v>
      </c>
      <c r="J108" s="6">
        <v>26</v>
      </c>
      <c r="K108" s="6" t="s">
        <v>21</v>
      </c>
      <c r="L108" s="6" t="s">
        <v>36</v>
      </c>
      <c r="M108" s="7" t="s">
        <v>115</v>
      </c>
      <c r="N108" s="7" t="s">
        <v>873</v>
      </c>
      <c r="O108" s="6" t="s">
        <v>108</v>
      </c>
      <c r="P108" s="6" t="s">
        <v>663</v>
      </c>
      <c r="Q108" s="2" cm="1">
        <f t="array" ref="Q108">_xlfn.IFS($O108="학생부종합",2,$O108="학생부교과",1,$O108="교과전형없음","4",$O108="입학처요강없음","5")</f>
        <v>1</v>
      </c>
      <c r="R108" s="6" t="s">
        <v>844</v>
      </c>
      <c r="S108" s="6" t="s">
        <v>871</v>
      </c>
      <c r="T108" s="9">
        <v>1</v>
      </c>
      <c r="AO108" s="12"/>
      <c r="AP108" s="8" t="e">
        <f t="shared" si="64"/>
        <v>#DIV/0!</v>
      </c>
      <c r="AQ108" s="8" t="e">
        <f t="shared" si="65"/>
        <v>#DIV/0!</v>
      </c>
      <c r="AR108"/>
      <c r="AS108"/>
      <c r="AU108" t="str">
        <f t="shared" si="59"/>
        <v>261021지역인재기회균형(호남권)</v>
      </c>
    </row>
    <row r="109" spans="2:47" x14ac:dyDescent="0.3">
      <c r="B109" s="87">
        <f>COUNTIF($AR$4:$AR109,"합격권")</f>
        <v>0</v>
      </c>
      <c r="C109" t="str">
        <f t="shared" si="56"/>
        <v>271021일반</v>
      </c>
      <c r="D109" s="3" t="str">
        <f t="shared" si="57"/>
        <v>271021</v>
      </c>
      <c r="E109" s="6" t="s">
        <v>19</v>
      </c>
      <c r="F109" s="2">
        <f>VLOOKUP(E109,학교코드!$F:$H,3,0)</f>
        <v>10</v>
      </c>
      <c r="G109" s="6" t="s">
        <v>7</v>
      </c>
      <c r="H109" s="6" t="s">
        <v>600</v>
      </c>
      <c r="I109" s="2" cm="1">
        <f t="array" ref="I109">_xlfn.IFS($G109="치과대학",2,$G109="의과대학",1,$G109="한의과대학",3,$G109="약학대학",4,$G109="수의과대학",5,$G109="약학대학(제약)",6)</f>
        <v>2</v>
      </c>
      <c r="J109" s="6">
        <v>27</v>
      </c>
      <c r="K109" s="6" t="s">
        <v>21</v>
      </c>
      <c r="L109" s="6" t="s">
        <v>36</v>
      </c>
      <c r="M109" s="6" t="s">
        <v>34</v>
      </c>
      <c r="N109" s="6" t="s">
        <v>123</v>
      </c>
      <c r="O109" s="6" t="s">
        <v>108</v>
      </c>
      <c r="P109" s="6" t="s">
        <v>106</v>
      </c>
      <c r="Q109" s="2" cm="1">
        <f t="array" ref="Q109">_xlfn.IFS($O109="학생부종합",2,$O109="학생부교과",1,$O109="교과전형없음","4",$O109="입학처요강없음","5")</f>
        <v>1</v>
      </c>
      <c r="R109" s="6" t="s">
        <v>691</v>
      </c>
      <c r="S109" s="6" t="s">
        <v>871</v>
      </c>
      <c r="T109" s="9">
        <v>3</v>
      </c>
      <c r="AO109" s="12"/>
      <c r="AP109" s="8" t="e">
        <f t="shared" si="64"/>
        <v>#DIV/0!</v>
      </c>
      <c r="AQ109" s="8" t="e">
        <f t="shared" si="65"/>
        <v>#DIV/0!</v>
      </c>
      <c r="AR109"/>
      <c r="AS109"/>
      <c r="AU109" t="str">
        <f t="shared" si="59"/>
        <v>271021일반</v>
      </c>
    </row>
    <row r="110" spans="2:47" x14ac:dyDescent="0.3">
      <c r="B110" s="87">
        <f>COUNTIF($AR$4:$AR110,"합격권")</f>
        <v>0</v>
      </c>
      <c r="C110" t="str">
        <f t="shared" si="56"/>
        <v>271021지역인재1유형(호남권)</v>
      </c>
      <c r="D110" s="3" t="str">
        <f t="shared" ref="D110" si="73">J110&amp;F110&amp;I110&amp;Q110</f>
        <v>271021</v>
      </c>
      <c r="E110" s="6" t="s">
        <v>19</v>
      </c>
      <c r="F110" s="2">
        <f>VLOOKUP(E110,학교코드!$F:$H,3,0)</f>
        <v>10</v>
      </c>
      <c r="G110" s="6" t="s">
        <v>7</v>
      </c>
      <c r="H110" s="6" t="s">
        <v>600</v>
      </c>
      <c r="I110" s="2" cm="1">
        <f t="array" ref="I110">_xlfn.IFS($G110="치과대학",2,$G110="의과대학",1,$G110="한의과대학",3,$G110="약학대학",4,$G110="수의과대학",5,$G110="약학대학(제약)",6)</f>
        <v>2</v>
      </c>
      <c r="J110" s="6">
        <v>27</v>
      </c>
      <c r="K110" s="6" t="s">
        <v>21</v>
      </c>
      <c r="L110" s="6" t="s">
        <v>36</v>
      </c>
      <c r="M110" s="6" t="s">
        <v>34</v>
      </c>
      <c r="N110" s="6" t="s">
        <v>866</v>
      </c>
      <c r="O110" s="6" t="s">
        <v>108</v>
      </c>
      <c r="P110" s="6" t="s">
        <v>663</v>
      </c>
      <c r="Q110" s="2" cm="1">
        <f t="array" ref="Q110">_xlfn.IFS($O110="학생부종합",2,$O110="학생부교과",1,$O110="교과전형없음","4",$O110="입학처요강없음","5")</f>
        <v>1</v>
      </c>
      <c r="R110" s="6" t="s">
        <v>691</v>
      </c>
      <c r="S110" s="6" t="s">
        <v>871</v>
      </c>
      <c r="T110" s="9">
        <v>5</v>
      </c>
      <c r="AO110" s="12"/>
      <c r="AP110" s="8" t="e">
        <f t="shared" ref="AP110:AP112" si="74">AP109</f>
        <v>#DIV/0!</v>
      </c>
      <c r="AQ110" s="8" t="e">
        <f t="shared" ref="AQ110:AQ112" si="75">AQ109</f>
        <v>#DIV/0!</v>
      </c>
      <c r="AR110"/>
      <c r="AS110"/>
      <c r="AU110" t="str">
        <f t="shared" si="59"/>
        <v>271021지역인재1유형(호남권)</v>
      </c>
    </row>
    <row r="111" spans="2:47" x14ac:dyDescent="0.3">
      <c r="B111" s="87">
        <f>COUNTIF($AR$4:$AR111,"합격권")</f>
        <v>0</v>
      </c>
      <c r="C111" t="str">
        <f t="shared" si="56"/>
        <v>271021지역인재2유형(전북권)</v>
      </c>
      <c r="D111" s="3" t="str">
        <f t="shared" ref="D111" si="76">J111&amp;F111&amp;I111&amp;Q111</f>
        <v>271021</v>
      </c>
      <c r="E111" s="6" t="s">
        <v>19</v>
      </c>
      <c r="F111" s="2">
        <f>VLOOKUP(E111,학교코드!$F:$H,3,0)</f>
        <v>10</v>
      </c>
      <c r="G111" s="6" t="s">
        <v>7</v>
      </c>
      <c r="H111" s="6" t="s">
        <v>600</v>
      </c>
      <c r="I111" s="2" cm="1">
        <f t="array" ref="I111">_xlfn.IFS($G111="치과대학",2,$G111="의과대학",1,$G111="한의과대학",3,$G111="약학대학",4,$G111="수의과대학",5,$G111="약학대학(제약)",6)</f>
        <v>2</v>
      </c>
      <c r="J111" s="6">
        <v>27</v>
      </c>
      <c r="K111" s="6" t="s">
        <v>21</v>
      </c>
      <c r="L111" s="6" t="s">
        <v>36</v>
      </c>
      <c r="M111" s="6" t="s">
        <v>34</v>
      </c>
      <c r="N111" s="6" t="s">
        <v>868</v>
      </c>
      <c r="O111" s="6" t="s">
        <v>108</v>
      </c>
      <c r="P111" s="6" t="s">
        <v>774</v>
      </c>
      <c r="Q111" s="2" cm="1">
        <f t="array" ref="Q111">_xlfn.IFS($O111="학생부종합",2,$O111="학생부교과",1,$O111="교과전형없음","4",$O111="입학처요강없음","5")</f>
        <v>1</v>
      </c>
      <c r="R111" s="6" t="s">
        <v>691</v>
      </c>
      <c r="S111" s="6" t="s">
        <v>871</v>
      </c>
      <c r="T111" s="9">
        <v>19</v>
      </c>
      <c r="AO111" s="12"/>
      <c r="AP111" s="8" t="e">
        <f t="shared" si="74"/>
        <v>#DIV/0!</v>
      </c>
      <c r="AQ111" s="8" t="e">
        <f t="shared" si="75"/>
        <v>#DIV/0!</v>
      </c>
      <c r="AR111"/>
      <c r="AS111"/>
      <c r="AU111" t="str">
        <f t="shared" si="59"/>
        <v>271021지역인재2유형(전북권)</v>
      </c>
    </row>
    <row r="112" spans="2:47" x14ac:dyDescent="0.3">
      <c r="B112" s="87">
        <f>COUNTIF($AR$4:$AR112,"합격권")</f>
        <v>0</v>
      </c>
      <c r="C112" t="str">
        <f t="shared" si="56"/>
        <v>271021지역인재기회균형(호남권)</v>
      </c>
      <c r="D112" s="3" t="str">
        <f t="shared" ref="D112" si="77">J112&amp;F112&amp;I112&amp;Q112</f>
        <v>271021</v>
      </c>
      <c r="E112" s="6" t="s">
        <v>19</v>
      </c>
      <c r="F112" s="2">
        <f>VLOOKUP(E112,학교코드!$F:$H,3,0)</f>
        <v>10</v>
      </c>
      <c r="G112" s="6" t="s">
        <v>7</v>
      </c>
      <c r="H112" s="6" t="s">
        <v>600</v>
      </c>
      <c r="I112" s="2" cm="1">
        <f t="array" ref="I112">_xlfn.IFS($G112="치과대학",2,$G112="의과대학",1,$G112="한의과대학",3,$G112="약학대학",4,$G112="수의과대학",5,$G112="약학대학(제약)",6)</f>
        <v>2</v>
      </c>
      <c r="J112" s="6">
        <v>27</v>
      </c>
      <c r="K112" s="6" t="s">
        <v>21</v>
      </c>
      <c r="L112" s="6" t="s">
        <v>36</v>
      </c>
      <c r="M112" s="6" t="s">
        <v>34</v>
      </c>
      <c r="N112" s="7" t="s">
        <v>873</v>
      </c>
      <c r="O112" s="6" t="s">
        <v>108</v>
      </c>
      <c r="P112" s="6" t="s">
        <v>663</v>
      </c>
      <c r="Q112" s="2" cm="1">
        <f t="array" ref="Q112">_xlfn.IFS($O112="학생부종합",2,$O112="학생부교과",1,$O112="교과전형없음","4",$O112="입학처요강없음","5")</f>
        <v>1</v>
      </c>
      <c r="R112" s="6" t="s">
        <v>844</v>
      </c>
      <c r="S112" s="6" t="s">
        <v>871</v>
      </c>
      <c r="T112" s="9">
        <v>1</v>
      </c>
      <c r="AO112" s="12"/>
      <c r="AP112" s="8" t="e">
        <f t="shared" si="74"/>
        <v>#DIV/0!</v>
      </c>
      <c r="AQ112" s="8" t="e">
        <f t="shared" si="75"/>
        <v>#DIV/0!</v>
      </c>
      <c r="AR112"/>
      <c r="AS112"/>
      <c r="AU112" t="str">
        <f t="shared" si="59"/>
        <v>271021지역인재기회균형(호남권)</v>
      </c>
    </row>
    <row r="113" spans="2:47" x14ac:dyDescent="0.3">
      <c r="B113" s="87">
        <f>COUNTIF($AR$4:$AR113,"합격권")</f>
        <v>0</v>
      </c>
      <c r="C113" t="str">
        <f t="shared" ref="C113:C128" si="78">AU113</f>
        <v>220821일반</v>
      </c>
      <c r="D113" s="3" t="str">
        <f t="shared" si="57"/>
        <v>220821</v>
      </c>
      <c r="E113" s="6" t="s">
        <v>17</v>
      </c>
      <c r="F113" s="2" t="str">
        <f>VLOOKUP(E113,학교코드!$F:$H,3,0)</f>
        <v>08</v>
      </c>
      <c r="G113" s="6" t="s">
        <v>7</v>
      </c>
      <c r="H113" s="6" t="s">
        <v>600</v>
      </c>
      <c r="I113" s="2" cm="1">
        <f t="array" ref="I113">_xlfn.IFS($G113="치과대학",2,$G113="의과대학",1,$G113="한의과대학",3,$G113="약학대학",4,$G113="수의과대학",5,$G113="약학대학(제약)",6)</f>
        <v>2</v>
      </c>
      <c r="J113" s="6">
        <v>22</v>
      </c>
      <c r="K113" s="6" t="s">
        <v>21</v>
      </c>
      <c r="L113" s="6" t="s">
        <v>36</v>
      </c>
      <c r="M113" s="7" t="s">
        <v>115</v>
      </c>
      <c r="N113" s="7" t="s">
        <v>885</v>
      </c>
      <c r="O113" s="7" t="s">
        <v>876</v>
      </c>
      <c r="P113" s="7" t="s">
        <v>877</v>
      </c>
      <c r="Q113" s="2" cm="1">
        <f t="array" ref="Q113">_xlfn.IFS($O113="학생부종합",2,$O113="학생부교과",1,$O113="교과전형없음","4",$O113="입학처요강없음","5")</f>
        <v>1</v>
      </c>
      <c r="R113" s="7" t="s">
        <v>888</v>
      </c>
      <c r="S113" s="6" t="s">
        <v>886</v>
      </c>
      <c r="T113" s="9">
        <v>28</v>
      </c>
      <c r="U113" s="12">
        <v>797</v>
      </c>
      <c r="V113" s="44">
        <f>U113/T113</f>
        <v>28.464285714285715</v>
      </c>
      <c r="W113" s="12">
        <v>6</v>
      </c>
      <c r="Z113" s="46">
        <v>1.42</v>
      </c>
      <c r="AA113" s="46">
        <v>1.44</v>
      </c>
      <c r="AB113" s="46">
        <v>1.46</v>
      </c>
      <c r="AO113" s="12" t="s">
        <v>884</v>
      </c>
      <c r="AP113" s="8" t="e">
        <f>성적분석!H335+50</f>
        <v>#DIV/0!</v>
      </c>
      <c r="AQ113" s="8" t="e">
        <f>성적분석!K335</f>
        <v>#DIV/0!</v>
      </c>
      <c r="AR113" s="34" t="e">
        <f>IF($AB113&lt;$AQ113,"불합격권","합격권")</f>
        <v>#DIV/0!</v>
      </c>
      <c r="AS113" s="1" t="s">
        <v>895</v>
      </c>
      <c r="AU113" t="str">
        <f t="shared" ref="AU113:AU128" si="79">D113&amp;N113</f>
        <v>220821일반</v>
      </c>
    </row>
    <row r="114" spans="2:47" x14ac:dyDescent="0.3">
      <c r="B114" s="87">
        <f>COUNTIF($AR$4:$AR114,"합격권")</f>
        <v>0</v>
      </c>
      <c r="C114" t="str">
        <f t="shared" si="78"/>
        <v>230821일반</v>
      </c>
      <c r="D114" s="3" t="str">
        <f t="shared" si="57"/>
        <v>230821</v>
      </c>
      <c r="E114" s="6" t="s">
        <v>17</v>
      </c>
      <c r="F114" s="2" t="str">
        <f>VLOOKUP(E114,학교코드!$F:$H,3,0)</f>
        <v>08</v>
      </c>
      <c r="G114" s="6" t="s">
        <v>7</v>
      </c>
      <c r="H114" s="6" t="s">
        <v>600</v>
      </c>
      <c r="I114" s="2" cm="1">
        <f t="array" ref="I114">_xlfn.IFS($G114="치과대학",2,$G114="의과대학",1,$G114="한의과대학",3,$G114="약학대학",4,$G114="수의과대학",5,$G114="약학대학(제약)",6)</f>
        <v>2</v>
      </c>
      <c r="J114" s="6">
        <v>23</v>
      </c>
      <c r="K114" s="6" t="s">
        <v>21</v>
      </c>
      <c r="L114" s="6" t="s">
        <v>36</v>
      </c>
      <c r="M114" s="7" t="s">
        <v>115</v>
      </c>
      <c r="N114" s="7" t="s">
        <v>885</v>
      </c>
      <c r="O114" s="6" t="s">
        <v>108</v>
      </c>
      <c r="P114" s="6" t="s">
        <v>106</v>
      </c>
      <c r="Q114" s="2" cm="1">
        <f t="array" ref="Q114">_xlfn.IFS($O114="학생부종합",2,$O114="학생부교과",1,$O114="교과전형없음","4",$O114="입학처요강없음","5")</f>
        <v>1</v>
      </c>
      <c r="R114" s="7" t="s">
        <v>889</v>
      </c>
      <c r="S114" s="7" t="s">
        <v>898</v>
      </c>
      <c r="T114" s="9">
        <v>16</v>
      </c>
      <c r="U114" s="12">
        <v>621</v>
      </c>
      <c r="V114" s="44">
        <f t="shared" ref="V114:V122" si="80">U114/T114</f>
        <v>38.8125</v>
      </c>
      <c r="W114" s="12">
        <v>25</v>
      </c>
      <c r="Z114" s="46">
        <v>1.19</v>
      </c>
      <c r="AA114" s="46">
        <v>1.18</v>
      </c>
      <c r="AB114" s="46">
        <v>1.2</v>
      </c>
      <c r="AH114" s="47">
        <v>449.08</v>
      </c>
      <c r="AJ114" s="47">
        <v>449.02</v>
      </c>
      <c r="AO114" s="12" t="s">
        <v>884</v>
      </c>
      <c r="AP114" s="8" t="e">
        <f>성적분석!H337-성적분석!L337</f>
        <v>#DIV/0!</v>
      </c>
      <c r="AQ114" s="8" t="e">
        <f>성적분석!K337</f>
        <v>#DIV/0!</v>
      </c>
      <c r="AR114" s="34" t="e">
        <f t="shared" ref="AR114:AR121" si="81">IF($AB114&lt;$AQ114,"불합격권","합격권")</f>
        <v>#DIV/0!</v>
      </c>
      <c r="AS114" s="1" t="s">
        <v>901</v>
      </c>
      <c r="AU114" t="str">
        <f t="shared" si="79"/>
        <v>230821일반</v>
      </c>
    </row>
    <row r="115" spans="2:47" x14ac:dyDescent="0.3">
      <c r="B115" s="87">
        <f>COUNTIF($AR$4:$AR115,"합격권")</f>
        <v>0</v>
      </c>
      <c r="C115" t="str">
        <f t="shared" si="78"/>
        <v>230821지역인재</v>
      </c>
      <c r="D115" s="3" t="str">
        <f t="shared" ref="D115:D116" si="82">J115&amp;F115&amp;I115&amp;Q115</f>
        <v>230821</v>
      </c>
      <c r="E115" s="6" t="s">
        <v>17</v>
      </c>
      <c r="F115" s="2" t="str">
        <f>VLOOKUP(E115,학교코드!$F:$H,3,0)</f>
        <v>08</v>
      </c>
      <c r="G115" s="6" t="s">
        <v>7</v>
      </c>
      <c r="H115" s="6" t="s">
        <v>600</v>
      </c>
      <c r="I115" s="2" cm="1">
        <f t="array" ref="I115">_xlfn.IFS($G115="치과대학",2,$G115="의과대학",1,$G115="한의과대학",3,$G115="약학대학",4,$G115="수의과대학",5,$G115="약학대학(제약)",6)</f>
        <v>2</v>
      </c>
      <c r="J115" s="6">
        <v>23</v>
      </c>
      <c r="K115" s="6" t="s">
        <v>21</v>
      </c>
      <c r="L115" s="6" t="s">
        <v>36</v>
      </c>
      <c r="M115" s="7" t="s">
        <v>115</v>
      </c>
      <c r="N115" s="7" t="s">
        <v>875</v>
      </c>
      <c r="O115" s="6" t="s">
        <v>108</v>
      </c>
      <c r="P115" s="7" t="s">
        <v>897</v>
      </c>
      <c r="Q115" s="2" cm="1">
        <f t="array" ref="Q115">_xlfn.IFS($O115="학생부종합",2,$O115="학생부교과",1,$O115="교과전형없음","4",$O115="입학처요강없음","5")</f>
        <v>1</v>
      </c>
      <c r="R115" s="7" t="s">
        <v>889</v>
      </c>
      <c r="S115" s="7" t="s">
        <v>887</v>
      </c>
      <c r="T115" s="9">
        <v>24</v>
      </c>
      <c r="U115" s="12">
        <v>511</v>
      </c>
      <c r="V115" s="44">
        <f t="shared" si="80"/>
        <v>21.291666666666668</v>
      </c>
      <c r="W115" s="12">
        <v>35</v>
      </c>
      <c r="Z115" s="46">
        <v>1.19</v>
      </c>
      <c r="AA115" s="46">
        <v>1.2</v>
      </c>
      <c r="AB115" s="46">
        <v>1.25</v>
      </c>
      <c r="AH115" s="47">
        <v>449.05</v>
      </c>
      <c r="AJ115" s="47">
        <v>448.74</v>
      </c>
      <c r="AO115" s="12" t="s">
        <v>884</v>
      </c>
      <c r="AP115" s="8" t="e">
        <f>AP114</f>
        <v>#DIV/0!</v>
      </c>
      <c r="AQ115" s="8" t="e">
        <f>AQ114</f>
        <v>#DIV/0!</v>
      </c>
      <c r="AR115" s="34" t="e">
        <f t="shared" si="81"/>
        <v>#DIV/0!</v>
      </c>
      <c r="AS115" s="1" t="s">
        <v>901</v>
      </c>
      <c r="AU115" t="str">
        <f t="shared" si="79"/>
        <v>230821지역인재</v>
      </c>
    </row>
    <row r="116" spans="2:47" x14ac:dyDescent="0.3">
      <c r="B116" s="87">
        <f>COUNTIF($AR$4:$AR116,"합격권")</f>
        <v>0</v>
      </c>
      <c r="C116" t="str">
        <f t="shared" si="78"/>
        <v>230821지역기회균형</v>
      </c>
      <c r="D116" s="3" t="str">
        <f t="shared" si="82"/>
        <v>230821</v>
      </c>
      <c r="E116" s="6" t="s">
        <v>17</v>
      </c>
      <c r="F116" s="2" t="str">
        <f>VLOOKUP(E116,학교코드!$F:$H,3,0)</f>
        <v>08</v>
      </c>
      <c r="G116" s="6" t="s">
        <v>7</v>
      </c>
      <c r="H116" s="6" t="s">
        <v>600</v>
      </c>
      <c r="I116" s="2" cm="1">
        <f t="array" ref="I116">_xlfn.IFS($G116="치과대학",2,$G116="의과대학",1,$G116="한의과대학",3,$G116="약학대학",4,$G116="수의과대학",5,$G116="약학대학(제약)",6)</f>
        <v>2</v>
      </c>
      <c r="J116" s="6">
        <v>23</v>
      </c>
      <c r="K116" s="6" t="s">
        <v>21</v>
      </c>
      <c r="L116" s="6" t="s">
        <v>36</v>
      </c>
      <c r="M116" s="7" t="s">
        <v>115</v>
      </c>
      <c r="N116" s="7" t="s">
        <v>896</v>
      </c>
      <c r="O116" s="6" t="s">
        <v>108</v>
      </c>
      <c r="P116" s="7" t="s">
        <v>897</v>
      </c>
      <c r="Q116" s="2" cm="1">
        <f t="array" ref="Q116">_xlfn.IFS($O116="학생부종합",2,$O116="학생부교과",1,$O116="교과전형없음","4",$O116="입학처요강없음","5")</f>
        <v>1</v>
      </c>
      <c r="R116" s="7" t="s">
        <v>900</v>
      </c>
      <c r="S116" s="7" t="s">
        <v>899</v>
      </c>
      <c r="T116" s="9">
        <v>2</v>
      </c>
      <c r="U116" s="12">
        <v>9</v>
      </c>
      <c r="V116" s="44">
        <f t="shared" si="80"/>
        <v>4.5</v>
      </c>
      <c r="W116" s="12">
        <v>1</v>
      </c>
      <c r="AO116" s="12"/>
      <c r="AP116" s="8" t="e">
        <f>AP115</f>
        <v>#DIV/0!</v>
      </c>
      <c r="AQ116" s="8" t="e">
        <f>AQ115</f>
        <v>#DIV/0!</v>
      </c>
      <c r="AR116"/>
      <c r="AS116" s="1" t="s">
        <v>902</v>
      </c>
      <c r="AU116" t="str">
        <f t="shared" si="79"/>
        <v>230821지역기회균형</v>
      </c>
    </row>
    <row r="117" spans="2:47" x14ac:dyDescent="0.3">
      <c r="B117" s="87">
        <f>COUNTIF($AR$4:$AR117,"합격권")</f>
        <v>0</v>
      </c>
      <c r="C117" t="str">
        <f t="shared" si="78"/>
        <v>240821일반</v>
      </c>
      <c r="D117" s="3" t="str">
        <f t="shared" si="57"/>
        <v>240821</v>
      </c>
      <c r="E117" s="6" t="s">
        <v>17</v>
      </c>
      <c r="F117" s="2" t="str">
        <f>VLOOKUP(E117,학교코드!$F:$H,3,0)</f>
        <v>08</v>
      </c>
      <c r="G117" s="6" t="s">
        <v>7</v>
      </c>
      <c r="H117" s="6" t="s">
        <v>600</v>
      </c>
      <c r="I117" s="2" cm="1">
        <f t="array" ref="I117">_xlfn.IFS($G117="치과대학",2,$G117="의과대학",1,$G117="한의과대학",3,$G117="약학대학",4,$G117="수의과대학",5,$G117="약학대학(제약)",6)</f>
        <v>2</v>
      </c>
      <c r="J117" s="6">
        <v>24</v>
      </c>
      <c r="K117" s="6" t="s">
        <v>21</v>
      </c>
      <c r="L117" s="6" t="s">
        <v>36</v>
      </c>
      <c r="M117" s="7" t="s">
        <v>115</v>
      </c>
      <c r="N117" s="7" t="s">
        <v>885</v>
      </c>
      <c r="O117" s="6" t="s">
        <v>108</v>
      </c>
      <c r="P117" s="6" t="s">
        <v>106</v>
      </c>
      <c r="Q117" s="2" cm="1">
        <f t="array" ref="Q117">_xlfn.IFS($O117="학생부종합",2,$O117="학생부교과",1,$O117="교과전형없음","4",$O117="입학처요강없음","5")</f>
        <v>1</v>
      </c>
      <c r="R117" s="6" t="s">
        <v>679</v>
      </c>
      <c r="S117" s="6" t="s">
        <v>595</v>
      </c>
      <c r="T117" s="9">
        <v>13</v>
      </c>
      <c r="U117" s="12">
        <v>228</v>
      </c>
      <c r="V117" s="44">
        <f t="shared" si="80"/>
        <v>17.53846153846154</v>
      </c>
      <c r="W117" s="12">
        <v>36</v>
      </c>
      <c r="Z117" s="46">
        <v>1.17</v>
      </c>
      <c r="AA117" s="46">
        <v>1.18</v>
      </c>
      <c r="AB117" s="46">
        <v>1.19</v>
      </c>
      <c r="AH117" s="47">
        <v>509.19</v>
      </c>
      <c r="AI117" s="47">
        <v>509.09</v>
      </c>
      <c r="AJ117" s="47">
        <v>509.03</v>
      </c>
      <c r="AO117" s="12" t="s">
        <v>884</v>
      </c>
      <c r="AP117" s="8" t="e">
        <f>성적분석!H337+성적분석!I337</f>
        <v>#DIV/0!</v>
      </c>
      <c r="AQ117" s="8" t="e">
        <f>AQ114</f>
        <v>#DIV/0!</v>
      </c>
      <c r="AR117" s="34" t="e">
        <f t="shared" si="81"/>
        <v>#DIV/0!</v>
      </c>
      <c r="AS117" s="1" t="s">
        <v>903</v>
      </c>
      <c r="AU117" t="str">
        <f t="shared" si="79"/>
        <v>240821일반</v>
      </c>
    </row>
    <row r="118" spans="2:47" x14ac:dyDescent="0.3">
      <c r="B118" s="87">
        <f>COUNTIF($AR$4:$AR118,"합격권")</f>
        <v>0</v>
      </c>
      <c r="C118" t="str">
        <f t="shared" si="78"/>
        <v>240821지역인재</v>
      </c>
      <c r="D118" s="3" t="str">
        <f t="shared" ref="D118:D119" si="83">J118&amp;F118&amp;I118&amp;Q118</f>
        <v>240821</v>
      </c>
      <c r="E118" s="6" t="s">
        <v>17</v>
      </c>
      <c r="F118" s="2" t="str">
        <f>VLOOKUP(E118,학교코드!$F:$H,3,0)</f>
        <v>08</v>
      </c>
      <c r="G118" s="6" t="s">
        <v>7</v>
      </c>
      <c r="H118" s="6" t="s">
        <v>600</v>
      </c>
      <c r="I118" s="2" cm="1">
        <f t="array" ref="I118">_xlfn.IFS($G118="치과대학",2,$G118="의과대학",1,$G118="한의과대학",3,$G118="약학대학",4,$G118="수의과대학",5,$G118="약학대학(제약)",6)</f>
        <v>2</v>
      </c>
      <c r="J118" s="6">
        <v>24</v>
      </c>
      <c r="K118" s="6" t="s">
        <v>21</v>
      </c>
      <c r="L118" s="6" t="s">
        <v>36</v>
      </c>
      <c r="M118" s="7" t="s">
        <v>115</v>
      </c>
      <c r="N118" s="7" t="s">
        <v>875</v>
      </c>
      <c r="O118" s="6" t="s">
        <v>108</v>
      </c>
      <c r="P118" s="7" t="s">
        <v>897</v>
      </c>
      <c r="Q118" s="2" cm="1">
        <f t="array" ref="Q118">_xlfn.IFS($O118="학생부종합",2,$O118="학생부교과",1,$O118="교과전형없음","4",$O118="입학처요강없음","5")</f>
        <v>1</v>
      </c>
      <c r="R118" s="6" t="s">
        <v>679</v>
      </c>
      <c r="S118" s="6" t="s">
        <v>603</v>
      </c>
      <c r="T118" s="9">
        <v>25</v>
      </c>
      <c r="U118" s="12">
        <v>187</v>
      </c>
      <c r="V118" s="44">
        <f t="shared" si="80"/>
        <v>7.48</v>
      </c>
      <c r="W118" s="12">
        <v>25</v>
      </c>
      <c r="Z118" s="46">
        <v>1.26</v>
      </c>
      <c r="AA118" s="46">
        <v>1.29</v>
      </c>
      <c r="AB118" s="46">
        <v>1.34</v>
      </c>
      <c r="AH118" s="47">
        <v>508.66</v>
      </c>
      <c r="AI118" s="47">
        <v>508.54</v>
      </c>
      <c r="AJ118" s="47">
        <v>508.32</v>
      </c>
      <c r="AO118" s="12" t="s">
        <v>884</v>
      </c>
      <c r="AP118" s="8" t="e">
        <f>AP117</f>
        <v>#DIV/0!</v>
      </c>
      <c r="AQ118" s="8" t="e">
        <f>AQ115</f>
        <v>#DIV/0!</v>
      </c>
      <c r="AR118" s="34" t="e">
        <f t="shared" si="81"/>
        <v>#DIV/0!</v>
      </c>
      <c r="AS118" s="1" t="s">
        <v>903</v>
      </c>
      <c r="AU118" t="str">
        <f t="shared" si="79"/>
        <v>240821지역인재</v>
      </c>
    </row>
    <row r="119" spans="2:47" x14ac:dyDescent="0.3">
      <c r="B119" s="87">
        <f>COUNTIF($AR$4:$AR119,"합격권")</f>
        <v>0</v>
      </c>
      <c r="C119" t="str">
        <f t="shared" si="78"/>
        <v>240821지역기회균형</v>
      </c>
      <c r="D119" s="3" t="str">
        <f t="shared" si="83"/>
        <v>240821</v>
      </c>
      <c r="E119" s="6" t="s">
        <v>17</v>
      </c>
      <c r="F119" s="2" t="str">
        <f>VLOOKUP(E119,학교코드!$F:$H,3,0)</f>
        <v>08</v>
      </c>
      <c r="G119" s="6" t="s">
        <v>7</v>
      </c>
      <c r="H119" s="6" t="s">
        <v>600</v>
      </c>
      <c r="I119" s="2" cm="1">
        <f t="array" ref="I119">_xlfn.IFS($G119="치과대학",2,$G119="의과대학",1,$G119="한의과대학",3,$G119="약학대학",4,$G119="수의과대학",5,$G119="약학대학(제약)",6)</f>
        <v>2</v>
      </c>
      <c r="J119" s="6">
        <v>24</v>
      </c>
      <c r="K119" s="6" t="s">
        <v>21</v>
      </c>
      <c r="L119" s="6" t="s">
        <v>36</v>
      </c>
      <c r="M119" s="7" t="s">
        <v>115</v>
      </c>
      <c r="N119" s="7" t="s">
        <v>896</v>
      </c>
      <c r="O119" s="6" t="s">
        <v>108</v>
      </c>
      <c r="P119" s="7" t="s">
        <v>897</v>
      </c>
      <c r="Q119" s="2" cm="1">
        <f t="array" ref="Q119">_xlfn.IFS($O119="학생부종합",2,$O119="학생부교과",1,$O119="교과전형없음","4",$O119="입학처요강없음","5")</f>
        <v>1</v>
      </c>
      <c r="R119" s="7" t="s">
        <v>900</v>
      </c>
      <c r="S119" s="7" t="s">
        <v>899</v>
      </c>
      <c r="T119" s="9">
        <v>2</v>
      </c>
      <c r="U119" s="12">
        <v>22</v>
      </c>
      <c r="V119" s="44">
        <f t="shared" si="80"/>
        <v>11</v>
      </c>
      <c r="W119" s="12">
        <v>0</v>
      </c>
      <c r="AO119" s="12"/>
      <c r="AP119" s="8" t="e">
        <f>AP118</f>
        <v>#DIV/0!</v>
      </c>
      <c r="AQ119" s="8" t="e">
        <f>AQ116</f>
        <v>#DIV/0!</v>
      </c>
      <c r="AR119"/>
      <c r="AS119" s="1" t="s">
        <v>904</v>
      </c>
      <c r="AU119" t="str">
        <f t="shared" si="79"/>
        <v>240821지역기회균형</v>
      </c>
    </row>
    <row r="120" spans="2:47" x14ac:dyDescent="0.3">
      <c r="B120" s="87">
        <f>COUNTIF($AR$4:$AR120,"합격권")</f>
        <v>0</v>
      </c>
      <c r="C120" t="str">
        <f t="shared" si="78"/>
        <v>250821일반</v>
      </c>
      <c r="D120" s="3" t="str">
        <f t="shared" si="57"/>
        <v>250821</v>
      </c>
      <c r="E120" s="6" t="s">
        <v>17</v>
      </c>
      <c r="F120" s="2" t="str">
        <f>VLOOKUP(E120,학교코드!$F:$H,3,0)</f>
        <v>08</v>
      </c>
      <c r="G120" s="6" t="s">
        <v>7</v>
      </c>
      <c r="H120" s="6" t="s">
        <v>600</v>
      </c>
      <c r="I120" s="2" cm="1">
        <f t="array" ref="I120">_xlfn.IFS($G120="치과대학",2,$G120="의과대학",1,$G120="한의과대학",3,$G120="약학대학",4,$G120="수의과대학",5,$G120="약학대학(제약)",6)</f>
        <v>2</v>
      </c>
      <c r="J120" s="6">
        <v>25</v>
      </c>
      <c r="K120" s="6" t="s">
        <v>21</v>
      </c>
      <c r="L120" s="6" t="s">
        <v>36</v>
      </c>
      <c r="M120" s="7" t="s">
        <v>115</v>
      </c>
      <c r="N120" s="7" t="s">
        <v>885</v>
      </c>
      <c r="O120" s="6" t="s">
        <v>108</v>
      </c>
      <c r="P120" s="6" t="s">
        <v>106</v>
      </c>
      <c r="Q120" s="2" cm="1">
        <f t="array" ref="Q120">_xlfn.IFS($O120="학생부종합",2,$O120="학생부교과",1,$O120="교과전형없음","4",$O120="입학처요강없음","5")</f>
        <v>1</v>
      </c>
      <c r="R120" s="7" t="s">
        <v>905</v>
      </c>
      <c r="S120" s="6" t="s">
        <v>595</v>
      </c>
      <c r="T120" s="9">
        <v>13</v>
      </c>
      <c r="U120" s="12">
        <v>269</v>
      </c>
      <c r="V120" s="44">
        <f t="shared" si="80"/>
        <v>20.692307692307693</v>
      </c>
      <c r="W120" s="12">
        <v>28</v>
      </c>
      <c r="Z120" s="46">
        <v>1.1499999999999999</v>
      </c>
      <c r="AA120" s="46">
        <v>1.1599999999999999</v>
      </c>
      <c r="AB120" s="46">
        <v>1.17</v>
      </c>
      <c r="AH120" s="47">
        <v>499.39</v>
      </c>
      <c r="AI120" s="47">
        <v>499.35</v>
      </c>
      <c r="AJ120" s="47">
        <v>499.33</v>
      </c>
      <c r="AO120" s="12" t="s">
        <v>884</v>
      </c>
      <c r="AP120" s="8" t="e">
        <f>성적분석!H339</f>
        <v>#DIV/0!</v>
      </c>
      <c r="AQ120" s="8" t="e">
        <f>성적분석!K339</f>
        <v>#DIV/0!</v>
      </c>
      <c r="AR120" s="34" t="e">
        <f t="shared" si="81"/>
        <v>#DIV/0!</v>
      </c>
      <c r="AS120" s="1" t="s">
        <v>910</v>
      </c>
      <c r="AU120" t="str">
        <f t="shared" si="79"/>
        <v>250821일반</v>
      </c>
    </row>
    <row r="121" spans="2:47" x14ac:dyDescent="0.3">
      <c r="B121" s="87">
        <f>COUNTIF($AR$4:$AR121,"합격권")</f>
        <v>0</v>
      </c>
      <c r="C121" t="str">
        <f t="shared" si="78"/>
        <v>250821지역인재</v>
      </c>
      <c r="D121" s="3" t="str">
        <f t="shared" ref="D121:D122" si="84">J121&amp;F121&amp;I121&amp;Q121</f>
        <v>250821</v>
      </c>
      <c r="E121" s="6" t="s">
        <v>17</v>
      </c>
      <c r="F121" s="2" t="str">
        <f>VLOOKUP(E121,학교코드!$F:$H,3,0)</f>
        <v>08</v>
      </c>
      <c r="G121" s="6" t="s">
        <v>7</v>
      </c>
      <c r="H121" s="6" t="s">
        <v>600</v>
      </c>
      <c r="I121" s="2" cm="1">
        <f t="array" ref="I121">_xlfn.IFS($G121="치과대학",2,$G121="의과대학",1,$G121="한의과대학",3,$G121="약학대학",4,$G121="수의과대학",5,$G121="약학대학(제약)",6)</f>
        <v>2</v>
      </c>
      <c r="J121" s="6">
        <v>25</v>
      </c>
      <c r="K121" s="6" t="s">
        <v>21</v>
      </c>
      <c r="L121" s="6" t="s">
        <v>36</v>
      </c>
      <c r="M121" s="7" t="s">
        <v>115</v>
      </c>
      <c r="N121" s="7" t="s">
        <v>875</v>
      </c>
      <c r="O121" s="6" t="s">
        <v>108</v>
      </c>
      <c r="P121" s="7" t="s">
        <v>897</v>
      </c>
      <c r="Q121" s="2" cm="1">
        <f t="array" ref="Q121">_xlfn.IFS($O121="학생부종합",2,$O121="학생부교과",1,$O121="교과전형없음","4",$O121="입학처요강없음","5")</f>
        <v>1</v>
      </c>
      <c r="R121" s="7" t="s">
        <v>905</v>
      </c>
      <c r="S121" s="6" t="s">
        <v>595</v>
      </c>
      <c r="T121" s="9">
        <v>27</v>
      </c>
      <c r="U121" s="12">
        <v>319</v>
      </c>
      <c r="V121" s="44">
        <f t="shared" si="80"/>
        <v>11.814814814814815</v>
      </c>
      <c r="W121" s="12">
        <v>33</v>
      </c>
      <c r="Z121" s="46">
        <v>1.52</v>
      </c>
      <c r="AA121" s="46">
        <v>1.54</v>
      </c>
      <c r="AB121" s="46">
        <v>1.57</v>
      </c>
      <c r="AH121" s="47">
        <v>497.93</v>
      </c>
      <c r="AI121" s="47">
        <v>497.82</v>
      </c>
      <c r="AJ121" s="47">
        <v>497.73</v>
      </c>
      <c r="AO121" s="12" t="s">
        <v>884</v>
      </c>
      <c r="AP121" s="8" t="e">
        <f>AP120</f>
        <v>#DIV/0!</v>
      </c>
      <c r="AQ121" s="8" t="e">
        <f>AQ120</f>
        <v>#DIV/0!</v>
      </c>
      <c r="AR121" s="34" t="e">
        <f t="shared" si="81"/>
        <v>#DIV/0!</v>
      </c>
      <c r="AS121" s="1" t="s">
        <v>910</v>
      </c>
      <c r="AU121" t="str">
        <f t="shared" si="79"/>
        <v>250821지역인재</v>
      </c>
    </row>
    <row r="122" spans="2:47" x14ac:dyDescent="0.3">
      <c r="B122" s="87">
        <f>COUNTIF($AR$4:$AR122,"합격권")</f>
        <v>0</v>
      </c>
      <c r="C122" t="str">
        <f t="shared" si="78"/>
        <v>250821지역기회균형</v>
      </c>
      <c r="D122" s="3" t="str">
        <f t="shared" si="84"/>
        <v>250821</v>
      </c>
      <c r="E122" s="6" t="s">
        <v>17</v>
      </c>
      <c r="F122" s="2" t="str">
        <f>VLOOKUP(E122,학교코드!$F:$H,3,0)</f>
        <v>08</v>
      </c>
      <c r="G122" s="6" t="s">
        <v>7</v>
      </c>
      <c r="H122" s="6" t="s">
        <v>600</v>
      </c>
      <c r="I122" s="2" cm="1">
        <f t="array" ref="I122">_xlfn.IFS($G122="치과대학",2,$G122="의과대학",1,$G122="한의과대학",3,$G122="약학대학",4,$G122="수의과대학",5,$G122="약학대학(제약)",6)</f>
        <v>2</v>
      </c>
      <c r="J122" s="6">
        <v>25</v>
      </c>
      <c r="K122" s="6" t="s">
        <v>21</v>
      </c>
      <c r="L122" s="6" t="s">
        <v>36</v>
      </c>
      <c r="M122" s="7" t="s">
        <v>115</v>
      </c>
      <c r="N122" s="7" t="s">
        <v>896</v>
      </c>
      <c r="O122" s="6" t="s">
        <v>108</v>
      </c>
      <c r="P122" s="7" t="s">
        <v>897</v>
      </c>
      <c r="Q122" s="2" cm="1">
        <f t="array" ref="Q122">_xlfn.IFS($O122="학생부종합",2,$O122="학생부교과",1,$O122="교과전형없음","4",$O122="입학처요강없음","5")</f>
        <v>1</v>
      </c>
      <c r="R122" s="7" t="s">
        <v>907</v>
      </c>
      <c r="S122" s="6" t="s">
        <v>595</v>
      </c>
      <c r="T122" s="9">
        <v>2</v>
      </c>
      <c r="U122" s="12">
        <v>11</v>
      </c>
      <c r="V122" s="44">
        <f t="shared" si="80"/>
        <v>5.5</v>
      </c>
      <c r="W122" s="12" t="s">
        <v>912</v>
      </c>
      <c r="AO122" s="12"/>
      <c r="AP122" s="8" t="e">
        <f>AP121</f>
        <v>#DIV/0!</v>
      </c>
      <c r="AQ122" s="8" t="e">
        <f>AQ121</f>
        <v>#DIV/0!</v>
      </c>
      <c r="AR122"/>
      <c r="AS122" s="1" t="s">
        <v>911</v>
      </c>
      <c r="AU122" t="str">
        <f t="shared" si="79"/>
        <v>250821지역기회균형</v>
      </c>
    </row>
    <row r="123" spans="2:47" x14ac:dyDescent="0.3">
      <c r="B123" s="87">
        <f>COUNTIF($AR$4:$AR123,"합격권")</f>
        <v>0</v>
      </c>
      <c r="C123" t="str">
        <f t="shared" si="78"/>
        <v>260821일반</v>
      </c>
      <c r="D123" s="3" t="str">
        <f t="shared" si="57"/>
        <v>260821</v>
      </c>
      <c r="E123" s="6" t="s">
        <v>17</v>
      </c>
      <c r="F123" s="2" t="str">
        <f>VLOOKUP(E123,학교코드!$F:$H,3,0)</f>
        <v>08</v>
      </c>
      <c r="G123" s="6" t="s">
        <v>7</v>
      </c>
      <c r="H123" s="6" t="s">
        <v>600</v>
      </c>
      <c r="I123" s="2" cm="1">
        <f t="array" ref="I123">_xlfn.IFS($G123="치과대학",2,$G123="의과대학",1,$G123="한의과대학",3,$G123="약학대학",4,$G123="수의과대학",5,$G123="약학대학(제약)",6)</f>
        <v>2</v>
      </c>
      <c r="J123" s="6">
        <v>26</v>
      </c>
      <c r="K123" s="6" t="s">
        <v>21</v>
      </c>
      <c r="L123" s="6" t="s">
        <v>36</v>
      </c>
      <c r="M123" s="7" t="s">
        <v>115</v>
      </c>
      <c r="N123" s="6" t="s">
        <v>123</v>
      </c>
      <c r="O123" s="6" t="s">
        <v>108</v>
      </c>
      <c r="P123" s="6" t="s">
        <v>106</v>
      </c>
      <c r="Q123" s="2" cm="1">
        <f t="array" ref="Q123">_xlfn.IFS($O123="학생부종합",2,$O123="학생부교과",1,$O123="교과전형없음","4",$O123="입학처요강없음","5")</f>
        <v>1</v>
      </c>
      <c r="R123" s="7" t="s">
        <v>905</v>
      </c>
      <c r="S123" s="6" t="s">
        <v>595</v>
      </c>
      <c r="T123" s="9">
        <v>7</v>
      </c>
      <c r="AO123" s="12"/>
      <c r="AP123" s="8" t="e">
        <f t="shared" ref="AP123:AQ128" si="85">AP120</f>
        <v>#DIV/0!</v>
      </c>
      <c r="AQ123" s="8" t="e">
        <f t="shared" si="85"/>
        <v>#DIV/0!</v>
      </c>
      <c r="AR123"/>
      <c r="AS123" s="1" t="s">
        <v>910</v>
      </c>
      <c r="AU123" t="str">
        <f t="shared" si="79"/>
        <v>260821일반</v>
      </c>
    </row>
    <row r="124" spans="2:47" x14ac:dyDescent="0.3">
      <c r="B124" s="87">
        <f>COUNTIF($AR$4:$AR124,"합격권")</f>
        <v>0</v>
      </c>
      <c r="C124" t="str">
        <f t="shared" si="78"/>
        <v>260821지역인재</v>
      </c>
      <c r="D124" s="3" t="str">
        <f t="shared" ref="D124:D125" si="86">J124&amp;F124&amp;I124&amp;Q124</f>
        <v>260821</v>
      </c>
      <c r="E124" s="6" t="s">
        <v>17</v>
      </c>
      <c r="F124" s="2" t="str">
        <f>VLOOKUP(E124,학교코드!$F:$H,3,0)</f>
        <v>08</v>
      </c>
      <c r="G124" s="6" t="s">
        <v>7</v>
      </c>
      <c r="H124" s="6" t="s">
        <v>600</v>
      </c>
      <c r="I124" s="2" cm="1">
        <f t="array" ref="I124">_xlfn.IFS($G124="치과대학",2,$G124="의과대학",1,$G124="한의과대학",3,$G124="약학대학",4,$G124="수의과대학",5,$G124="약학대학(제약)",6)</f>
        <v>2</v>
      </c>
      <c r="J124" s="6">
        <v>26</v>
      </c>
      <c r="K124" s="6" t="s">
        <v>21</v>
      </c>
      <c r="L124" s="6" t="s">
        <v>36</v>
      </c>
      <c r="M124" s="7" t="s">
        <v>115</v>
      </c>
      <c r="N124" s="6" t="s">
        <v>124</v>
      </c>
      <c r="O124" s="6" t="s">
        <v>108</v>
      </c>
      <c r="P124" s="6" t="s">
        <v>663</v>
      </c>
      <c r="Q124" s="2" cm="1">
        <f t="array" ref="Q124">_xlfn.IFS($O124="학생부종합",2,$O124="학생부교과",1,$O124="교과전형없음","4",$O124="입학처요강없음","5")</f>
        <v>1</v>
      </c>
      <c r="R124" s="7" t="s">
        <v>905</v>
      </c>
      <c r="S124" s="6" t="s">
        <v>595</v>
      </c>
      <c r="T124" s="9">
        <v>43</v>
      </c>
      <c r="AO124" s="12"/>
      <c r="AP124" s="8" t="e">
        <f t="shared" si="85"/>
        <v>#DIV/0!</v>
      </c>
      <c r="AQ124" s="8" t="e">
        <f t="shared" si="85"/>
        <v>#DIV/0!</v>
      </c>
      <c r="AR124"/>
      <c r="AS124" s="1" t="s">
        <v>910</v>
      </c>
      <c r="AU124" t="str">
        <f t="shared" si="79"/>
        <v>260821지역인재</v>
      </c>
    </row>
    <row r="125" spans="2:47" x14ac:dyDescent="0.3">
      <c r="B125" s="87">
        <f>COUNTIF($AR$4:$AR125,"합격권")</f>
        <v>0</v>
      </c>
      <c r="C125" t="str">
        <f t="shared" si="78"/>
        <v>260821지역기회균형</v>
      </c>
      <c r="D125" s="3" t="str">
        <f t="shared" si="86"/>
        <v>260821</v>
      </c>
      <c r="E125" s="6" t="s">
        <v>17</v>
      </c>
      <c r="F125" s="2" t="str">
        <f>VLOOKUP(E125,학교코드!$F:$H,3,0)</f>
        <v>08</v>
      </c>
      <c r="G125" s="6" t="s">
        <v>7</v>
      </c>
      <c r="H125" s="6" t="s">
        <v>600</v>
      </c>
      <c r="I125" s="2" cm="1">
        <f t="array" ref="I125">_xlfn.IFS($G125="치과대학",2,$G125="의과대학",1,$G125="한의과대학",3,$G125="약학대학",4,$G125="수의과대학",5,$G125="약학대학(제약)",6)</f>
        <v>2</v>
      </c>
      <c r="J125" s="6">
        <v>26</v>
      </c>
      <c r="K125" s="6" t="s">
        <v>21</v>
      </c>
      <c r="L125" s="6" t="s">
        <v>36</v>
      </c>
      <c r="M125" s="7" t="s">
        <v>115</v>
      </c>
      <c r="N125" s="6" t="s">
        <v>126</v>
      </c>
      <c r="O125" s="6" t="s">
        <v>108</v>
      </c>
      <c r="P125" s="6" t="s">
        <v>663</v>
      </c>
      <c r="Q125" s="2" cm="1">
        <f t="array" ref="Q125">_xlfn.IFS($O125="학생부종합",2,$O125="학생부교과",1,$O125="교과전형없음","4",$O125="입학처요강없음","5")</f>
        <v>1</v>
      </c>
      <c r="R125" s="7" t="s">
        <v>907</v>
      </c>
      <c r="S125" s="7" t="s">
        <v>887</v>
      </c>
      <c r="T125" s="9">
        <v>2</v>
      </c>
      <c r="AO125" s="12"/>
      <c r="AP125" s="8" t="e">
        <f t="shared" si="85"/>
        <v>#DIV/0!</v>
      </c>
      <c r="AQ125" s="8" t="e">
        <f t="shared" si="85"/>
        <v>#DIV/0!</v>
      </c>
      <c r="AR125"/>
      <c r="AS125" s="1" t="s">
        <v>910</v>
      </c>
      <c r="AU125" t="str">
        <f t="shared" si="79"/>
        <v>260821지역기회균형</v>
      </c>
    </row>
    <row r="126" spans="2:47" x14ac:dyDescent="0.3">
      <c r="B126" s="87">
        <f>COUNTIF($AR$4:$AR126,"합격권")</f>
        <v>0</v>
      </c>
      <c r="C126" t="str">
        <f t="shared" si="78"/>
        <v>270821일반</v>
      </c>
      <c r="D126" s="3" t="str">
        <f t="shared" si="57"/>
        <v>270821</v>
      </c>
      <c r="E126" s="6" t="s">
        <v>17</v>
      </c>
      <c r="F126" s="2" t="str">
        <f>VLOOKUP(E126,학교코드!$F:$H,3,0)</f>
        <v>08</v>
      </c>
      <c r="G126" s="6" t="s">
        <v>7</v>
      </c>
      <c r="H126" s="6" t="s">
        <v>600</v>
      </c>
      <c r="I126" s="2" cm="1">
        <f t="array" ref="I126">_xlfn.IFS($G126="치과대학",2,$G126="의과대학",1,$G126="한의과대학",3,$G126="약학대학",4,$G126="수의과대학",5,$G126="약학대학(제약)",6)</f>
        <v>2</v>
      </c>
      <c r="J126" s="6">
        <v>27</v>
      </c>
      <c r="K126" s="6" t="s">
        <v>21</v>
      </c>
      <c r="L126" s="6" t="s">
        <v>36</v>
      </c>
      <c r="M126" s="6" t="s">
        <v>34</v>
      </c>
      <c r="N126" s="6" t="s">
        <v>123</v>
      </c>
      <c r="O126" s="6" t="s">
        <v>108</v>
      </c>
      <c r="P126" s="6" t="s">
        <v>106</v>
      </c>
      <c r="Q126" s="2" cm="1">
        <f t="array" ref="Q126">_xlfn.IFS($O126="학생부종합",2,$O126="학생부교과",1,$O126="교과전형없음","4",$O126="입학처요강없음","5")</f>
        <v>1</v>
      </c>
      <c r="R126" s="6" t="s">
        <v>691</v>
      </c>
      <c r="S126" s="6" t="s">
        <v>595</v>
      </c>
      <c r="T126" s="9">
        <v>7</v>
      </c>
      <c r="AO126" s="12"/>
      <c r="AP126" s="8" t="e">
        <f t="shared" si="85"/>
        <v>#DIV/0!</v>
      </c>
      <c r="AQ126" s="8" t="e">
        <f t="shared" si="85"/>
        <v>#DIV/0!</v>
      </c>
      <c r="AR126"/>
      <c r="AS126" s="1" t="s">
        <v>910</v>
      </c>
      <c r="AU126" t="str">
        <f t="shared" si="79"/>
        <v>270821일반</v>
      </c>
    </row>
    <row r="127" spans="2:47" x14ac:dyDescent="0.3">
      <c r="B127" s="87">
        <f>COUNTIF($AR$4:$AR127,"합격권")</f>
        <v>0</v>
      </c>
      <c r="C127" t="str">
        <f t="shared" si="78"/>
        <v>270821지역인재</v>
      </c>
      <c r="D127" s="3" t="str">
        <f t="shared" ref="D127:D128" si="87">J127&amp;F127&amp;I127&amp;Q127</f>
        <v>270821</v>
      </c>
      <c r="E127" s="6" t="s">
        <v>17</v>
      </c>
      <c r="F127" s="2" t="str">
        <f>VLOOKUP(E127,학교코드!$F:$H,3,0)</f>
        <v>08</v>
      </c>
      <c r="G127" s="6" t="s">
        <v>7</v>
      </c>
      <c r="H127" s="6" t="s">
        <v>600</v>
      </c>
      <c r="I127" s="2" cm="1">
        <f t="array" ref="I127">_xlfn.IFS($G127="치과대학",2,$G127="의과대학",1,$G127="한의과대학",3,$G127="약학대학",4,$G127="수의과대학",5,$G127="약학대학(제약)",6)</f>
        <v>2</v>
      </c>
      <c r="J127" s="6">
        <v>27</v>
      </c>
      <c r="K127" s="6" t="s">
        <v>21</v>
      </c>
      <c r="L127" s="6" t="s">
        <v>36</v>
      </c>
      <c r="M127" s="6" t="s">
        <v>34</v>
      </c>
      <c r="N127" s="6" t="s">
        <v>124</v>
      </c>
      <c r="O127" s="6" t="s">
        <v>108</v>
      </c>
      <c r="P127" s="6" t="s">
        <v>663</v>
      </c>
      <c r="Q127" s="2" cm="1">
        <f t="array" ref="Q127">_xlfn.IFS($O127="학생부종합",2,$O127="학생부교과",1,$O127="교과전형없음","4",$O127="입학처요강없음","5")</f>
        <v>1</v>
      </c>
      <c r="R127" s="6" t="s">
        <v>691</v>
      </c>
      <c r="S127" s="6" t="s">
        <v>595</v>
      </c>
      <c r="T127" s="9">
        <v>43</v>
      </c>
      <c r="AO127" s="12"/>
      <c r="AP127" s="8" t="e">
        <f t="shared" si="85"/>
        <v>#DIV/0!</v>
      </c>
      <c r="AQ127" s="8" t="e">
        <f t="shared" si="85"/>
        <v>#DIV/0!</v>
      </c>
      <c r="AR127"/>
      <c r="AS127" s="1" t="s">
        <v>910</v>
      </c>
      <c r="AU127" t="str">
        <f t="shared" si="79"/>
        <v>270821지역인재</v>
      </c>
    </row>
    <row r="128" spans="2:47" x14ac:dyDescent="0.3">
      <c r="B128" s="87">
        <f>COUNTIF($AR$4:$AR128,"합격권")</f>
        <v>0</v>
      </c>
      <c r="C128" t="str">
        <f t="shared" si="78"/>
        <v>270821지역기회균형</v>
      </c>
      <c r="D128" s="3" t="str">
        <f t="shared" si="87"/>
        <v>270821</v>
      </c>
      <c r="E128" s="6" t="s">
        <v>17</v>
      </c>
      <c r="F128" s="2" t="str">
        <f>VLOOKUP(E128,학교코드!$F:$H,3,0)</f>
        <v>08</v>
      </c>
      <c r="G128" s="6" t="s">
        <v>7</v>
      </c>
      <c r="H128" s="6" t="s">
        <v>600</v>
      </c>
      <c r="I128" s="2" cm="1">
        <f t="array" ref="I128">_xlfn.IFS($G128="치과대학",2,$G128="의과대학",1,$G128="한의과대학",3,$G128="약학대학",4,$G128="수의과대학",5,$G128="약학대학(제약)",6)</f>
        <v>2</v>
      </c>
      <c r="J128" s="6">
        <v>27</v>
      </c>
      <c r="K128" s="6" t="s">
        <v>21</v>
      </c>
      <c r="L128" s="6" t="s">
        <v>36</v>
      </c>
      <c r="M128" s="6" t="s">
        <v>34</v>
      </c>
      <c r="N128" s="6" t="s">
        <v>126</v>
      </c>
      <c r="O128" s="6" t="s">
        <v>108</v>
      </c>
      <c r="P128" s="6" t="s">
        <v>663</v>
      </c>
      <c r="Q128" s="2" cm="1">
        <f t="array" ref="Q128">_xlfn.IFS($O128="학생부종합",2,$O128="학생부교과",1,$O128="교과전형없음","4",$O128="입학처요강없음","5")</f>
        <v>1</v>
      </c>
      <c r="R128" s="6" t="s">
        <v>906</v>
      </c>
      <c r="S128" s="7" t="s">
        <v>887</v>
      </c>
      <c r="T128" s="9">
        <v>2</v>
      </c>
      <c r="AO128" s="12"/>
      <c r="AP128" s="8" t="e">
        <f t="shared" si="85"/>
        <v>#DIV/0!</v>
      </c>
      <c r="AQ128" s="8" t="e">
        <f t="shared" si="85"/>
        <v>#DIV/0!</v>
      </c>
      <c r="AR128"/>
      <c r="AS128" s="1" t="s">
        <v>910</v>
      </c>
      <c r="AU128" t="str">
        <f t="shared" si="79"/>
        <v>270821지역기회균형</v>
      </c>
    </row>
  </sheetData>
  <autoFilter ref="D3:AT128" xr:uid="{02EB4DFD-B465-4C2E-831E-3195F972DB03}"/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19394-DAA3-4D61-820B-E76FD8874144}">
  <dimension ref="D4:W358"/>
  <sheetViews>
    <sheetView showGridLines="0" workbookViewId="0">
      <selection activeCell="F7" sqref="F7"/>
    </sheetView>
  </sheetViews>
  <sheetFormatPr defaultRowHeight="16.5" x14ac:dyDescent="0.3"/>
  <cols>
    <col min="1" max="3" width="1.875" customWidth="1"/>
    <col min="4" max="4" width="15.25" style="3" bestFit="1" customWidth="1"/>
    <col min="5" max="5" width="13.875" style="3" bestFit="1" customWidth="1"/>
    <col min="6" max="6" width="11" style="3" bestFit="1" customWidth="1"/>
    <col min="7" max="7" width="10.125" style="3" bestFit="1" customWidth="1"/>
    <col min="8" max="11" width="9" style="3"/>
  </cols>
  <sheetData>
    <row r="4" spans="4:14" x14ac:dyDescent="0.3">
      <c r="F4" s="22" t="s">
        <v>197</v>
      </c>
      <c r="G4" s="22" t="s">
        <v>198</v>
      </c>
    </row>
    <row r="5" spans="4:14" x14ac:dyDescent="0.3">
      <c r="D5" s="16" t="s">
        <v>185</v>
      </c>
      <c r="E5" s="16" t="s">
        <v>186</v>
      </c>
      <c r="F5" s="16" t="s">
        <v>189</v>
      </c>
      <c r="G5" s="16" t="s">
        <v>189</v>
      </c>
    </row>
    <row r="6" spans="4:14" x14ac:dyDescent="0.3">
      <c r="D6" s="2" t="s">
        <v>204</v>
      </c>
      <c r="E6" s="2" t="s">
        <v>31</v>
      </c>
      <c r="F6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)</f>
        <v>#DIV/0!</v>
      </c>
      <c r="G6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)</f>
        <v>#DIV/0!</v>
      </c>
      <c r="I6" s="2"/>
    </row>
    <row r="7" spans="4:14" x14ac:dyDescent="0.3">
      <c r="D7" s="2" t="s">
        <v>205</v>
      </c>
      <c r="E7" s="2" t="s">
        <v>187</v>
      </c>
      <c r="F7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+SUMIFS(성적입력!$AD:$AD,성적입력!$AN:$AN,"32",성적입력!$O:$O,"국어")+SUMIFS(성적입력!$AD:$AD,성적입력!$AN:$AN,"32",성적입력!$O:$O,"수학")+SUMIFS(성적입력!$AD:$AD,성적입력!$AN:$AN,"32",성적입력!$O:$O,"영어")+SUMIFS(성적입력!$AD:$AD,성적입력!$AN:$AN,"32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)</f>
        <v>#DIV/0!</v>
      </c>
      <c r="G7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+SUMIFS(성적입력!$AM:$AM,성적입력!$AN:$AN,"32",성적입력!$O:$O,"국어")+SUMIFS(성적입력!$AM:$AM,성적입력!$AN:$AN,"32",성적입력!$O:$O,"수학")+SUMIFS(성적입력!$AM:$AM,성적입력!$AN:$AN,"32",성적입력!$O:$O,"영어")+SUMIFS(성적입력!$AM:$AM,성적입력!$AN:$AN,"32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)</f>
        <v>#DIV/0!</v>
      </c>
    </row>
    <row r="8" spans="4:14" x14ac:dyDescent="0.3">
      <c r="D8" s="2" t="s">
        <v>204</v>
      </c>
      <c r="E8" s="2" t="s">
        <v>188</v>
      </c>
      <c r="F8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+SUMIFS(성적입력!$AD:$AD,성적입력!$AN:$AN,"31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)</f>
        <v>#DIV/0!</v>
      </c>
      <c r="G8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+SUMIFS(성적입력!$AM:$AM,성적입력!$AN:$AN,"31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)</f>
        <v>#DIV/0!</v>
      </c>
    </row>
    <row r="9" spans="4:14" x14ac:dyDescent="0.3">
      <c r="D9" s="2" t="s">
        <v>205</v>
      </c>
      <c r="E9" s="2" t="s">
        <v>188</v>
      </c>
      <c r="F9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+SUMIFS(성적입력!$AD:$AD,성적입력!$AN:$AN,"31",성적입력!$O:$O,"사회")+SUMIFS(성적입력!$AD:$AD,성적입력!$AN:$AN,"32",성적입력!$O:$O,"국어")+SUMIFS(성적입력!$AD:$AD,성적입력!$AN:$AN,"32",성적입력!$O:$O,"수학")+SUMIFS(성적입력!$AD:$AD,성적입력!$AN:$AN,"32",성적입력!$O:$O,"영어")+SUMIFS(성적입력!$AD:$AD,성적입력!$AN:$AN,"32",성적입력!$O:$O,"과학")+SUMIFS(성적입력!$AD:$AD,성적입력!$AN:$AN,"32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+SUMIFS(성적입력!$Q:$Q,성적입력!$AN:$AN,"32",성적입력!$O:$O,"사회"))</f>
        <v>#DIV/0!</v>
      </c>
      <c r="G9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+SUMIFS(성적입력!$AM:$AM,성적입력!$AN:$AN,"31",성적입력!$O:$O,"사회")+SUMIFS(성적입력!$AM:$AM,성적입력!$AN:$AN,"32",성적입력!$O:$O,"국어")+SUMIFS(성적입력!$AM:$AM,성적입력!$AN:$AN,"32",성적입력!$O:$O,"수학")+SUMIFS(성적입력!$AM:$AM,성적입력!$AN:$AN,"32",성적입력!$O:$O,"영어")+SUMIFS(성적입력!$AM:$AM,성적입력!$AN:$AN,"32",성적입력!$O:$O,"과학")+SUMIFS(성적입력!$AM:$AM,성적입력!$AN:$AN,"32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+SUMIFS(성적입력!$Q:$Q,성적입력!$AN:$AN,"32",성적입력!$O:$O,"사회"))</f>
        <v>#DIV/0!</v>
      </c>
      <c r="L9" s="3"/>
    </row>
    <row r="10" spans="4:14" x14ac:dyDescent="0.3">
      <c r="D10" s="2" t="s">
        <v>203</v>
      </c>
      <c r="E10" s="2" t="s">
        <v>156</v>
      </c>
      <c r="F10" s="31" t="e">
        <f>SUMIFS(성적입력!$AD:$AD,성적입력!$AN:$AN,"31",성적입력!$O:$O,$E10)/SUMIFS(성적입력!$Q:$Q,성적입력!$AN:$AN,"31",성적입력!$O:$O,$E10)</f>
        <v>#DIV/0!</v>
      </c>
      <c r="G10" s="31" t="e">
        <f>SUMIFS(성적입력!$AM:$AM,성적입력!$AN:$AN,"31",성적입력!$O:$O,$E10)/SUMIFS(성적입력!$Q:$Q,성적입력!$AN:$AN,"31",성적입력!$O:$O,$E10)</f>
        <v>#DIV/0!</v>
      </c>
    </row>
    <row r="11" spans="4:14" x14ac:dyDescent="0.3">
      <c r="D11" s="2" t="s">
        <v>203</v>
      </c>
      <c r="E11" s="2" t="s">
        <v>162</v>
      </c>
      <c r="F11" s="31" t="e">
        <f>SUMIFS(성적입력!$AD:$AD,성적입력!$AN:$AN,"31",성적입력!$O:$O,$E11)/SUMIFS(성적입력!$Q:$Q,성적입력!$AN:$AN,"31",성적입력!$O:$O,E11)</f>
        <v>#DIV/0!</v>
      </c>
      <c r="G11" s="31" t="e">
        <f>SUMIFS(성적입력!$AM:$AM,성적입력!$AN:$AN,"31",성적입력!$O:$O,$E11)/SUMIFS(성적입력!$Q:$Q,성적입력!$AN:$AN,"31",성적입력!$O:$O,$E11)</f>
        <v>#DIV/0!</v>
      </c>
      <c r="H11" s="2"/>
    </row>
    <row r="12" spans="4:14" x14ac:dyDescent="0.3">
      <c r="D12" s="2" t="s">
        <v>203</v>
      </c>
      <c r="E12" s="2" t="s">
        <v>199</v>
      </c>
      <c r="F12" s="31" t="e">
        <f>SUMIFS(성적입력!$AD:$AD,성적입력!$AN:$AN,"31",성적입력!$O:$O,$E12)/SUMIFS(성적입력!$Q:$Q,성적입력!$AN:$AN,"31",성적입력!$O:$O,E12)</f>
        <v>#DIV/0!</v>
      </c>
      <c r="G12" s="31" t="e">
        <f>SUMIFS(성적입력!$AM:$AM,성적입력!$AN:$AN,"31",성적입력!$O:$O,$E12)/SUMIFS(성적입력!$Q:$Q,성적입력!$AN:$AN,"31",성적입력!$O:$O,$E12)</f>
        <v>#DIV/0!</v>
      </c>
      <c r="H12" s="2"/>
      <c r="N12">
        <v>2</v>
      </c>
    </row>
    <row r="13" spans="4:14" x14ac:dyDescent="0.3">
      <c r="D13" s="2" t="s">
        <v>203</v>
      </c>
      <c r="E13" s="2" t="s">
        <v>164</v>
      </c>
      <c r="F13" s="31" t="e">
        <f>SUMIFS(성적입력!$AD:$AD,성적입력!$AN:$AN,"31",성적입력!$O:$O,$E13)/SUMIFS(성적입력!$Q:$Q,성적입력!$AN:$AN,"31",성적입력!$O:$O,E13)</f>
        <v>#DIV/0!</v>
      </c>
      <c r="G13" s="31" t="e">
        <f>SUMIFS(성적입력!$AM:$AM,성적입력!$AN:$AN,"31",성적입력!$O:$O,$E13)/SUMIFS(성적입력!$Q:$Q,성적입력!$AN:$AN,"31",성적입력!$O:$O,$E13)</f>
        <v>#DIV/0!</v>
      </c>
      <c r="N13">
        <v>3</v>
      </c>
    </row>
    <row r="14" spans="4:14" x14ac:dyDescent="0.3">
      <c r="D14" s="2" t="s">
        <v>203</v>
      </c>
      <c r="E14" s="2" t="s">
        <v>160</v>
      </c>
      <c r="F14" s="31" t="e">
        <f>SUMIFS(성적입력!$AD:$AD,성적입력!$AN:$AN,"31",성적입력!$O:$O,$E14)/SUMIFS(성적입력!$Q:$Q,성적입력!$AN:$AN,"31",성적입력!$O:$O,E14)</f>
        <v>#DIV/0!</v>
      </c>
      <c r="G14" s="31" t="e">
        <f>SUMIFS(성적입력!$AM:$AM,성적입력!$AN:$AN,"31",성적입력!$O:$O,$E14)/SUMIFS(성적입력!$Q:$Q,성적입력!$AN:$AN,"31",성적입력!$O:$O,$E14)</f>
        <v>#DIV/0!</v>
      </c>
      <c r="H14" s="2"/>
      <c r="N14">
        <v>1</v>
      </c>
    </row>
    <row r="15" spans="4:14" x14ac:dyDescent="0.3">
      <c r="D15" s="2" t="s">
        <v>205</v>
      </c>
      <c r="E15" s="2" t="s">
        <v>156</v>
      </c>
      <c r="F15" s="31" t="e">
        <f>(SUMIFS(성적입력!$AD:$AD,성적입력!$AN:$AN,"31",성적입력!$O:$O,$E15)+SUMIFS(성적입력!$AD:$AD,성적입력!$AN:$AN,"32",성적입력!$O:$O,$E15))/(SUMIFS(성적입력!$Q:$Q,성적입력!$AN:$AN,"31",성적입력!$O:$O,$E15)+SUMIFS(성적입력!$Q:$Q,성적입력!$AN:$AN,"32",성적입력!$O:$O,$E15))</f>
        <v>#DIV/0!</v>
      </c>
      <c r="G15" s="31" t="e">
        <f>(SUMIFS(성적입력!$AM:$AM,성적입력!$AN:$AN,"31",성적입력!$O:$O,$E15)+SUMIFS(성적입력!$AM:$AM,성적입력!$AN:$AN,"32",성적입력!$O:$O,$E15))/(SUMIFS(성적입력!$Q:$Q,성적입력!$AN:$AN,"31",성적입력!$O:$O,$E15)+SUMIFS(성적입력!$Q:$Q,성적입력!$AN:$AN,"32",성적입력!$O:$O,$E15))</f>
        <v>#DIV/0!</v>
      </c>
      <c r="H15" s="2"/>
      <c r="N15">
        <v>4</v>
      </c>
    </row>
    <row r="16" spans="4:14" x14ac:dyDescent="0.3">
      <c r="D16" s="2" t="s">
        <v>205</v>
      </c>
      <c r="E16" s="2" t="s">
        <v>162</v>
      </c>
      <c r="F16" s="31" t="e">
        <f>(SUMIFS(성적입력!$AD:$AD,성적입력!$AN:$AN,"31",성적입력!$O:$O,$E16)+SUMIFS(성적입력!$AD:$AD,성적입력!$AN:$AN,"32",성적입력!$O:$O,$E16))/(SUMIFS(성적입력!$Q:$Q,성적입력!$AN:$AN,"31",성적입력!$O:$O,$E16)+SUMIFS(성적입력!$Q:$Q,성적입력!$AN:$AN,"32",성적입력!$O:$O,$E16))</f>
        <v>#DIV/0!</v>
      </c>
      <c r="G16" s="31" t="e">
        <f>(SUMIFS(성적입력!$AM:$AM,성적입력!$AN:$AN,"31",성적입력!$O:$O,$E16)+SUMIFS(성적입력!$AM:$AM,성적입력!$AN:$AN,"32",성적입력!$O:$O,$E16))/(SUMIFS(성적입력!$Q:$Q,성적입력!$AN:$AN,"31",성적입력!$O:$O,$E16)+SUMIFS(성적입력!$Q:$Q,성적입력!$AN:$AN,"32",성적입력!$O:$O,$E16))</f>
        <v>#DIV/0!</v>
      </c>
      <c r="H16" s="2"/>
    </row>
    <row r="17" spans="4:12" x14ac:dyDescent="0.3">
      <c r="D17" s="2" t="s">
        <v>205</v>
      </c>
      <c r="E17" s="2" t="s">
        <v>199</v>
      </c>
      <c r="F17" s="31" t="e">
        <f>(SUMIFS(성적입력!$AD:$AD,성적입력!$AN:$AN,"31",성적입력!$O:$O,$E17)+SUMIFS(성적입력!$AD:$AD,성적입력!$AN:$AN,"32",성적입력!$O:$O,$E17))/(SUMIFS(성적입력!$Q:$Q,성적입력!$AN:$AN,"31",성적입력!$O:$O,$E17)+SUMIFS(성적입력!$Q:$Q,성적입력!$AN:$AN,"32",성적입력!$O:$O,$E17))</f>
        <v>#DIV/0!</v>
      </c>
      <c r="G17" s="31" t="e">
        <f>(SUMIFS(성적입력!$AM:$AM,성적입력!$AN:$AN,"31",성적입력!$O:$O,$E17)+SUMIFS(성적입력!$AM:$AM,성적입력!$AN:$AN,"32",성적입력!$O:$O,$E17))/(SUMIFS(성적입력!$Q:$Q,성적입력!$AN:$AN,"31",성적입력!$O:$O,$E17)+SUMIFS(성적입력!$Q:$Q,성적입력!$AN:$AN,"32",성적입력!$O:$O,$E17))</f>
        <v>#DIV/0!</v>
      </c>
      <c r="H17" s="2"/>
    </row>
    <row r="18" spans="4:12" x14ac:dyDescent="0.3">
      <c r="D18" s="2" t="s">
        <v>205</v>
      </c>
      <c r="E18" s="2" t="s">
        <v>164</v>
      </c>
      <c r="F18" s="31" t="e">
        <f>(SUMIFS(성적입력!$AD:$AD,성적입력!$AN:$AN,"31",성적입력!$O:$O,$E18)+SUMIFS(성적입력!$AD:$AD,성적입력!$AN:$AN,"32",성적입력!$O:$O,$E18))/(SUMIFS(성적입력!$Q:$Q,성적입력!$AN:$AN,"31",성적입력!$O:$O,$E18)+SUMIFS(성적입력!$Q:$Q,성적입력!$AN:$AN,"32",성적입력!$O:$O,$E18))</f>
        <v>#DIV/0!</v>
      </c>
      <c r="G18" s="31" t="e">
        <f>(SUMIFS(성적입력!$AM:$AM,성적입력!$AN:$AN,"31",성적입력!$O:$O,$E18)+SUMIFS(성적입력!$AM:$AM,성적입력!$AN:$AN,"32",성적입력!$O:$O,$E18))/(SUMIFS(성적입력!$Q:$Q,성적입력!$AN:$AN,"31",성적입력!$O:$O,$E18)+SUMIFS(성적입력!$Q:$Q,성적입력!$AN:$AN,"32",성적입력!$O:$O,$E18))</f>
        <v>#DIV/0!</v>
      </c>
    </row>
    <row r="19" spans="4:12" x14ac:dyDescent="0.3">
      <c r="D19" s="2" t="s">
        <v>205</v>
      </c>
      <c r="E19" s="2" t="s">
        <v>160</v>
      </c>
      <c r="F19" s="31" t="e">
        <f>(SUMIFS(성적입력!$AD:$AD,성적입력!$AN:$AN,"31",성적입력!$O:$O,$E19)+SUMIFS(성적입력!$AD:$AD,성적입력!$AN:$AN,"32",성적입력!$O:$O,$E19))/(SUMIFS(성적입력!$Q:$Q,성적입력!$AN:$AN,"31",성적입력!$O:$O,$E19)+SUMIFS(성적입력!$Q:$Q,성적입력!$AN:$AN,"32",성적입력!$O:$O,$E19))</f>
        <v>#DIV/0!</v>
      </c>
      <c r="G19" s="31" t="e">
        <f>(SUMIFS(성적입력!$AM:$AM,성적입력!$AN:$AN,"31",성적입력!$O:$O,$E19)+SUMIFS(성적입력!$AM:$AM,성적입력!$AN:$AN,"32",성적입력!$O:$O,$E19))/(SUMIFS(성적입력!$Q:$Q,성적입력!$AN:$AN,"31",성적입력!$O:$O,$E19)+SUMIFS(성적입력!$Q:$Q,성적입력!$AN:$AN,"32",성적입력!$O:$O,$E19))</f>
        <v>#DIV/0!</v>
      </c>
      <c r="H19" s="2"/>
    </row>
    <row r="20" spans="4:12" x14ac:dyDescent="0.3">
      <c r="D20"/>
      <c r="L20" s="3"/>
    </row>
    <row r="21" spans="4:12" x14ac:dyDescent="0.3">
      <c r="D21"/>
      <c r="E21" s="2"/>
      <c r="L21" s="3"/>
    </row>
    <row r="22" spans="4:12" x14ac:dyDescent="0.3">
      <c r="D22" s="2" t="s">
        <v>206</v>
      </c>
      <c r="E22" s="2" t="s">
        <v>207</v>
      </c>
      <c r="L22" s="3"/>
    </row>
    <row r="23" spans="4:12" x14ac:dyDescent="0.3">
      <c r="D23" s="29" t="e">
        <f>G24+G25+G26+G27</f>
        <v>#DIV/0!</v>
      </c>
      <c r="E23" s="29" t="e">
        <f>I24+I25+I26+I27</f>
        <v>#DIV/0!</v>
      </c>
      <c r="F23" s="30" t="s">
        <v>208</v>
      </c>
      <c r="G23" s="23"/>
      <c r="H23" s="30" t="s">
        <v>209</v>
      </c>
      <c r="I23" s="23"/>
      <c r="L23" s="3"/>
    </row>
    <row r="24" spans="4:12" x14ac:dyDescent="0.3">
      <c r="D24" s="3">
        <v>31</v>
      </c>
      <c r="E24" s="2" t="s">
        <v>156</v>
      </c>
      <c r="F24" s="29" t="e">
        <f>SUMIFS(성적입력!$BA:$BA,성적입력!$AN:$AN,성적분석!$D24,성적입력!$O:$O,성적분석!$E24)/SUMIFS(성적입력!$Q:$Q,성적입력!$AN:$AN,성적분석!$D24,성적입력!$O:$O,성적분석!$E24)</f>
        <v>#DIV/0!</v>
      </c>
      <c r="G24" s="29" t="e">
        <f>IF(RANK($F24,$F$24:$F$27,0)=1,$F24*0.35,IF(RANK($F24,$F$24:$F$27,0)=2,$F24*0.25,IF(RANK($F24,$F$24:$F$27,0)=3,$F24*0.25,$F24*0.15)))</f>
        <v>#DIV/0!</v>
      </c>
      <c r="H24" s="28" t="e">
        <f>SUMIFS(성적입력!$AD:$AD,성적입력!$AN:$AN,성적분석!$D24,성적입력!$O:$O,성적분석!$E24)/SUMIFS(성적입력!$Q:$Q,성적입력!$AN:$AN,성적분석!$D24,성적입력!$O:$O,성적분석!$E24)</f>
        <v>#DIV/0!</v>
      </c>
      <c r="I24" s="28" t="e">
        <f>IF(RANK($H24,$H$24:$H$27,0)=1,$H24*0.35,IF(RANK($H24,$H$24:$H$27,0)=2,$H24*0.25,IF(RANK($H24,$H$24:$H$27,0)=3,$H24*0.25,$H24*0.15)))</f>
        <v>#DIV/0!</v>
      </c>
      <c r="L24" s="3"/>
    </row>
    <row r="25" spans="4:12" x14ac:dyDescent="0.3">
      <c r="D25" s="3">
        <v>31</v>
      </c>
      <c r="E25" s="2" t="s">
        <v>162</v>
      </c>
      <c r="F25" s="29" t="e">
        <f>SUMIFS(성적입력!$BA:$BA,성적입력!$AN:$AN,성적분석!$D25,성적입력!$O:$O,성적분석!$E25)/SUMIFS(성적입력!$Q:$Q,성적입력!$AN:$AN,성적분석!$D25,성적입력!$O:$O,성적분석!$E25)</f>
        <v>#DIV/0!</v>
      </c>
      <c r="G25" s="29" t="e">
        <f>IF(RANK($F25,$F$24:$F$27,0)=1,$F25*0.35,IF(RANK($F25,$F$24:$F$27,0)=2,$F25*0.25,IF(RANK($F25,$F$24:$F$27,0)=3,$F25*0.25,$F25*0.15)))</f>
        <v>#DIV/0!</v>
      </c>
      <c r="H25" s="28" t="e">
        <f>SUMIFS(성적입력!$AD:$AD,성적입력!$AN:$AN,성적분석!$D25,성적입력!$O:$O,성적분석!$E25)/SUMIFS(성적입력!$Q:$Q,성적입력!$AN:$AN,성적분석!$D25,성적입력!$O:$O,성적분석!$E25)</f>
        <v>#DIV/0!</v>
      </c>
      <c r="I25" s="28" t="e">
        <f>IF(RANK($H25,$H$24:$H$27,0)=1,$H25*0.35,IF(RANK($H25,$H$24:$H$27,0)=2,$H25*0.25,IF(RANK($H25,$H$24:$H$27,0)=3,$H25*0.25,$H25*0.15)))</f>
        <v>#DIV/0!</v>
      </c>
      <c r="L25" s="3"/>
    </row>
    <row r="26" spans="4:12" x14ac:dyDescent="0.3">
      <c r="D26" s="3">
        <v>31</v>
      </c>
      <c r="E26" s="2" t="s">
        <v>199</v>
      </c>
      <c r="F26" s="29" t="e">
        <f>SUMIFS(성적입력!$BA:$BA,성적입력!$AN:$AN,성적분석!$D26,성적입력!$O:$O,성적분석!$E26)/SUMIFS(성적입력!$Q:$Q,성적입력!$AN:$AN,성적분석!$D26,성적입력!$O:$O,성적분석!$E26)</f>
        <v>#DIV/0!</v>
      </c>
      <c r="G26" s="29" t="e">
        <f>IF(RANK($F26,$F$24:$F$27,0)=1,$F26*0.35,IF(RANK($F26,$F$24:$F$27,0)=2,$F26*0.25,IF(RANK($F26,$F$24:$F$27,0)=3,$F26*0.25,$F26*0.15)))</f>
        <v>#DIV/0!</v>
      </c>
      <c r="H26" s="28" t="e">
        <f>SUMIFS(성적입력!$AD:$AD,성적입력!$AN:$AN,성적분석!$D26,성적입력!$O:$O,성적분석!$E26)/SUMIFS(성적입력!$Q:$Q,성적입력!$AN:$AN,성적분석!$D26,성적입력!$O:$O,성적분석!$E26)</f>
        <v>#DIV/0!</v>
      </c>
      <c r="I26" s="28" t="e">
        <f>IF(RANK($H26,$H$24:$H$27,0)=1,$H26*0.35,IF(RANK($H26,$H$24:$H$27,0)=2,$H26*0.25,IF(RANK($H26,$H$24:$H$27,0)=3,$H26*0.25,$H26*0.15)))</f>
        <v>#DIV/0!</v>
      </c>
      <c r="L26" s="3"/>
    </row>
    <row r="27" spans="4:12" x14ac:dyDescent="0.3">
      <c r="D27" s="3">
        <v>31</v>
      </c>
      <c r="E27" s="2" t="s">
        <v>164</v>
      </c>
      <c r="F27" s="29" t="e">
        <f>SUMIFS(성적입력!$BA:$BA,성적입력!$AN:$AN,성적분석!$D27,성적입력!$O:$O,성적분석!$E27)/SUMIFS(성적입력!$Q:$Q,성적입력!$AN:$AN,성적분석!$D27,성적입력!$O:$O,성적분석!$E27)</f>
        <v>#DIV/0!</v>
      </c>
      <c r="G27" s="29" t="e">
        <f>IF(RANK($F27,$F$24:$F$27,0)=1,$F27*0.35,IF(RANK($F27,$F$24:$F$27,0)=2,$F27*0.25,IF(RANK($F27,$F$24:$F$27,0)=3,$F27*0.25,$F27*0.15)))</f>
        <v>#DIV/0!</v>
      </c>
      <c r="H27" s="28" t="e">
        <f>SUMIFS(성적입력!$AD:$AD,성적입력!$AN:$AN,성적분석!$D27,성적입력!$O:$O,성적분석!$E27)/SUMIFS(성적입력!$Q:$Q,성적입력!$AN:$AN,성적분석!$D27,성적입력!$O:$O,성적분석!$E27)</f>
        <v>#DIV/0!</v>
      </c>
      <c r="I27" s="28" t="e">
        <f>IF(RANK($H27,$H$24:$H$27,0)=1,$H27*0.35,IF(RANK($H27,$H$24:$H$27,0)=2,$H27*0.25,IF(RANK($H27,$H$24:$H$27,0)=3,$H27*0.25,$H27*0.15)))</f>
        <v>#DIV/0!</v>
      </c>
      <c r="L27" s="3"/>
    </row>
    <row r="28" spans="4:12" x14ac:dyDescent="0.3">
      <c r="D28"/>
      <c r="L28" s="3"/>
    </row>
    <row r="29" spans="4:12" x14ac:dyDescent="0.3">
      <c r="D29" s="2" t="s">
        <v>214</v>
      </c>
      <c r="E29" s="2" t="s">
        <v>207</v>
      </c>
      <c r="L29" s="3"/>
    </row>
    <row r="30" spans="4:12" x14ac:dyDescent="0.3">
      <c r="D30" s="3">
        <v>31</v>
      </c>
      <c r="E30" s="2" t="s">
        <v>156</v>
      </c>
      <c r="F30" s="29" t="e">
        <f>(SUMIFS(성적입력!$BA:$BA,성적입력!$AN:$AN,성적분석!$D30,성적입력!$O:$O,성적분석!$E30)+SUMIFS(성적입력!$BA:$BA,성적입력!$AN:$AN,성적분석!$D31,성적입력!$O:$O,성적분석!$E31)+SUMIFS(성적입력!$BA:$BA,성적입력!$AN:$AN,성적분석!$D32,성적입력!$O:$O,성적분석!$E32)++SUMIFS(성적입력!$BA:$BA,성적입력!$AN:$AN,성적분석!$D33,성적입력!$O:$O,성적분석!$E33))/(SUMIFS(성적입력!$Q:$Q,성적입력!$AN:$AN,성적분석!$D30,성적입력!$O:$O,성적분석!$E30)+SUMIFS(성적입력!$Q:$Q,성적입력!$AN:$AN,성적분석!$D31,성적입력!$O:$O,성적분석!$E31)+SUMIFS(성적입력!$Q:$Q,성적입력!$AN:$AN,성적분석!$D32,성적입력!$O:$O,성적분석!$E32)+SUMIFS(성적입력!$Q:$Q,성적입력!$AN:$AN,성적분석!$D33,성적입력!$O:$O,성적분석!$E33))</f>
        <v>#DIV/0!</v>
      </c>
      <c r="G30" s="29"/>
      <c r="H30" s="28" t="e">
        <f>(SUMIFS(성적입력!$AD:$AD,성적입력!$AN:$AN,성적분석!$D30,성적입력!$O:$O,성적분석!$E30)+SUMIFS(성적입력!$AD:$AD,성적입력!$AN:$AN,성적분석!$D31,성적입력!$O:$O,성적분석!$E31)+SUMIFS(성적입력!$AD:$AD,성적입력!$AN:$AN,성적분석!$D32,성적입력!$O:$O,성적분석!$E32)+SUMIFS(성적입력!$AD:$AD,성적입력!$AN:$AN,성적분석!$D33,성적입력!$O:$O,성적분석!$E33))/(SUMIFS(성적입력!$Q:$Q,성적입력!$AN:$AN,성적분석!$D30,성적입력!$O:$O,성적분석!$E30)+SUMIFS(성적입력!$Q:$Q,성적입력!$AN:$AN,성적분석!$D31,성적입력!$O:$O,성적분석!$E31)+SUMIFS(성적입력!$Q:$Q,성적입력!$AN:$AN,성적분석!$D32,성적입력!$O:$O,성적분석!$E32)+SUMIFS(성적입력!$Q:$Q,성적입력!$AN:$AN,성적분석!$D33,성적입력!$O:$O,성적분석!$E33))</f>
        <v>#DIV/0!</v>
      </c>
      <c r="I30" s="28"/>
      <c r="L30" s="3"/>
    </row>
    <row r="31" spans="4:12" x14ac:dyDescent="0.3">
      <c r="D31" s="3">
        <v>31</v>
      </c>
      <c r="E31" s="2" t="s">
        <v>162</v>
      </c>
      <c r="F31" s="29"/>
      <c r="G31" s="29"/>
      <c r="H31" s="28"/>
      <c r="I31" s="28"/>
      <c r="L31" s="3"/>
    </row>
    <row r="32" spans="4:12" x14ac:dyDescent="0.3">
      <c r="D32" s="3">
        <v>31</v>
      </c>
      <c r="E32" s="2" t="s">
        <v>199</v>
      </c>
      <c r="F32" s="29"/>
      <c r="G32" s="29"/>
      <c r="H32" s="28"/>
      <c r="I32" s="28"/>
      <c r="L32" s="3"/>
    </row>
    <row r="33" spans="4:12" x14ac:dyDescent="0.3">
      <c r="D33" s="3">
        <v>31</v>
      </c>
      <c r="E33" s="2" t="s">
        <v>164</v>
      </c>
      <c r="F33" s="29"/>
      <c r="G33" s="29"/>
      <c r="H33" s="28"/>
      <c r="I33" s="28"/>
      <c r="L33" s="3"/>
    </row>
    <row r="34" spans="4:12" x14ac:dyDescent="0.3">
      <c r="D34" s="2"/>
    </row>
    <row r="35" spans="4:12" x14ac:dyDescent="0.3">
      <c r="D35" s="2" t="s">
        <v>216</v>
      </c>
      <c r="E35" s="22" t="s">
        <v>217</v>
      </c>
    </row>
    <row r="36" spans="4:12" x14ac:dyDescent="0.3">
      <c r="D36" s="37" t="e">
        <f>SUM(G37:G39)</f>
        <v>#DIV/0!</v>
      </c>
      <c r="E36" s="39" t="e">
        <f>F37*0.3+F38*0.4+F39*0.3</f>
        <v>#DIV/0!</v>
      </c>
      <c r="F36" s="2" t="s">
        <v>209</v>
      </c>
      <c r="G36" s="2" t="s">
        <v>208</v>
      </c>
    </row>
    <row r="37" spans="4:12" x14ac:dyDescent="0.3">
      <c r="D37" s="2"/>
      <c r="E37" s="2">
        <v>1</v>
      </c>
      <c r="F37" s="28" t="e">
        <f>SUMIFS(성적입력!$AM:$AM,성적입력!$L:$L,성적분석!E37,성적입력!$U:$U,"O")/SUMIFS(성적입력!$Q:$Q,성적입력!$L:$L,성적분석!E37,성적입력!$U:$U,"O")</f>
        <v>#DIV/0!</v>
      </c>
      <c r="G37" s="38" t="e">
        <f>210+(9-F37)/8*90</f>
        <v>#DIV/0!</v>
      </c>
    </row>
    <row r="38" spans="4:12" x14ac:dyDescent="0.3">
      <c r="E38" s="2">
        <v>2</v>
      </c>
      <c r="F38" s="28" t="e">
        <f>SUMIFS(성적입력!$AM:$AM,성적입력!$L:$L,성적분석!E38,성적입력!$U:$U,"O")/SUMIFS(성적입력!$Q:$Q,성적입력!$L:$L,성적분석!E38,성적입력!$U:$U,"O")</f>
        <v>#DIV/0!</v>
      </c>
      <c r="G38" s="38" t="e">
        <f>280+(9-F38)/8*120</f>
        <v>#DIV/0!</v>
      </c>
    </row>
    <row r="39" spans="4:12" x14ac:dyDescent="0.3">
      <c r="E39" s="2">
        <v>3</v>
      </c>
      <c r="F39" s="28" t="e">
        <f>SUMIFS(성적입력!$AM:$AM,성적입력!$L:$L,성적분석!E39,성적입력!$M:$M,"1",성적입력!$U:$U,"O")/SUMIFS(성적입력!$Q:$Q,성적입력!$L:$L,성적분석!E39,성적입력!$M:$M,"1",성적입력!$U:$U,"O")</f>
        <v>#DIV/0!</v>
      </c>
      <c r="G39" s="38" t="e">
        <f>210+(9-F39)/8*90</f>
        <v>#DIV/0!</v>
      </c>
    </row>
    <row r="40" spans="4:12" x14ac:dyDescent="0.3">
      <c r="E40" s="2"/>
    </row>
    <row r="41" spans="4:12" x14ac:dyDescent="0.3">
      <c r="D41" s="2" t="s">
        <v>234</v>
      </c>
      <c r="E41" s="2" t="s">
        <v>207</v>
      </c>
    </row>
    <row r="42" spans="4:12" x14ac:dyDescent="0.3">
      <c r="F42" s="2" t="s">
        <v>208</v>
      </c>
      <c r="G42" s="2" t="s">
        <v>209</v>
      </c>
      <c r="H42" s="2" t="s">
        <v>240</v>
      </c>
      <c r="I42" s="23"/>
    </row>
    <row r="43" spans="4:12" x14ac:dyDescent="0.3">
      <c r="D43" s="3">
        <v>22</v>
      </c>
      <c r="E43" s="2" t="s">
        <v>156</v>
      </c>
      <c r="F43" s="43" t="e">
        <f>(SUMIFS(성적입력!$BC:$BC,성적입력!$AN:$AN,"31",성적입력!$O:$O,성적분석!E44)+SUMIFS(성적입력!$BC:$BC,성적입력!$AN:$AN,"31",성적입력!$O:$O,성적분석!E45)+SUMIFS(성적입력!$BC:$BC,성적입력!$AN:$AN,"31",성적입력!$O:$O,성적분석!E46)+SUMIFS(성적입력!$BC:$BC,성적입력!$AN:$AN,"31",성적입력!$O:$O,성적분석!E47)+SUMIFS(성적입력!$BC:$BC,성적입력!$AN:$AN,"31",성적입력!$O:$O,성적분석!E48)+SUMIFS(성적입력!$BC:$BC,성적입력!$AN:$AN,"31",성적입력!$O:$O,성적분석!E49)+SUMIFS(성적입력!$BC:$BC,성적입력!$AN:$AN,"31",성적입력!$O:$O,성적분석!E50)+SUMIFS(성적입력!$BC:$BC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  <c r="G43" s="28" t="e">
        <f>(SUMIFS(성적입력!$AD:$AD,성적입력!$AN:$AN,"31",성적입력!$O:$O,성적분석!E44)+SUMIFS(성적입력!$AD:$AD,성적입력!$AN:$AN,"31",성적입력!$O:$O,성적분석!E45)+SUMIFS(성적입력!$AD:$AD,성적입력!$AN:$AN,"31",성적입력!$O:$O,성적분석!E46)+SUMIFS(성적입력!$AD:$AD,성적입력!$AN:$AN,"31",성적입력!$O:$O,성적분석!E47)+SUMIFS(성적입력!$AD:$AD,성적입력!$AN:$AN,"31",성적입력!$O:$O,성적분석!E48)+SUMIFS(성적입력!$AD:$AD,성적입력!$AN:$AN,"31",성적입력!$O:$O,성적분석!E49)+SUMIFS(성적입력!$AD:$AD,성적입력!$AN:$AN,"31",성적입력!$O:$O,성적분석!E50)+SUMIFS(성적입력!$AD:$AD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  <c r="H43" s="3" t="e">
        <f>SUMIFS(성적입력!$AD:$AD,성적입력!$AN:$AN,"31",성적입력!$Z:$Z,"O")/SUMIFS(성적입력!$Q:$Q,성적입력!$AN:$AN,"31",성적입력!$Z:$Z,"O")</f>
        <v>#DIV/0!</v>
      </c>
    </row>
    <row r="44" spans="4:12" x14ac:dyDescent="0.3">
      <c r="D44" s="2" t="s">
        <v>241</v>
      </c>
      <c r="E44" s="2" t="s">
        <v>162</v>
      </c>
      <c r="F44" s="43" t="e">
        <f>(SUMIFS(성적입력!$BE:$BE,성적입력!$AN:$AN,"31",성적입력!$O:$O,성적분석!E44)+SUMIFS(성적입력!$BE:$BE,성적입력!$AN:$AN,"31",성적입력!$O:$O,성적분석!E45)+SUMIFS(성적입력!$BE:$BE,성적입력!$AN:$AN,"31",성적입력!$O:$O,성적분석!E46)+SUMIFS(성적입력!$BE:$BE,성적입력!$AN:$AN,"31",성적입력!$O:$O,성적분석!E47)+SUMIFS(성적입력!$BE:$BE,성적입력!$AN:$AN,"31",성적입력!$O:$O,성적분석!E48)+SUMIFS(성적입력!$BE:$BE,성적입력!$AN:$AN,"31",성적입력!$O:$O,성적분석!E49)+SUMIFS(성적입력!$BE:$BE,성적입력!$AN:$AN,"31",성적입력!$O:$O,성적분석!E50)+SUMIFS(성적입력!$BE:$BE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  <c r="G44" s="28" t="e">
        <f>G43</f>
        <v>#DIV/0!</v>
      </c>
    </row>
    <row r="45" spans="4:12" x14ac:dyDescent="0.3">
      <c r="E45" s="2" t="s">
        <v>199</v>
      </c>
    </row>
    <row r="46" spans="4:12" x14ac:dyDescent="0.3">
      <c r="E46" s="2" t="s">
        <v>164</v>
      </c>
    </row>
    <row r="47" spans="4:12" x14ac:dyDescent="0.3">
      <c r="E47" s="2" t="s">
        <v>160</v>
      </c>
    </row>
    <row r="48" spans="4:12" x14ac:dyDescent="0.3">
      <c r="E48" s="2" t="s">
        <v>158</v>
      </c>
    </row>
    <row r="49" spans="4:10" x14ac:dyDescent="0.3">
      <c r="E49" s="2" t="s">
        <v>236</v>
      </c>
    </row>
    <row r="50" spans="4:10" x14ac:dyDescent="0.3">
      <c r="E50" s="3" t="s">
        <v>235</v>
      </c>
    </row>
    <row r="52" spans="4:10" x14ac:dyDescent="0.3">
      <c r="D52" s="2" t="s">
        <v>246</v>
      </c>
      <c r="E52" s="22" t="s">
        <v>245</v>
      </c>
    </row>
    <row r="53" spans="4:10" x14ac:dyDescent="0.3">
      <c r="D53" s="2"/>
      <c r="E53" s="22"/>
      <c r="F53" s="2" t="s">
        <v>208</v>
      </c>
      <c r="G53" s="2" t="s">
        <v>209</v>
      </c>
    </row>
    <row r="54" spans="4:10" x14ac:dyDescent="0.3">
      <c r="D54" s="2" t="s">
        <v>250</v>
      </c>
      <c r="E54" s="2" t="s">
        <v>156</v>
      </c>
      <c r="F54" s="43" t="e">
        <f>(SUMIFS(성적입력!$BG:$BG,성적입력!$AO:$AO,"32",성적입력!$O:$O,성적분석!E55)+SUMIFS(성적입력!$BG:$BG,성적입력!$AO:$AO,"32",성적입력!$O:$O,성적분석!E56)+SUMIFS(성적입력!$BG:$BG,성적입력!$AO:$AO,"32",성적입력!$O:$O,성적분석!E57)+SUMIFS(성적입력!$BG:$BG,성적입력!$AO:$AO,"32",성적입력!$O:$O,성적분석!E58)+SUMIFS(성적입력!$BG:$BG,성적입력!$AO:$AO,"32",성적입력!$O:$O,성적분석!E59)+SUMIFS(성적입력!$BG:$BG,성적입력!$AO:$AO,"32",성적입력!$O:$O,성적분석!E60)+SUMIFS(성적입력!$BG:$BG,성적입력!$AO:$AO,"32",성적입력!$O:$O,성적분석!E61)+SUMIFS(성적입력!$BG:$BG,성적입력!$AO:$AO,"32",성적입력!$O:$O,성적분석!E54))/(SUMIFS(성적입력!$Q:$Q,성적입력!$AO:$AO,"32",성적입력!$O:$O,성적분석!E55)+SUMIFS(성적입력!$Q:$Q,성적입력!$AO:$AO,"32",성적입력!$O:$O,성적분석!E56)+SUMIFS(성적입력!$Q:$Q,성적입력!$AO:$AO,"32",성적입력!$O:$O,성적분석!E57)+SUMIFS(성적입력!$Q:$Q,성적입력!$AO:$AO,"32",성적입력!$O:$O,성적분석!E58)+SUMIFS(성적입력!$Q:$Q,성적입력!$AO:$AO,"32",성적입력!$O:$O,성적분석!E59)+SUMIFS(성적입력!$Q:$Q,성적입력!$AO:$AO,"32",성적입력!$O:$O,성적분석!E60)+SUMIFS(성적입력!$Q:$Q,성적입력!$AO:$AO,"32",성적입력!$O:$O,성적분석!E61)+SUMIFS(성적입력!$Q:$Q,성적입력!$AO:$AO,"32",성적입력!$O:$O,성적분석!E54))*10</f>
        <v>#DIV/0!</v>
      </c>
      <c r="G54" s="28" t="e">
        <f>(SUMIFS(성적입력!$AD:$AD,성적입력!$AO:$AO,"32",성적입력!$O:$O,성적분석!E55)+SUMIFS(성적입력!$AD:$AD,성적입력!$AO:$AO,"32",성적입력!$O:$O,성적분석!E56)+SUMIFS(성적입력!$AD:$AD,성적입력!$AO:$AO,"32",성적입력!$O:$O,성적분석!E57)+SUMIFS(성적입력!$AD:$AD,성적입력!$AO:$AO,"32",성적입력!$O:$O,성적분석!E58)+SUMIFS(성적입력!$AD:$AD,성적입력!$AO:$AO,"32",성적입력!$O:$O,성적분석!E59)+SUMIFS(성적입력!$AD:$AD,성적입력!$AO:$AO,"32",성적입력!$O:$O,성적분석!E60)+SUMIFS(성적입력!$AD:$AD,성적입력!$AO:$AO,"32",성적입력!$O:$O,성적분석!E61)+SUMIFS(성적입력!$AD:$AD,성적입력!$AO:$AO,"32",성적입력!$O:$O,성적분석!E54))/(SUMIFS(성적입력!$Q:$Q,성적입력!$AO:$AO,"32",성적입력!$O:$O,성적분석!E55)+SUMIFS(성적입력!$Q:$Q,성적입력!$AO:$AO,"32",성적입력!$O:$O,성적분석!E56)+SUMIFS(성적입력!$Q:$Q,성적입력!$AO:$AO,"32",성적입력!$O:$O,성적분석!E57)+SUMIFS(성적입력!$Q:$Q,성적입력!$AO:$AO,"32",성적입력!$O:$O,성적분석!E58)+SUMIFS(성적입력!$Q:$Q,성적입력!$AO:$AO,"32",성적입력!$O:$O,성적분석!E59)+SUMIFS(성적입력!$Q:$Q,성적입력!$AO:$AO,"32",성적입력!$O:$O,성적분석!E60)+SUMIFS(성적입력!$Q:$Q,성적입력!$AO:$AO,"32",성적입력!$O:$O,성적분석!E61)+SUMIFS(성적입력!$Q:$Q,성적입력!$AO:$AO,"32",성적입력!$O:$O,성적분석!E54))</f>
        <v>#DIV/0!</v>
      </c>
    </row>
    <row r="55" spans="4:10" x14ac:dyDescent="0.3">
      <c r="D55" s="3">
        <v>27</v>
      </c>
      <c r="E55" s="2" t="s">
        <v>162</v>
      </c>
      <c r="F55" s="43" t="e">
        <f>(SUMIFS(성적입력!$BC:$BC,성적입력!$AN:$AN,"31",성적입력!$O:$O,성적분석!E44)+SUMIFS(성적입력!$BC:$BC,성적입력!$AN:$AN,"31",성적입력!$O:$O,성적분석!E45)+SUMIFS(성적입력!$BC:$BC,성적입력!$AN:$AN,"31",성적입력!$O:$O,성적분석!E46)+SUMIFS(성적입력!$BC:$BC,성적입력!$AN:$AN,"31",성적입력!$O:$O,성적분석!E47)+SUMIFS(성적입력!$BC:$BC,성적입력!$AN:$AN,"31",성적입력!$O:$O,성적분석!E48)+SUMIFS(성적입력!$BC:$BC,성적입력!$AN:$AN,"31",성적입력!$O:$O,성적분석!E49)+SUMIFS(성적입력!$BC:$BC,성적입력!$AN:$AN,"31",성적입력!$O:$O,성적분석!E50)+SUMIFS(성적입력!$BC:$BC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*10</f>
        <v>#DIV/0!</v>
      </c>
      <c r="G55" s="28" t="e">
        <f>(SUMIFS(성적입력!$AD:$AD,성적입력!$AN:$AN,"31",성적입력!$O:$O,성적분석!E44)+SUMIFS(성적입력!$AD:$AD,성적입력!$AN:$AN,"31",성적입력!$O:$O,성적분석!E45)+SUMIFS(성적입력!$AD:$AD,성적입력!$AN:$AN,"31",성적입력!$O:$O,성적분석!E46)+SUMIFS(성적입력!$AD:$AD,성적입력!$AN:$AN,"31",성적입력!$O:$O,성적분석!E47)+SUMIFS(성적입력!$AD:$AD,성적입력!$AN:$AN,"31",성적입력!$O:$O,성적분석!E48)+SUMIFS(성적입력!$AD:$AD,성적입력!$AN:$AN,"31",성적입력!$O:$O,성적분석!E49)+SUMIFS(성적입력!$AD:$AD,성적입력!$AN:$AN,"31",성적입력!$O:$O,성적분석!E50)+SUMIFS(성적입력!$AD:$AD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</row>
    <row r="56" spans="4:10" x14ac:dyDescent="0.3">
      <c r="E56" s="2" t="s">
        <v>199</v>
      </c>
    </row>
    <row r="57" spans="4:10" x14ac:dyDescent="0.3">
      <c r="E57" s="2" t="s">
        <v>164</v>
      </c>
    </row>
    <row r="58" spans="4:10" x14ac:dyDescent="0.3">
      <c r="E58" s="2" t="s">
        <v>160</v>
      </c>
    </row>
    <row r="59" spans="4:10" x14ac:dyDescent="0.3">
      <c r="E59" s="2" t="s">
        <v>158</v>
      </c>
    </row>
    <row r="60" spans="4:10" x14ac:dyDescent="0.3">
      <c r="E60" s="2" t="s">
        <v>236</v>
      </c>
    </row>
    <row r="61" spans="4:10" x14ac:dyDescent="0.3">
      <c r="E61" s="3" t="s">
        <v>235</v>
      </c>
    </row>
    <row r="63" spans="4:10" x14ac:dyDescent="0.3">
      <c r="D63" s="2" t="s">
        <v>252</v>
      </c>
      <c r="E63" s="22" t="s">
        <v>245</v>
      </c>
    </row>
    <row r="64" spans="4:10" x14ac:dyDescent="0.3">
      <c r="F64" s="2" t="s">
        <v>208</v>
      </c>
      <c r="G64" s="2" t="s">
        <v>254</v>
      </c>
      <c r="I64" s="2" t="s">
        <v>209</v>
      </c>
      <c r="J64" s="2"/>
    </row>
    <row r="65" spans="4:9" x14ac:dyDescent="0.3">
      <c r="D65" s="2" t="s">
        <v>248</v>
      </c>
      <c r="F65" s="3" t="e">
        <f>SUMIFS(성적입력!$BH:$BH,성적입력!$AN:$AN,"31",성적입력!$Y:$Y,"O")/SUMIFS(성적입력!$Q:$Q,성적입력!$AN:$AN,"31",성적입력!$Y:$Y,"O")</f>
        <v>#DIV/0!</v>
      </c>
      <c r="G65" s="3" t="e">
        <f>(F65-280)*12/720/3</f>
        <v>#DIV/0!</v>
      </c>
      <c r="H65" s="3" t="e">
        <f>F65+G65</f>
        <v>#DIV/0!</v>
      </c>
    </row>
    <row r="66" spans="4:9" x14ac:dyDescent="0.3">
      <c r="D66" s="2" t="s">
        <v>255</v>
      </c>
      <c r="F66" s="3" t="e">
        <f>F65</f>
        <v>#DIV/0!</v>
      </c>
      <c r="I66" s="3" t="e">
        <f>SUMIFS(성적입력!$AD:$AD,성적입력!$AN:$AN,"31",성적입력!$Y:$Y,"O")/SUMIFS(성적입력!$Q:$Q,성적입력!$AN:$AN,"31",성적입력!$Y:$Y,"O")</f>
        <v>#DIV/0!</v>
      </c>
    </row>
    <row r="68" spans="4:9" x14ac:dyDescent="0.3">
      <c r="D68" s="2" t="s">
        <v>258</v>
      </c>
    </row>
    <row r="69" spans="4:9" x14ac:dyDescent="0.3">
      <c r="D69" s="3">
        <v>22</v>
      </c>
      <c r="E69" s="22" t="s">
        <v>265</v>
      </c>
    </row>
    <row r="70" spans="4:9" x14ac:dyDescent="0.3">
      <c r="F70" s="2" t="s">
        <v>208</v>
      </c>
      <c r="G70" s="2" t="s">
        <v>209</v>
      </c>
    </row>
    <row r="71" spans="4:9" x14ac:dyDescent="0.3">
      <c r="F71" s="48" t="e">
        <f>SUMIFS(성적입력!$BI:$BI,성적입력!$Y:$Y,"O")/SUMIFS(성적입력!$Q:$Q,성적입력!$Y:$Y,"O")</f>
        <v>#DIV/0!</v>
      </c>
      <c r="G71" s="3" t="e">
        <f>SUMIFS(성적입력!$AT:$AT,성적입력!$Y:$Y,"O")/SUMIFS(성적입력!$Q:$Q,성적입력!$Y:$Y,"O")</f>
        <v>#DIV/0!</v>
      </c>
    </row>
    <row r="73" spans="4:9" x14ac:dyDescent="0.3">
      <c r="D73" s="2" t="s">
        <v>264</v>
      </c>
    </row>
    <row r="74" spans="4:9" x14ac:dyDescent="0.3">
      <c r="D74" s="2"/>
      <c r="E74" s="3" t="s">
        <v>614</v>
      </c>
    </row>
    <row r="75" spans="4:9" x14ac:dyDescent="0.3">
      <c r="D75" s="2" t="s">
        <v>537</v>
      </c>
      <c r="F75" s="2" t="s">
        <v>208</v>
      </c>
      <c r="G75" s="2"/>
      <c r="H75" s="2" t="s">
        <v>209</v>
      </c>
    </row>
    <row r="76" spans="4:9" x14ac:dyDescent="0.3">
      <c r="D76" s="2"/>
      <c r="F76" s="3" t="e">
        <f>SUMIFS(성적입력!$BJ:$BJ,성적입력!$AN:$AN,"31",성적입력!$U:$U,"O",성적입력!$AU:$AU,성적분석!$E81)/SUMIFS(성적입력!$Q:$Q,성적입력!$AN:$AN,"31",성적입력!$U:$U,"O",성적입력!$AU:$AU,성적분석!$E81)</f>
        <v>#DIV/0!</v>
      </c>
      <c r="G76" s="29" t="e">
        <f>(0.4*F76+0.6*F77)*100+건국대글로컬특별식!AG4</f>
        <v>#DIV/0!</v>
      </c>
      <c r="H76" s="3" t="e">
        <f>SUMIFS(성적입력!$AT:$AT,성적입력!$AN:$AN,"31",성적입력!$U:$U,"O",성적입력!$AU:$AU,성적분석!$E81)/SUMIFS(성적입력!$Q:$Q,성적입력!$AN:$AN,"31",성적입력!$U:$U,"O",성적입력!$AU:$AU,성적분석!$E81)</f>
        <v>#DIV/0!</v>
      </c>
      <c r="I76" s="3" t="e">
        <f>(0.4*H76+0.6*H77)</f>
        <v>#DIV/0!</v>
      </c>
    </row>
    <row r="77" spans="4:9" x14ac:dyDescent="0.3">
      <c r="D77" s="2"/>
      <c r="F77" s="3" t="e">
        <f>SUMIFS(성적입력!$BJ:$BJ,성적입력!$AN:$AN,"31",성적입력!$U:$U,"O",성적입력!$AU:$AU,성적분석!$E82)/SUMIFS(성적입력!$Q:$Q,성적입력!$AN:$AN,"31",성적입력!$U:$U,"O",성적입력!$AU:$AU,성적분석!$E82)</f>
        <v>#DIV/0!</v>
      </c>
      <c r="H77" s="3" t="e">
        <f>SUMIFS(성적입력!$AT:$AT,성적입력!$AN:$AN,"31",성적입력!$U:$U,"O",성적입력!$AU:$AU,성적분석!$E82)/SUMIFS(성적입력!$Q:$Q,성적입력!$AN:$AN,"31",성적입력!$U:$U,"O",성적입력!$AU:$AU,성적분석!$E82)</f>
        <v>#DIV/0!</v>
      </c>
    </row>
    <row r="78" spans="4:9" x14ac:dyDescent="0.3">
      <c r="D78" s="2"/>
    </row>
    <row r="79" spans="4:9" x14ac:dyDescent="0.3">
      <c r="D79" s="2" t="s">
        <v>504</v>
      </c>
      <c r="E79" s="22"/>
    </row>
    <row r="80" spans="4:9" x14ac:dyDescent="0.3">
      <c r="D80" s="29" t="e">
        <f>IF(G81&lt;1000,G81,1000)</f>
        <v>#DIV/0!</v>
      </c>
      <c r="F80" s="2" t="s">
        <v>208</v>
      </c>
      <c r="G80" s="2"/>
      <c r="H80" s="2" t="s">
        <v>209</v>
      </c>
    </row>
    <row r="81" spans="4:11" x14ac:dyDescent="0.3">
      <c r="E81" s="3" t="s">
        <v>263</v>
      </c>
      <c r="F81" s="3" t="e">
        <f>SUMIFS(성적입력!$BJ:$BJ,성적입력!$AN:$AN,"31",성적입력!$X:$X,"O",성적입력!$AU:$AU,성적분석!$E81)/SUMIFS(성적입력!$Q:$Q,성적입력!$AN:$AN,"31",성적입력!$X:$X,"O",성적입력!$AU:$AU,성적분석!$E81)</f>
        <v>#DIV/0!</v>
      </c>
      <c r="G81" s="29" t="e">
        <f>(0.4*F81+0.6*F82)*100+건국대글로컬특별식!AG4</f>
        <v>#DIV/0!</v>
      </c>
      <c r="H81" s="3" t="e">
        <f>SUMIFS(성적입력!$AT:$AT,성적입력!$AN:$AN,"31",성적입력!$X:$X,"O",성적입력!$AU:$AU,성적분석!$E81)/SUMIFS(성적입력!$Q:$Q,성적입력!$AN:$AN,"31",성적입력!$X:$X,"O",성적입력!$AU:$AU,성적분석!$E81)</f>
        <v>#DIV/0!</v>
      </c>
      <c r="I81" s="29" t="e">
        <f>(0.4*H81+0.6*H82)</f>
        <v>#DIV/0!</v>
      </c>
    </row>
    <row r="82" spans="4:11" x14ac:dyDescent="0.3">
      <c r="E82" s="3" t="s">
        <v>340</v>
      </c>
      <c r="F82" s="3" t="e">
        <f>SUMIFS(성적입력!$BJ:$BJ,성적입력!$AN:$AN,"31",성적입력!$X:$X,"O",성적입력!$AU:$AU,성적분석!$E82)/SUMIFS(성적입력!$Q:$Q,성적입력!$AN:$AN,"31",성적입력!$X:$X,"O",성적입력!$AU:$AU,성적분석!$E82)</f>
        <v>#DIV/0!</v>
      </c>
      <c r="H82" s="3" t="e">
        <f>SUMIFS(성적입력!$AT:$AT,성적입력!$AN:$AN,"31",성적입력!$X:$X,"O",성적입력!$AU:$AU,성적분석!$E82)/SUMIFS(성적입력!$Q:$Q,성적입력!$AN:$AN,"31",성적입력!$X:$X,"O",성적입력!$AU:$AU,성적분석!$E82)</f>
        <v>#DIV/0!</v>
      </c>
    </row>
    <row r="83" spans="4:11" x14ac:dyDescent="0.3">
      <c r="D83" s="2" t="s">
        <v>505</v>
      </c>
      <c r="F83" s="3" t="e">
        <f>(SUMIFS(성적입력!$BJ:$BJ,성적입력!$AN:$AN,"31",성적입력!$X:$X,"O",성적입력!$AU:$AU,성적분석!$E81)+SUMIFS(성적입력!$BJ:$BJ,성적입력!$AN:$AN,"31",성적입력!$X:$X,"O",성적입력!$AU:$AU,성적분석!$E82))/(SUMIFS(성적입력!$Q:$Q,성적입력!$AN:$AN,"31",성적입력!$X:$X,"O",성적입력!$AU:$AU,성적분석!$E81)+SUMIFS(성적입력!$Q:$Q,성적입력!$AN:$AN,"31",성적입력!$X:$X,"O",성적입력!$AU:$AU,성적분석!$E82))</f>
        <v>#DIV/0!</v>
      </c>
      <c r="H83" s="3" t="e">
        <f>(SUMIFS(성적입력!$AT:$AT,성적입력!$AN:$AN,"31",성적입력!$X:$X,"O",성적입력!$AU:$AU,성적분석!$E81)+SUMIFS(성적입력!$AT:$AT,성적입력!$AN:$AN,"31",성적입력!$X:$X,"O",성적입력!$AU:$AU,성적분석!$E82))/(SUMIFS(성적입력!$Q:$Q,성적입력!$AN:$AN,"31",성적입력!$X:$X,"O",성적입력!$AU:$AU,성적분석!$E81)+SUMIFS(성적입력!$Q:$Q,성적입력!$AN:$AN,"31",성적입력!$X:$X,"O",성적입력!$AU:$AU,성적분석!$E82))</f>
        <v>#DIV/0!</v>
      </c>
      <c r="K83" s="2"/>
    </row>
    <row r="84" spans="4:11" x14ac:dyDescent="0.3">
      <c r="D84" s="3" t="e">
        <f>F83*100</f>
        <v>#DIV/0!</v>
      </c>
    </row>
    <row r="87" spans="4:11" x14ac:dyDescent="0.3">
      <c r="D87" s="2" t="s">
        <v>506</v>
      </c>
    </row>
    <row r="88" spans="4:11" x14ac:dyDescent="0.3">
      <c r="D88" s="3">
        <v>22</v>
      </c>
      <c r="E88" s="3" t="s">
        <v>507</v>
      </c>
    </row>
    <row r="89" spans="4:11" x14ac:dyDescent="0.3">
      <c r="F89" s="3" t="s">
        <v>508</v>
      </c>
      <c r="H89" s="3" t="s">
        <v>503</v>
      </c>
    </row>
    <row r="90" spans="4:11" x14ac:dyDescent="0.3">
      <c r="F90" s="3" t="e">
        <f>(SUMIFS(성적입력!$BK:$BK,성적입력!$AN:$AN,"31",성적입력!$V:$V,"O")+SUM(건양특별식!AI5:AI12))/(SUMIFS(성적입력!$Q:$Q,성적입력!$AN:$AN,"31",성적입력!$V:$V,"O")+SUM(건양특별식!AF5:AF12))</f>
        <v>#N/A</v>
      </c>
      <c r="H90" s="3" t="e">
        <f>(SUMIFS(성적입력!$AD:$AD,성적입력!$AN:$AN,"31",성적입력!$V:$V,"O")+SUM(건양특별식!AG5:AG12))/(SUMIFS(성적입력!$Q:$Q,성적입력!$AN:$AN,"31",성적입력!$V:$V,"O")+SUM(건양특별식!AF5:AF12))</f>
        <v>#N/A</v>
      </c>
    </row>
    <row r="91" spans="4:11" x14ac:dyDescent="0.3">
      <c r="D91" s="2" t="s">
        <v>526</v>
      </c>
      <c r="F91" s="3" t="e">
        <f>(SUMIFS(성적입력!$BK:$BK,성적입력!$AN:$AN,"31",성적입력!$V:$V,"O")+SUM(건양특별식!AI5:AI10))/(SUMIFS(성적입력!$Q:$Q,성적입력!$AN:$AN,"31",성적입력!$V:$V,"O")+SUM(건양특별식!AF5:AF10))</f>
        <v>#N/A</v>
      </c>
      <c r="H91" s="3" t="e">
        <f>(SUMIFS(성적입력!$AD:$AD,성적입력!$AN:$AN,"31",성적입력!$V:$V,"O")+SUM(건양특별식!AG5:AG10))/(SUMIFS(성적입력!$Q:$Q,성적입력!$AN:$AN,"31",성적입력!$V:$V,"O")+SUM(건양특별식!AF5:AF10))</f>
        <v>#N/A</v>
      </c>
    </row>
    <row r="93" spans="4:11" x14ac:dyDescent="0.3">
      <c r="D93" s="2" t="s">
        <v>529</v>
      </c>
    </row>
    <row r="94" spans="4:11" x14ac:dyDescent="0.3">
      <c r="D94" s="2" t="s">
        <v>537</v>
      </c>
      <c r="E94" s="22" t="s">
        <v>245</v>
      </c>
    </row>
    <row r="95" spans="4:11" x14ac:dyDescent="0.3">
      <c r="D95" s="3" t="e">
        <f>F96+G96</f>
        <v>#DIV/0!</v>
      </c>
      <c r="E95" s="3" t="e">
        <f>H96</f>
        <v>#DIV/0!</v>
      </c>
      <c r="F95" s="3" t="s">
        <v>508</v>
      </c>
      <c r="G95" s="2" t="s">
        <v>254</v>
      </c>
      <c r="H95" s="2" t="s">
        <v>209</v>
      </c>
    </row>
    <row r="96" spans="4:11" x14ac:dyDescent="0.3">
      <c r="F96" s="3" t="e">
        <f>SUMIFS(성적입력!$BL:$BL,성적입력!$AN:$AN,"31",성적입력!$Y:$Y,"O")/SUMIFS(성적입력!$Q:$Q,성적입력!$AN:$AN,"31",성적입력!$Y:$Y,"O")</f>
        <v>#DIV/0!</v>
      </c>
      <c r="G96" s="3" t="e">
        <f>F96*0.05</f>
        <v>#DIV/0!</v>
      </c>
      <c r="H96" s="55" t="e">
        <f>SUMIFS(성적입력!$AD:$AD,성적입력!$AN:$AN,"31",성적입력!$Y:$Y,"O")/SUMIFS(성적입력!$Q:$Q,성적입력!$AN:$AN,"31",성적입력!$Y:$Y,"O")</f>
        <v>#DIV/0!</v>
      </c>
    </row>
    <row r="99" spans="4:9" x14ac:dyDescent="0.3">
      <c r="D99" s="2" t="s">
        <v>530</v>
      </c>
    </row>
    <row r="100" spans="4:9" x14ac:dyDescent="0.3">
      <c r="D100" s="2" t="s">
        <v>537</v>
      </c>
    </row>
    <row r="101" spans="4:9" x14ac:dyDescent="0.3">
      <c r="D101" s="3" t="e">
        <f>F102+G102</f>
        <v>#DIV/0!</v>
      </c>
      <c r="E101" s="3" t="e">
        <f>H96</f>
        <v>#DIV/0!</v>
      </c>
    </row>
    <row r="102" spans="4:9" x14ac:dyDescent="0.3">
      <c r="F102" s="3" t="e">
        <f>SUMIFS(성적입력!$BM:$BM,성적입력!$AN:$AN,"31",성적입력!$Y:$Y,"O")/SUMIFS(성적입력!$Q:$Q,성적입력!$AN:$AN,"31",성적입력!$Y:$Y,"O")</f>
        <v>#DIV/0!</v>
      </c>
      <c r="G102" s="3" t="e">
        <f>F102*0.05</f>
        <v>#DIV/0!</v>
      </c>
    </row>
    <row r="104" spans="4:9" x14ac:dyDescent="0.3">
      <c r="D104" s="2" t="s">
        <v>534</v>
      </c>
    </row>
    <row r="105" spans="4:9" x14ac:dyDescent="0.3">
      <c r="D105" s="2" t="s">
        <v>543</v>
      </c>
      <c r="E105" s="22" t="s">
        <v>245</v>
      </c>
    </row>
    <row r="106" spans="4:9" x14ac:dyDescent="0.3">
      <c r="D106" s="3" t="e">
        <f>F107</f>
        <v>#DIV/0!</v>
      </c>
      <c r="E106" s="3" t="e">
        <f>G107</f>
        <v>#DIV/0!</v>
      </c>
      <c r="F106" s="3" t="s">
        <v>508</v>
      </c>
      <c r="G106" s="2" t="s">
        <v>209</v>
      </c>
    </row>
    <row r="107" spans="4:9" x14ac:dyDescent="0.3">
      <c r="F107" s="3" t="e">
        <f>SUMIFS(성적입력!$BN:$BN,성적입력!$AN:$AN,"31",성적입력!$Y:$Y,"O")/SUMIFS(성적입력!$Q:$Q,성적입력!$AN:$AN,"31",성적입력!$Y:$Y,"O")</f>
        <v>#DIV/0!</v>
      </c>
      <c r="G107" s="3" t="e">
        <f>SUMIFS(성적입력!$AD:$AD,성적입력!$AN:$AN,"31",성적입력!$Y:$Y,"O")/SUMIFS(성적입력!$Q:$Q,성적입력!$AN:$AN,"31",성적입력!$Y:$Y,"O")</f>
        <v>#DIV/0!</v>
      </c>
    </row>
    <row r="109" spans="4:9" x14ac:dyDescent="0.3">
      <c r="D109" s="2" t="s">
        <v>545</v>
      </c>
    </row>
    <row r="110" spans="4:9" x14ac:dyDescent="0.3">
      <c r="D110" s="2">
        <v>22</v>
      </c>
      <c r="E110" s="22" t="s">
        <v>245</v>
      </c>
    </row>
    <row r="111" spans="4:9" x14ac:dyDescent="0.3">
      <c r="D111" s="3" t="e">
        <f>F112+G112+H112</f>
        <v>#DIV/0!</v>
      </c>
      <c r="E111" s="55" t="e">
        <f>I112</f>
        <v>#DIV/0!</v>
      </c>
      <c r="F111" s="2" t="s">
        <v>586</v>
      </c>
      <c r="G111" s="2" t="s">
        <v>208</v>
      </c>
      <c r="H111" s="2" t="s">
        <v>254</v>
      </c>
      <c r="I111" s="2" t="s">
        <v>209</v>
      </c>
    </row>
    <row r="112" spans="4:9" x14ac:dyDescent="0.3">
      <c r="F112" s="3">
        <v>850</v>
      </c>
      <c r="G112" s="3" t="e">
        <f>(SUMIFS(성적입력!$BO:$BO,성적입력!$AN:$AN,"31",성적입력!$W:$W,"O")-SUMIFS('경상대특별식22~23,26~27'!$AJ:$AJ,'경상대특별식22~23,26~27'!$AH:$AH,"31"))/(SUMIFS(성적입력!$Q:$Q,성적입력!$AN:$AN,"31",성적입력!$W:$W,"O")-SUMIFS('경상대특별식22~23,26~27'!$AK:$AK,'경상대특별식22~23,26~27'!$AH:$AH,"31"))</f>
        <v>#DIV/0!</v>
      </c>
      <c r="H112" s="3">
        <f>SUMIFS('경상대특별식22~23,26~27'!$AI:$AI,'경상대특별식22~23,26~27'!$AH:$AH,"31")/3/5</f>
        <v>0</v>
      </c>
      <c r="I112" s="55" t="e">
        <f>SUMIFS(성적입력!$AD:$AD,성적입력!$AN:$AN,"31",성적입력!$W:$W,"O")/SUMIFS(성적입력!$Q:$Q,성적입력!$AN:$AN,"31",성적입력!$W:$W,"O")</f>
        <v>#DIV/0!</v>
      </c>
    </row>
    <row r="114" spans="4:9" x14ac:dyDescent="0.3">
      <c r="D114" s="3">
        <v>23</v>
      </c>
    </row>
    <row r="115" spans="4:9" x14ac:dyDescent="0.3">
      <c r="D115" s="3" t="e">
        <f>F115+G115+H115</f>
        <v>#DIV/0!</v>
      </c>
      <c r="E115" s="55" t="e">
        <f>I115</f>
        <v>#DIV/0!</v>
      </c>
      <c r="F115" s="3">
        <f>F112</f>
        <v>850</v>
      </c>
      <c r="G115" s="3" t="e">
        <f>G112</f>
        <v>#DIV/0!</v>
      </c>
      <c r="H115" s="3">
        <f>SUMIFS('경상대특별식22~23,26~27'!$AL:$AL,'경상대특별식22~23,26~27'!$AH:$AH,"31")/3/5</f>
        <v>0</v>
      </c>
      <c r="I115" s="55" t="e">
        <f>I112</f>
        <v>#DIV/0!</v>
      </c>
    </row>
    <row r="117" spans="4:9" x14ac:dyDescent="0.3">
      <c r="D117" s="2" t="s">
        <v>504</v>
      </c>
    </row>
    <row r="118" spans="4:9" x14ac:dyDescent="0.3">
      <c r="D118" s="3" t="e">
        <f>F119+G119+H119</f>
        <v>#DIV/0!</v>
      </c>
      <c r="E118" s="3" t="e">
        <f>I119</f>
        <v>#DIV/0!</v>
      </c>
    </row>
    <row r="119" spans="4:9" x14ac:dyDescent="0.3">
      <c r="F119" s="3">
        <f>F115</f>
        <v>850</v>
      </c>
      <c r="G119" s="3" t="e">
        <f>(SUMIFS(성적입력!$BO:$BO,성적입력!$AN:$AN,"31",성적입력!$U:$U,"O")-SUMIFS(경상대특별식24!$AI:$AI,경상대특별식24!$AG:$AG,"31"))/(SUMIFS(성적입력!$Q:$Q,성적입력!$AN:$AN,"31",성적입력!$U:$U,"O")-SUMIFS(경상대특별식24!$AJ:$AJ,경상대특별식24!$AG:$AG,"31"))</f>
        <v>#DIV/0!</v>
      </c>
      <c r="H119" s="3">
        <f>SUMIFS(경상대특별식24!$AH:$AH,경상대특별식24!$AG:$AG,"31")/3/4</f>
        <v>0</v>
      </c>
      <c r="I119" s="3" t="e">
        <f>SUMIFS(성적입력!$AD:$AD,성적입력!$AN:$AN,"31",성적입력!$U:$U,"O")/SUMIFS(성적입력!$Q:$Q,성적입력!$AN:$AN,"31",성적입력!$U:$U,"O")</f>
        <v>#DIV/0!</v>
      </c>
    </row>
    <row r="121" spans="4:9" x14ac:dyDescent="0.3">
      <c r="D121" s="3">
        <v>26</v>
      </c>
    </row>
    <row r="122" spans="4:9" x14ac:dyDescent="0.3">
      <c r="D122" s="3" t="e">
        <f>F123+G123+H123</f>
        <v>#DIV/0!</v>
      </c>
      <c r="E122" s="3" t="e">
        <f>I123</f>
        <v>#DIV/0!</v>
      </c>
    </row>
    <row r="123" spans="4:9" x14ac:dyDescent="0.3">
      <c r="F123" s="3">
        <f>F119</f>
        <v>850</v>
      </c>
      <c r="G123" s="3" t="e">
        <f>(SUMIFS(성적입력!$BO:$BO,성적입력!$AN:$AN,"31",성적입력!$Y:$Y,"O")-SUMIFS('경상대특별식22~23,26~27'!$AJ:$AJ,'경상대특별식22~23,26~27'!$AH:$AH,"31"))/(SUMIFS(성적입력!$Q:$Q,성적입력!$AN:$AN,"31",성적입력!$Y:$Y,"O")-SUMIFS('경상대특별식22~23,26~27'!$AK:$AK,'경상대특별식22~23,26~27'!$AH:$AH,"31"))</f>
        <v>#DIV/0!</v>
      </c>
      <c r="H123" s="3">
        <f>H115</f>
        <v>0</v>
      </c>
      <c r="I123" s="3" t="e">
        <f>SUMIFS(성적입력!$AD:$AD,성적입력!$AN:$AN,"31",성적입력!$Y:$Y,"O")/SUMIFS(성적입력!$Q:$Q,성적입력!$AN:$AN,"31",성적입력!$Y:$Y,"O")</f>
        <v>#DIV/0!</v>
      </c>
    </row>
    <row r="125" spans="4:9" x14ac:dyDescent="0.3">
      <c r="D125" s="2" t="s">
        <v>594</v>
      </c>
    </row>
    <row r="126" spans="4:9" x14ac:dyDescent="0.3">
      <c r="D126" s="3">
        <v>22</v>
      </c>
    </row>
    <row r="127" spans="4:9" x14ac:dyDescent="0.3">
      <c r="F127" s="3" t="e">
        <f>SUMIFS(성적입력!$BP:$BP,성적입력!$AN:$AN,"31",성적입력!$U:$U,"O")/SUMIFS(성적입력!$Q:$Q,성적입력!$AN:$AN,"31",성적입력!$U:$U,"O")*10</f>
        <v>#DIV/0!</v>
      </c>
      <c r="G127" s="3" t="e">
        <f>SUMIFS(성적입력!$AD:$AD,성적입력!$AN:$AN,"31",성적입력!$U:$U,"O")/SUMIFS(성적입력!$Q:$Q,성적입력!$AN:$AN,"31",성적입력!$U:$U,"O")</f>
        <v>#DIV/0!</v>
      </c>
    </row>
    <row r="128" spans="4:9" x14ac:dyDescent="0.3">
      <c r="D128" s="2" t="s">
        <v>598</v>
      </c>
    </row>
    <row r="129" spans="4:7" x14ac:dyDescent="0.3">
      <c r="F129" s="3" t="e">
        <f>SUMIFS(성적입력!$BP:$BP,성적입력!$AN:$AN,"31",성적입력!$Y:$Y,"O")/SUMIFS(성적입력!$Q:$Q,성적입력!$AN:$AN,"31",성적입력!$Y:$Y,"O")*10</f>
        <v>#DIV/0!</v>
      </c>
      <c r="G129" s="3" t="e">
        <f>SUMIFS(성적입력!$AD:$AD,성적입력!$AN:$AN,"31",성적입력!$Y:$Y,"O")/SUMIFS(성적입력!$Q:$Q,성적입력!$AN:$AN,"31",성적입력!$Y:$Y,"O")</f>
        <v>#DIV/0!</v>
      </c>
    </row>
    <row r="131" spans="4:7" x14ac:dyDescent="0.3">
      <c r="D131" s="2" t="s">
        <v>602</v>
      </c>
    </row>
    <row r="132" spans="4:7" x14ac:dyDescent="0.3">
      <c r="D132" s="2" t="s">
        <v>537</v>
      </c>
      <c r="E132" s="22" t="s">
        <v>207</v>
      </c>
      <c r="F132" s="2"/>
    </row>
    <row r="133" spans="4:7" x14ac:dyDescent="0.3">
      <c r="F133" s="2" t="s">
        <v>208</v>
      </c>
      <c r="G133" s="2" t="s">
        <v>209</v>
      </c>
    </row>
    <row r="134" spans="4:7" x14ac:dyDescent="0.3">
      <c r="F134" s="3" t="e">
        <f>SUMIFS(성적입력!$BQ:$BQ,성적입력!$X:$X,"O")/SUMIFS(성적입력!$Q:$Q,성적입력!$X:$X,"O")</f>
        <v>#DIV/0!</v>
      </c>
      <c r="G134" s="3" t="e">
        <f>SUMIFS(성적입력!$AD:$AD,성적입력!$X:$X,"O")/SUMIFS(성적입력!$Q:$Q,성적입력!$X:$X,"O")</f>
        <v>#DIV/0!</v>
      </c>
    </row>
    <row r="136" spans="4:7" x14ac:dyDescent="0.3">
      <c r="D136" s="2" t="s">
        <v>504</v>
      </c>
      <c r="F136" s="3" t="e">
        <f>SUMIFS(성적입력!$BR:$BR,성적입력!$X:$X,"O")/SUMIFS(성적입력!$Q:$Q,성적입력!$X:$X,"O")</f>
        <v>#DIV/0!</v>
      </c>
      <c r="G136" s="3" t="e">
        <f>G134</f>
        <v>#DIV/0!</v>
      </c>
    </row>
    <row r="138" spans="4:7" x14ac:dyDescent="0.3">
      <c r="D138" s="2" t="s">
        <v>505</v>
      </c>
      <c r="F138" s="3" t="e">
        <f>SUMIFS(성적입력!$BR:$BR,성적입력!$U:$U,"O")/SUMIFS(성적입력!$Q:$Q,성적입력!$U:$U,"O")</f>
        <v>#DIV/0!</v>
      </c>
      <c r="G138" s="3" t="e">
        <f>SUMIFS(성적입력!$AD:$AD,성적입력!$U:$U,"O")/SUMIFS(성적입력!$Q:$Q,성적입력!$U:$U,"O")</f>
        <v>#DIV/0!</v>
      </c>
    </row>
    <row r="140" spans="4:7" x14ac:dyDescent="0.3">
      <c r="D140" s="2" t="s">
        <v>607</v>
      </c>
    </row>
    <row r="141" spans="4:7" x14ac:dyDescent="0.3">
      <c r="D141" s="3">
        <v>22</v>
      </c>
    </row>
    <row r="142" spans="4:7" x14ac:dyDescent="0.3">
      <c r="F142" s="2" t="s">
        <v>508</v>
      </c>
      <c r="G142" s="3" t="s">
        <v>503</v>
      </c>
    </row>
    <row r="143" spans="4:7" x14ac:dyDescent="0.3">
      <c r="F143" s="3" t="e">
        <f>SUMIFS(성적입력!$BS:$BS,성적입력!$U:$U,"O")/SUMIFS(성적입력!$Q:$Q,성적입력!$U:$U,"O")</f>
        <v>#DIV/0!</v>
      </c>
      <c r="G143" s="3" t="e">
        <f>SUMIFS(성적입력!$AD:$AD,성적입력!$U:$U,"O")/SUMIFS(성적입력!$Q:$Q,성적입력!$U:$U,"O")</f>
        <v>#DIV/0!</v>
      </c>
    </row>
    <row r="145" spans="4:9" x14ac:dyDescent="0.3">
      <c r="D145" s="2">
        <v>23</v>
      </c>
      <c r="F145" s="3" t="e">
        <f>SUMIFS(성적입력!$BS:$BS,성적입력!$AN:$AN,"31",성적입력!$U:$U,"O")/SUMIFS(성적입력!$Q:$Q,성적입력!$AN:$AN,"31",성적입력!$U:$U,"O")</f>
        <v>#DIV/0!</v>
      </c>
      <c r="G145" s="3" t="e">
        <f>SUMIFS(성적입력!$AD:$AD,성적입력!$AN:$AN,"31",성적입력!$U:$U,"O")/SUMIFS(성적입력!$Q:$Q,성적입력!$AN:$AN,"31",성적입력!$U:$U,"O")</f>
        <v>#DIV/0!</v>
      </c>
    </row>
    <row r="147" spans="4:9" x14ac:dyDescent="0.3">
      <c r="D147" s="2" t="s">
        <v>543</v>
      </c>
      <c r="F147" s="3" t="e">
        <f>SUMIFS(성적입력!$BT:$BT,성적입력!$AN:$AN,"31",성적입력!$U:$U,"O")/SUMIFS(성적입력!$Q:$Q,성적입력!$AN:$AN,"31",성적입력!$U:$U,"O")*10</f>
        <v>#DIV/0!</v>
      </c>
      <c r="G147" s="3" t="e">
        <f>SUMIFS(성적입력!$AD:$AD,성적입력!$AN:$AN,"31",성적입력!$U:$U,"O")/SUMIFS(성적입력!$Q:$Q,성적입력!$AN:$AN,"31",성적입력!$U:$U,"O")</f>
        <v>#DIV/0!</v>
      </c>
    </row>
    <row r="149" spans="4:9" x14ac:dyDescent="0.3">
      <c r="D149" s="2" t="s">
        <v>622</v>
      </c>
    </row>
    <row r="150" spans="4:9" x14ac:dyDescent="0.3">
      <c r="D150" s="2" t="s">
        <v>505</v>
      </c>
      <c r="E150" s="22" t="s">
        <v>245</v>
      </c>
    </row>
    <row r="151" spans="4:9" x14ac:dyDescent="0.3">
      <c r="F151" s="2" t="s">
        <v>508</v>
      </c>
      <c r="G151" s="3" t="s">
        <v>503</v>
      </c>
    </row>
    <row r="152" spans="4:9" x14ac:dyDescent="0.3">
      <c r="F152" s="3" t="e">
        <f>SUMIFS(성적입력!$BU:$BU,성적입력!$Y:$Y,"O")/SUMIFS(성적입력!$Q:$Q,성적입력!$Y:$Y,"O")</f>
        <v>#DIV/0!</v>
      </c>
      <c r="G152" s="63" t="e">
        <f>SUMIFS(성적입력!$AD:$AD,성적입력!$Y:$Y,"O")/SUMIFS(성적입력!$Q:$Q,성적입력!$Y:$Y,"O")</f>
        <v>#DIV/0!</v>
      </c>
    </row>
    <row r="154" spans="4:9" x14ac:dyDescent="0.3">
      <c r="D154" s="2" t="s">
        <v>627</v>
      </c>
    </row>
    <row r="155" spans="4:9" x14ac:dyDescent="0.3">
      <c r="D155" s="2" t="s">
        <v>537</v>
      </c>
      <c r="E155" s="2" t="s">
        <v>628</v>
      </c>
    </row>
    <row r="156" spans="4:9" x14ac:dyDescent="0.3">
      <c r="D156" s="3" t="e">
        <f>F157+F158+F159</f>
        <v>#DIV/0!</v>
      </c>
      <c r="F156" s="2" t="s">
        <v>208</v>
      </c>
      <c r="G156" s="2"/>
      <c r="H156" s="2" t="s">
        <v>209</v>
      </c>
      <c r="I156" s="2"/>
    </row>
    <row r="157" spans="4:9" x14ac:dyDescent="0.3">
      <c r="E157" s="3" t="s">
        <v>508</v>
      </c>
      <c r="F157" s="3" t="e">
        <f>SUMIFS(성적입력!$BZ:$BZ,성적입력!$U:$U,"O")/COUNTIF(성적입력!$U:$U,"O")*4</f>
        <v>#DIV/0!</v>
      </c>
      <c r="H157" s="3" t="e">
        <f>SUMIFS(성적입력!$BX:$BX,성적입력!$U:$U,"O")/COUNTIF(성적입력!$U:$U,"O")</f>
        <v>#DIV/0!</v>
      </c>
    </row>
    <row r="158" spans="4:9" x14ac:dyDescent="0.3">
      <c r="E158" s="2" t="s">
        <v>254</v>
      </c>
      <c r="F158" s="3" t="e">
        <f>IF(H157&lt;=3,"1",IF(H157&lt;=6,"0.8","0.5"))</f>
        <v>#DIV/0!</v>
      </c>
    </row>
    <row r="159" spans="4:9" x14ac:dyDescent="0.3">
      <c r="E159" s="2" t="s">
        <v>631</v>
      </c>
      <c r="F159" s="3">
        <v>100</v>
      </c>
    </row>
    <row r="161" spans="4:8" x14ac:dyDescent="0.3">
      <c r="D161" s="3">
        <v>24</v>
      </c>
      <c r="F161" s="3" t="s">
        <v>508</v>
      </c>
      <c r="H161" s="2" t="s">
        <v>209</v>
      </c>
    </row>
    <row r="162" spans="4:8" x14ac:dyDescent="0.3">
      <c r="D162" s="3" t="e">
        <f>F162+F163+F164</f>
        <v>#DIV/0!</v>
      </c>
      <c r="E162" s="3" t="s">
        <v>508</v>
      </c>
      <c r="F162" s="3" t="e">
        <f>SUMIFS(성적입력!$BZ:$BZ,성적입력!$AN:$AN,"31",성적입력!$Y:$Y,"O")/COUNTIFS(성적입력!$Y:$Y,"O",성적입력!$AN:$AN,"31")*4</f>
        <v>#DIV/0!</v>
      </c>
      <c r="H162" s="3" t="e">
        <f>SUMIFS(성적입력!$BX:$BX,성적입력!$AN:$AN,"31",성적입력!$Y:$Y,"O")/COUNTIFS(성적입력!$Y:$Y,"O",성적입력!$AN:$AN,"31")</f>
        <v>#DIV/0!</v>
      </c>
    </row>
    <row r="163" spans="4:8" x14ac:dyDescent="0.3">
      <c r="E163" s="3" t="s">
        <v>629</v>
      </c>
      <c r="F163" s="3" t="e">
        <f>IF(H162&lt;=3,"1",IF(H162&lt;=6,"0.8","0.5"))</f>
        <v>#DIV/0!</v>
      </c>
    </row>
    <row r="164" spans="4:8" x14ac:dyDescent="0.3">
      <c r="E164" s="3" t="s">
        <v>630</v>
      </c>
      <c r="F164" s="3">
        <f>F159</f>
        <v>100</v>
      </c>
    </row>
    <row r="166" spans="4:8" x14ac:dyDescent="0.3">
      <c r="D166" s="2" t="s">
        <v>255</v>
      </c>
      <c r="F166" s="3" t="s">
        <v>508</v>
      </c>
      <c r="H166" s="2" t="s">
        <v>209</v>
      </c>
    </row>
    <row r="167" spans="4:8" x14ac:dyDescent="0.3">
      <c r="D167" s="3" t="e">
        <f>F167+F168+F169</f>
        <v>#DIV/0!</v>
      </c>
      <c r="E167" s="3" t="s">
        <v>508</v>
      </c>
      <c r="F167" s="3" t="e">
        <f>SUMIFS(성적입력!$CA:$CA,성적입력!$AN:$AN,"31",성적입력!$Y:$Y,"O")/SUMIFS(성적입력!$Q:$Q,성적입력!$AN:$AN,"31",성적입력!$Y:$Y,"O")*4</f>
        <v>#DIV/0!</v>
      </c>
      <c r="H167" s="3" t="e">
        <f>SUMIFS(성적입력!$BY:$BY,성적입력!$AN:$AN,"31",성적입력!$Y:$Y,"O")/SUMIFS(성적입력!$Q:$Q,성적입력!$AN:$AN,"31",성적입력!$Y:$Y,"O")</f>
        <v>#DIV/0!</v>
      </c>
    </row>
    <row r="168" spans="4:8" x14ac:dyDescent="0.3">
      <c r="E168" s="3" t="s">
        <v>629</v>
      </c>
      <c r="F168" s="3" t="e">
        <f>IF(H167&lt;=3,"3",IF(H167&lt;=6,"2.7","2.4"))</f>
        <v>#DIV/0!</v>
      </c>
    </row>
    <row r="169" spans="4:8" x14ac:dyDescent="0.3">
      <c r="E169" s="3" t="s">
        <v>630</v>
      </c>
      <c r="F169" s="3">
        <f>F164</f>
        <v>100</v>
      </c>
    </row>
    <row r="171" spans="4:8" x14ac:dyDescent="0.3">
      <c r="D171" s="2" t="s">
        <v>635</v>
      </c>
    </row>
    <row r="172" spans="4:8" x14ac:dyDescent="0.3">
      <c r="D172" s="2" t="s">
        <v>250</v>
      </c>
      <c r="E172" s="22" t="s">
        <v>207</v>
      </c>
      <c r="F172" s="2" t="s">
        <v>208</v>
      </c>
      <c r="H172" s="2" t="s">
        <v>209</v>
      </c>
    </row>
    <row r="173" spans="4:8" x14ac:dyDescent="0.3">
      <c r="D173" s="3" t="e">
        <f>F173+F174</f>
        <v>#DIV/0!</v>
      </c>
      <c r="E173" s="2" t="s">
        <v>586</v>
      </c>
      <c r="F173" s="3">
        <v>900</v>
      </c>
      <c r="H173" s="3" t="e">
        <f>SUMIFS(성적입력!$AD:$AD,성적입력!$AN:$AN,"31",성적입력!$X:$X,"O")/SUMIFS(성적입력!$Q:$Q,성적입력!$AN:$AN,"31",성적입력!$X:$X,"O")</f>
        <v>#DIV/0!</v>
      </c>
    </row>
    <row r="174" spans="4:8" x14ac:dyDescent="0.3">
      <c r="E174" s="2" t="s">
        <v>636</v>
      </c>
      <c r="F174" s="3" t="e">
        <f>SUMIFS(성적입력!$CC:$CC,성적입력!$AN:$AN,"31",성적입력!$X:$X,"O")/SUMIFS(성적입력!$Q:$Q,성적입력!$AN:$AN,"31",성적입력!$X:$X,"O")</f>
        <v>#DIV/0!</v>
      </c>
    </row>
    <row r="176" spans="4:8" x14ac:dyDescent="0.3">
      <c r="D176" s="2" t="s">
        <v>639</v>
      </c>
      <c r="E176" s="2" t="s">
        <v>637</v>
      </c>
      <c r="F176" s="3" t="e">
        <f>D173*0.56</f>
        <v>#DIV/0!</v>
      </c>
    </row>
    <row r="177" spans="4:11" x14ac:dyDescent="0.3">
      <c r="E177" s="2" t="s">
        <v>125</v>
      </c>
      <c r="F177" s="3" t="e">
        <f>D173*0.8</f>
        <v>#DIV/0!</v>
      </c>
    </row>
    <row r="179" spans="4:11" x14ac:dyDescent="0.3">
      <c r="D179" s="2" t="s">
        <v>642</v>
      </c>
    </row>
    <row r="180" spans="4:11" x14ac:dyDescent="0.3">
      <c r="D180" s="2" t="s">
        <v>537</v>
      </c>
    </row>
    <row r="181" spans="4:11" x14ac:dyDescent="0.3">
      <c r="E181" s="22" t="s">
        <v>245</v>
      </c>
      <c r="F181" s="2" t="s">
        <v>643</v>
      </c>
      <c r="G181" s="3">
        <v>32</v>
      </c>
    </row>
    <row r="182" spans="4:11" x14ac:dyDescent="0.3">
      <c r="D182" s="2" t="s">
        <v>650</v>
      </c>
      <c r="E182" s="2" t="s">
        <v>645</v>
      </c>
      <c r="F182" s="2" t="s">
        <v>646</v>
      </c>
      <c r="G182" s="2" t="s">
        <v>648</v>
      </c>
      <c r="H182" s="2" t="s">
        <v>644</v>
      </c>
      <c r="I182" s="2" t="s">
        <v>647</v>
      </c>
      <c r="J182" s="2"/>
      <c r="K182" s="2" t="s">
        <v>649</v>
      </c>
    </row>
    <row r="183" spans="4:11" x14ac:dyDescent="0.3">
      <c r="D183" s="3" t="e">
        <f>I183</f>
        <v>#DIV/0!</v>
      </c>
      <c r="E183" s="3">
        <v>1</v>
      </c>
      <c r="G183" s="3" t="e">
        <f>SUMIFS(성적입력!$AD:$AD,성적입력!$G:$G,"O",성적입력!$L:$L,"1")/SUMIFS(성적입력!$Q:$Q,성적입력!$G:$G,"O",성적입력!$L:$L,"1")</f>
        <v>#DIV/0!</v>
      </c>
      <c r="H183" s="3">
        <v>0.3</v>
      </c>
      <c r="I183" s="3" t="e">
        <f>540-((G183-1)*3+(G184-1)*7)</f>
        <v>#DIV/0!</v>
      </c>
      <c r="K183" s="3" t="e">
        <f>G183*H183+G184*H184</f>
        <v>#DIV/0!</v>
      </c>
    </row>
    <row r="184" spans="4:11" x14ac:dyDescent="0.3">
      <c r="D184" s="3" t="e">
        <f>K183</f>
        <v>#DIV/0!</v>
      </c>
      <c r="E184" s="3">
        <v>2</v>
      </c>
      <c r="F184" s="3">
        <v>3</v>
      </c>
      <c r="G184" s="3" t="e">
        <f>(SUMIFS(성적입력!$AD:$AD,성적입력!$G:$G,"O",성적입력!$L:$L,"2")+SUMIFS(성적입력!$AD:$AD,성적입력!$G:$G,"O",성적입력!$L:$L,"3"))/(SUMIFS(성적입력!$Q:$Q,성적입력!$G:$G,"O",성적입력!$L:$L,"2")+SUMIFS(성적입력!$Q:$Q,성적입력!$G:$G,"O",성적입력!$L:$L,"3"))</f>
        <v>#DIV/0!</v>
      </c>
      <c r="H184" s="3">
        <v>0.7</v>
      </c>
    </row>
    <row r="186" spans="4:11" x14ac:dyDescent="0.3">
      <c r="D186" s="2" t="s">
        <v>651</v>
      </c>
      <c r="E186" s="3">
        <f>E183</f>
        <v>1</v>
      </c>
      <c r="G186" s="3" t="e">
        <f>G183</f>
        <v>#DIV/0!</v>
      </c>
      <c r="H186" s="3">
        <f>H183</f>
        <v>0.3</v>
      </c>
      <c r="I186" s="3" t="e">
        <f>900-((G186-1)*3+(G187-1)*7)</f>
        <v>#DIV/0!</v>
      </c>
      <c r="K186" s="3" t="e">
        <f>G186*H186+G187*H187</f>
        <v>#DIV/0!</v>
      </c>
    </row>
    <row r="187" spans="4:11" x14ac:dyDescent="0.3">
      <c r="D187" s="3" t="e">
        <f>I186</f>
        <v>#DIV/0!</v>
      </c>
      <c r="E187" s="3">
        <f>E184</f>
        <v>2</v>
      </c>
      <c r="F187" s="3">
        <f>F184</f>
        <v>3</v>
      </c>
      <c r="G187" s="3" t="e">
        <f>G184</f>
        <v>#DIV/0!</v>
      </c>
      <c r="H187" s="3">
        <f>H184</f>
        <v>0.7</v>
      </c>
    </row>
    <row r="188" spans="4:11" x14ac:dyDescent="0.3">
      <c r="D188" s="3" t="e">
        <f>K183</f>
        <v>#DIV/0!</v>
      </c>
    </row>
    <row r="190" spans="4:11" x14ac:dyDescent="0.3">
      <c r="D190" s="2" t="s">
        <v>652</v>
      </c>
    </row>
    <row r="191" spans="4:11" x14ac:dyDescent="0.3">
      <c r="D191" s="2" t="s">
        <v>640</v>
      </c>
      <c r="F191" s="3" t="e">
        <f>SUMIFS(성적입력!$AD:$AD,성적입력!$G:$G,"O",성적입력!$L:$L,"1")/SUMIFS(성적입력!$Q:$Q,성적입력!$G:$G,"O",성적입력!$L:$L,"1")</f>
        <v>#DIV/0!</v>
      </c>
      <c r="G191" s="3" t="e">
        <f>F191/3+F192/3+F193/3</f>
        <v>#DIV/0!</v>
      </c>
      <c r="I191" s="3" t="e">
        <f>540-(SUM(F191:F193)/3-1)*10</f>
        <v>#DIV/0!</v>
      </c>
    </row>
    <row r="192" spans="4:11" x14ac:dyDescent="0.3">
      <c r="F192" s="3" t="e">
        <f>SUMIFS(성적입력!$AD:$AD,성적입력!$G:$G,"O",성적입력!$L:$L,"2")/SUMIFS(성적입력!$Q:$Q,성적입력!$G:$G,"O",성적입력!$L:$L,"2")</f>
        <v>#DIV/0!</v>
      </c>
    </row>
    <row r="193" spans="4:9" x14ac:dyDescent="0.3">
      <c r="D193" s="2" t="s">
        <v>641</v>
      </c>
      <c r="F193" s="3" t="e">
        <f>SUMIFS(성적입력!$AD:$AD,성적입력!$G:$G,"O",성적입력!$L:$L,"3")/+SUMIFS(성적입력!$Q:$Q,성적입력!$G:$G,"O",성적입력!$L:$L,"3")</f>
        <v>#DIV/0!</v>
      </c>
      <c r="I193" s="3" t="e">
        <f>900-(SUM(F191:F193)/3-1)*10</f>
        <v>#DIV/0!</v>
      </c>
    </row>
    <row r="195" spans="4:9" x14ac:dyDescent="0.3">
      <c r="D195" s="3">
        <v>27</v>
      </c>
    </row>
    <row r="196" spans="4:9" x14ac:dyDescent="0.3">
      <c r="D196" s="2" t="s">
        <v>653</v>
      </c>
    </row>
    <row r="198" spans="4:9" x14ac:dyDescent="0.3">
      <c r="D198" s="2" t="s">
        <v>655</v>
      </c>
    </row>
    <row r="199" spans="4:9" x14ac:dyDescent="0.3">
      <c r="D199" s="2" t="s">
        <v>537</v>
      </c>
      <c r="F199" s="2"/>
      <c r="H199" s="2"/>
    </row>
    <row r="200" spans="4:9" x14ac:dyDescent="0.3">
      <c r="E200" s="3">
        <v>32</v>
      </c>
      <c r="F200" s="2" t="s">
        <v>656</v>
      </c>
      <c r="H200" s="2" t="s">
        <v>260</v>
      </c>
    </row>
    <row r="201" spans="4:9" x14ac:dyDescent="0.3">
      <c r="F201" s="3" t="e">
        <f>SUMIFS(성적입력!$CD:$CD,성적입력!$U:$U,"O")/SUMIFS(성적입력!$Q:$Q,성적입력!$U:$U,"O")</f>
        <v>#DIV/0!</v>
      </c>
      <c r="H201" s="3" t="e">
        <f>SUMIFS(성적입력!$AD:$AD,성적입력!$U:$U,"O")/SUMIFS(성적입력!$Q:$Q,성적입력!$U:$U,"O")</f>
        <v>#DIV/0!</v>
      </c>
    </row>
    <row r="203" spans="4:9" x14ac:dyDescent="0.3">
      <c r="D203" s="2" t="s">
        <v>504</v>
      </c>
      <c r="F203" s="3" t="e">
        <f>SUMIFS(성적입력!$CD:$CD,성적입력!$W:$W,"O")/SUMIFS(성적입력!$Q:$Q,성적입력!$W:$W,"O")</f>
        <v>#DIV/0!</v>
      </c>
      <c r="H203" s="3" t="e">
        <f>SUMIFS(성적입력!$AD:$AD,성적입력!$W:$W,"O")/SUMIFS(성적입력!$Q:$Q,성적입력!$W:$W,"O")</f>
        <v>#DIV/0!</v>
      </c>
    </row>
    <row r="205" spans="4:9" x14ac:dyDescent="0.3">
      <c r="D205" s="3">
        <v>26</v>
      </c>
      <c r="F205" s="3" t="e">
        <f>SUMIFS(성적입력!$CD:$CD,성적입력!$AN:$AN,"31",성적입력!$W:$W,"O")/SUMIFS(성적입력!$Q:$Q,성적입력!$AN:$AN,"31",성적입력!$W:$W,"O")</f>
        <v>#DIV/0!</v>
      </c>
      <c r="H205" s="3" t="e">
        <f>SUMIFS(성적입력!$AD:$AD,성적입력!$AN:$AN,"31",성적입력!$U:$U,"O")/SUMIFS(성적입력!$Q:$Q,성적입력!$AN:$AN,"31",성적입력!$U:$U,"O")</f>
        <v>#DIV/0!</v>
      </c>
    </row>
    <row r="207" spans="4:9" x14ac:dyDescent="0.3">
      <c r="D207" s="3">
        <v>27</v>
      </c>
      <c r="F207" s="3" t="e">
        <f>SUMIFS(성적입력!$CE:$CE,성적입력!$AN:$AN,"31",성적입력!$W:$W,"O")/SUMIFS(성적입력!$Q:$Q,성적입력!$AN:$AN,"31",성적입력!$W:$W,"O")</f>
        <v>#DIV/0!</v>
      </c>
      <c r="H207" s="3" t="e">
        <f>H205</f>
        <v>#DIV/0!</v>
      </c>
    </row>
    <row r="209" spans="4:8" x14ac:dyDescent="0.3">
      <c r="D209" s="2" t="s">
        <v>660</v>
      </c>
      <c r="E209" s="22" t="s">
        <v>245</v>
      </c>
    </row>
    <row r="210" spans="4:8" x14ac:dyDescent="0.3">
      <c r="D210" s="3">
        <v>22</v>
      </c>
      <c r="E210" s="2" t="s">
        <v>661</v>
      </c>
    </row>
    <row r="211" spans="4:8" x14ac:dyDescent="0.3">
      <c r="D211" s="3" t="e">
        <f>(F212*G212+F213*G213+F214*G214)*0.8</f>
        <v>#DIV/0!</v>
      </c>
      <c r="E211" s="3">
        <v>32</v>
      </c>
      <c r="F211" s="2" t="s">
        <v>656</v>
      </c>
      <c r="H211" s="2" t="s">
        <v>260</v>
      </c>
    </row>
    <row r="212" spans="4:8" x14ac:dyDescent="0.3">
      <c r="D212" s="3" t="e">
        <f>H212*0.3+H213*0.4+H214*0.3</f>
        <v>#DIV/0!</v>
      </c>
      <c r="E212" s="3">
        <v>1</v>
      </c>
      <c r="F212" s="3" t="e">
        <f>SUMIFS(성적입력!$CF:$CF,성적입력!$F:$F,"O",성적입력!$L:$L,"1")/SUMIFS(성적입력!$Q:$Q,성적입력!$F:$F,"O",성적입력!$L:$L,"1")</f>
        <v>#DIV/0!</v>
      </c>
      <c r="G212" s="2">
        <v>3</v>
      </c>
      <c r="H212" s="3" t="e">
        <f>SUMIFS(성적입력!$AD:$AD,성적입력!$F:$F,"O",성적입력!$L:$L,"1")/SUMIFS(성적입력!$Q:$Q,성적입력!$F:$F,"O",성적입력!$L:$L,"1")</f>
        <v>#DIV/0!</v>
      </c>
    </row>
    <row r="213" spans="4:8" x14ac:dyDescent="0.3">
      <c r="E213" s="3">
        <v>2</v>
      </c>
      <c r="F213" s="3" t="e">
        <f>SUMIFS(성적입력!$CF:$CF,성적입력!$F:$F,"O",성적입력!$L:$L,"2")/SUMIFS(성적입력!$Q:$Q,성적입력!$F:$F,"O",성적입력!$L:$L,"2")</f>
        <v>#DIV/0!</v>
      </c>
      <c r="G213" s="3">
        <v>4</v>
      </c>
      <c r="H213" s="3" t="e">
        <f>SUMIFS(성적입력!$AD:$AD,성적입력!$F:$F,"O",성적입력!$L:$L,"2")/SUMIFS(성적입력!$Q:$Q,성적입력!$F:$F,"O",성적입력!$L:$L,"2")</f>
        <v>#DIV/0!</v>
      </c>
    </row>
    <row r="214" spans="4:8" x14ac:dyDescent="0.3">
      <c r="E214" s="3">
        <v>3</v>
      </c>
      <c r="F214" s="3" t="e">
        <f>SUMIFS(성적입력!$CF:$CF,성적입력!$F:$F,"O",성적입력!$L:$L,"3")/SUMIFS(성적입력!$Q:$Q,성적입력!$F:$F,"O",성적입력!$L:$L,"3")</f>
        <v>#DIV/0!</v>
      </c>
      <c r="G214" s="3">
        <v>3</v>
      </c>
      <c r="H214" s="3" t="e">
        <f>SUMIFS(성적입력!$AD:$AD,성적입력!$F:$F,"O",성적입력!$L:$L,"3")/SUMIFS(성적입력!$Q:$Q,성적입력!$F:$F,"O",성적입력!$L:$L,"3")</f>
        <v>#DIV/0!</v>
      </c>
    </row>
    <row r="216" spans="4:8" x14ac:dyDescent="0.3">
      <c r="E216" s="3">
        <v>31</v>
      </c>
    </row>
    <row r="217" spans="4:8" x14ac:dyDescent="0.3">
      <c r="D217" s="3">
        <v>23</v>
      </c>
      <c r="E217" s="2" t="s">
        <v>664</v>
      </c>
    </row>
    <row r="218" spans="4:8" x14ac:dyDescent="0.3">
      <c r="D218" s="3" t="e">
        <f>F218*10*0.8</f>
        <v>#DIV/0!</v>
      </c>
      <c r="F218" s="3" t="e">
        <f>SUMIFS(성적입력!$CF:$CF,성적입력!$AN:$AN,"31",성적입력!$E:$E,"O")/SUMIFS(성적입력!$Q:$Q,성적입력!$AN:$AN,"31",성적입력!$E:$E,"O")</f>
        <v>#DIV/0!</v>
      </c>
      <c r="H218" s="3" t="e">
        <f>SUMIFS(성적입력!$AD:$AD,성적입력!$AN:$AN,"31",성적입력!$E:$E,"O")/SUMIFS(성적입력!$Q:$Q,성적입력!$AN:$AN,"31",성적입력!$E:$E,"O")</f>
        <v>#DIV/0!</v>
      </c>
    </row>
    <row r="219" spans="4:8" x14ac:dyDescent="0.3">
      <c r="D219" s="3" t="e">
        <f>H218</f>
        <v>#DIV/0!</v>
      </c>
    </row>
    <row r="221" spans="4:8" x14ac:dyDescent="0.3">
      <c r="D221" s="2" t="s">
        <v>543</v>
      </c>
      <c r="F221" s="2" t="s">
        <v>656</v>
      </c>
      <c r="G221" s="2" t="s">
        <v>254</v>
      </c>
    </row>
    <row r="222" spans="4:8" x14ac:dyDescent="0.3">
      <c r="D222" s="3" t="e">
        <f>F222*10*0.8+G222+G223</f>
        <v>#DIV/0!</v>
      </c>
      <c r="E222" s="2" t="s">
        <v>666</v>
      </c>
      <c r="F222" s="3" t="e">
        <f>F218</f>
        <v>#DIV/0!</v>
      </c>
      <c r="G222" s="3" t="str">
        <f>IF(SUMIFS(성적입력!$Q:$Q,성적입력!$AN:$AN,"31",성적입력!$E:$E,"O")&gt;69,"50","0")</f>
        <v>0</v>
      </c>
      <c r="H222" s="3" t="e">
        <f>H218</f>
        <v>#DIV/0!</v>
      </c>
    </row>
    <row r="223" spans="4:8" x14ac:dyDescent="0.3">
      <c r="D223" s="3" t="e">
        <f>H222</f>
        <v>#DIV/0!</v>
      </c>
      <c r="G223" s="3" t="e" cm="1">
        <f t="array" ref="G223">_xlfn.IFS(H222&lt;2,10,H222&lt;3,9,H222&lt;4,8,H222&lt;5,7,H222&lt;6,6,H222&lt;7,5,H222&lt;8,4,TRUE,2)</f>
        <v>#DIV/0!</v>
      </c>
    </row>
    <row r="225" spans="4:8" x14ac:dyDescent="0.3">
      <c r="D225" s="2" t="s">
        <v>671</v>
      </c>
      <c r="E225" s="22" t="s">
        <v>245</v>
      </c>
    </row>
    <row r="226" spans="4:8" x14ac:dyDescent="0.3">
      <c r="D226" s="3">
        <v>22</v>
      </c>
      <c r="E226" s="2" t="s">
        <v>670</v>
      </c>
    </row>
    <row r="227" spans="4:8" x14ac:dyDescent="0.3">
      <c r="E227" s="3">
        <v>32</v>
      </c>
    </row>
    <row r="228" spans="4:8" x14ac:dyDescent="0.3">
      <c r="D228" s="3" t="e">
        <f>F230*12+F229</f>
        <v>#DIV/0!</v>
      </c>
      <c r="F228" s="2" t="s">
        <v>656</v>
      </c>
      <c r="H228" s="2" t="s">
        <v>260</v>
      </c>
    </row>
    <row r="229" spans="4:8" x14ac:dyDescent="0.3">
      <c r="D229" s="3" t="e">
        <f>H229</f>
        <v>#DIV/0!</v>
      </c>
      <c r="F229" s="2">
        <v>700</v>
      </c>
      <c r="H229" s="3" t="e">
        <f>SUMIFS(성적입력!$AC:$AC,성적입력!$D:$D,"O")/COUNTIF(성적입력!$D:$D,"O")</f>
        <v>#DIV/0!</v>
      </c>
    </row>
    <row r="230" spans="4:8" x14ac:dyDescent="0.3">
      <c r="F230" s="3" t="e">
        <f>SUMIFS(성적입력!$CG:$CG,성적입력!$D:$D,"O")/COUNTIF(성적입력!$D:$D,"O")</f>
        <v>#DIV/0!</v>
      </c>
    </row>
    <row r="231" spans="4:8" x14ac:dyDescent="0.3">
      <c r="D231" s="3">
        <v>23</v>
      </c>
    </row>
    <row r="232" spans="4:8" x14ac:dyDescent="0.3">
      <c r="D232" s="3" t="e">
        <f>F234*12+F233</f>
        <v>#DIV/0!</v>
      </c>
      <c r="E232" s="2" t="s">
        <v>672</v>
      </c>
    </row>
    <row r="233" spans="4:8" x14ac:dyDescent="0.3">
      <c r="D233" s="3" t="e">
        <f>H233</f>
        <v>#DIV/0!</v>
      </c>
      <c r="F233" s="2">
        <v>700</v>
      </c>
      <c r="H233" s="3" t="e">
        <f>SUMIFS(성적입력!$AC:$AC,성적입력!$C:$C,"O")/COUNTIF(성적입력!$C:$C,"O")</f>
        <v>#DIV/0!</v>
      </c>
    </row>
    <row r="234" spans="4:8" x14ac:dyDescent="0.3">
      <c r="F234" s="3" t="e">
        <f>SUMIFS(성적입력!$CG:$CG,성적입력!$C:$C,"O")/COUNTIF(성적입력!$C:$C,"O")</f>
        <v>#DIV/0!</v>
      </c>
    </row>
    <row r="235" spans="4:8" x14ac:dyDescent="0.3">
      <c r="D235" s="2" t="s">
        <v>543</v>
      </c>
      <c r="E235" s="3">
        <v>31</v>
      </c>
    </row>
    <row r="236" spans="4:8" x14ac:dyDescent="0.3">
      <c r="D236" s="3" t="e">
        <f>F238*12+F237</f>
        <v>#DIV/0!</v>
      </c>
      <c r="E236" s="2" t="s">
        <v>672</v>
      </c>
    </row>
    <row r="237" spans="4:8" x14ac:dyDescent="0.3">
      <c r="D237" s="3" t="e">
        <f>H237</f>
        <v>#DIV/0!</v>
      </c>
      <c r="F237" s="2">
        <f>F233</f>
        <v>700</v>
      </c>
      <c r="H237" s="3" t="e">
        <f>SUMIFS(성적입력!$AC:$AC,성적입력!$AN:$AN,"31",성적입력!$C:$C,"O")/COUNTIFS(성적입력!$C:$C,"O",성적입력!$AN:$AN,"31")</f>
        <v>#DIV/0!</v>
      </c>
    </row>
    <row r="238" spans="4:8" x14ac:dyDescent="0.3">
      <c r="F238" s="3" t="e">
        <f>SUMIFS(성적입력!$CG:$CG,성적입력!$AN:$AN,"31",성적입력!$C:$C,"O")/COUNTIFS(성적입력!$C:$C,"O",성적입력!$AN:$AN,"31")</f>
        <v>#DIV/0!</v>
      </c>
    </row>
    <row r="240" spans="4:8" x14ac:dyDescent="0.3">
      <c r="D240" s="2" t="s">
        <v>680</v>
      </c>
      <c r="E240" s="3">
        <v>32</v>
      </c>
    </row>
    <row r="241" spans="4:8" x14ac:dyDescent="0.3">
      <c r="D241" s="3">
        <v>22</v>
      </c>
      <c r="E241" s="2" t="s">
        <v>237</v>
      </c>
      <c r="F241" s="2" t="s">
        <v>656</v>
      </c>
      <c r="H241" s="2" t="s">
        <v>260</v>
      </c>
    </row>
    <row r="242" spans="4:8" x14ac:dyDescent="0.3">
      <c r="D242" s="3" t="e">
        <f>(9-H242)/8*91+809</f>
        <v>#DIV/0!</v>
      </c>
      <c r="F242" s="3" t="e">
        <f>D242</f>
        <v>#DIV/0!</v>
      </c>
      <c r="H242" s="3" t="e">
        <f>SUMIFS(성적입력!$AX:$AX,성적입력!$U:$U,"O")/SUMIFS(성적입력!$Q:$Q,성적입력!$U:$U,"O")</f>
        <v>#DIV/0!</v>
      </c>
    </row>
    <row r="244" spans="4:8" x14ac:dyDescent="0.3">
      <c r="D244" s="2" t="s">
        <v>682</v>
      </c>
      <c r="G244" s="2" t="s">
        <v>237</v>
      </c>
      <c r="H244" s="2" t="s">
        <v>681</v>
      </c>
    </row>
    <row r="245" spans="4:8" x14ac:dyDescent="0.3">
      <c r="D245" s="3" t="e">
        <f>(9-F245)/8*91+809</f>
        <v>#DIV/0!</v>
      </c>
      <c r="F245" s="3" t="e">
        <f>MIN(G245:H245)</f>
        <v>#DIV/0!</v>
      </c>
      <c r="G245" s="3" t="e">
        <f>H242</f>
        <v>#DIV/0!</v>
      </c>
      <c r="H245" s="3" t="e">
        <f>SUMIFS(성적입력!$AX:$AX,성적입력!$B:$B,"O")/SUMIFS(성적입력!$Q:$Q,성적입력!$B:$B,"O")</f>
        <v>#DIV/0!</v>
      </c>
    </row>
    <row r="247" spans="4:8" x14ac:dyDescent="0.3">
      <c r="D247" s="2" t="s">
        <v>687</v>
      </c>
      <c r="E247" s="3">
        <v>31</v>
      </c>
    </row>
    <row r="248" spans="4:8" x14ac:dyDescent="0.3">
      <c r="D248" s="2" t="s">
        <v>639</v>
      </c>
      <c r="E248" s="2" t="s">
        <v>688</v>
      </c>
    </row>
    <row r="249" spans="4:8" x14ac:dyDescent="0.3">
      <c r="F249" s="3" t="e">
        <f>SUMIFS(성적입력!$CH:$CH,성적입력!$AG:$AG,"O",성적입력!$AN:$AN,"31")/SUMIFS(성적입력!$Q:$Q,성적입력!$AG:$AG,"O",성적입력!$AN:$AN,"31")</f>
        <v>#DIV/0!</v>
      </c>
      <c r="H249" s="3" t="e">
        <f>SUMIFS(성적입력!$AD:$AD,성적입력!$AG:$AG,"O",성적입력!$AN:$AN,"31")/SUMIFS(성적입력!$Q:$Q,성적입력!$AG:$AG,"O",성적입력!$AN:$AN,"31")</f>
        <v>#DIV/0!</v>
      </c>
    </row>
    <row r="251" spans="4:8" x14ac:dyDescent="0.3">
      <c r="D251" s="2" t="s">
        <v>728</v>
      </c>
      <c r="E251" s="3">
        <v>31</v>
      </c>
    </row>
    <row r="252" spans="4:8" x14ac:dyDescent="0.3">
      <c r="D252" s="2" t="s">
        <v>505</v>
      </c>
      <c r="E252" s="2" t="s">
        <v>688</v>
      </c>
      <c r="F252" s="2" t="s">
        <v>656</v>
      </c>
      <c r="G252" s="2" t="s">
        <v>731</v>
      </c>
      <c r="H252" s="2" t="s">
        <v>260</v>
      </c>
    </row>
    <row r="253" spans="4:8" x14ac:dyDescent="0.3">
      <c r="D253" s="3" t="e">
        <f>F253*9+G253</f>
        <v>#DIV/0!</v>
      </c>
      <c r="F253" s="3" t="e">
        <f>SUMIFS(성적입력!$CI:$CI,성적입력!$AG:$AG,"O",성적입력!$AN:$AN,"31")/SUMIFS(성적입력!$Q:$Q,성적입력!$AG:$AG,"O",성적입력!$AN:$AN,"31")</f>
        <v>#DIV/0!</v>
      </c>
      <c r="G253" s="3" t="e" cm="1">
        <f t="array" ref="G253">_xlfn.IFS(F253&lt;85,0,F253&lt;95,88,F253&lt;97,93.5,F253&lt;99,95.7,F253&lt;100,97.9,TRUE,99)</f>
        <v>#DIV/0!</v>
      </c>
      <c r="H253" s="3" t="e">
        <f>SUMIFS(성적입력!$AD:$AD,성적입력!$AG:$AG,"O",성적입력!$AN:$AN,"31")/SUMIFS(성적입력!$Q:$Q,성적입력!$AG:$AG,"O",성적입력!$AN:$AN,"31")</f>
        <v>#DIV/0!</v>
      </c>
    </row>
    <row r="255" spans="4:8" x14ac:dyDescent="0.3">
      <c r="D255" s="2" t="s">
        <v>734</v>
      </c>
      <c r="E255" s="3">
        <v>32</v>
      </c>
    </row>
    <row r="256" spans="4:8" x14ac:dyDescent="0.3">
      <c r="E256" s="3" t="s">
        <v>729</v>
      </c>
      <c r="F256" s="3" t="s">
        <v>730</v>
      </c>
      <c r="H256" s="3" t="s">
        <v>732</v>
      </c>
    </row>
    <row r="257" spans="4:9" x14ac:dyDescent="0.3">
      <c r="F257" s="3" t="e">
        <f>(11-H257)*100</f>
        <v>#DIV/0!</v>
      </c>
      <c r="H257" s="3" t="e">
        <f>SUMIFS(성적입력!$AD:$AD,성적입력!$AG:$AG,"O")/SUMIFS(성적입력!$Q:$Q,성적입력!$AG:$AG,"O")</f>
        <v>#DIV/0!</v>
      </c>
    </row>
    <row r="259" spans="4:9" x14ac:dyDescent="0.3">
      <c r="D259" s="2" t="s">
        <v>733</v>
      </c>
      <c r="E259" s="3">
        <v>32</v>
      </c>
    </row>
    <row r="260" spans="4:9" x14ac:dyDescent="0.3">
      <c r="D260" s="3">
        <v>22</v>
      </c>
      <c r="E260" s="2" t="s">
        <v>237</v>
      </c>
      <c r="F260" s="3" t="s">
        <v>730</v>
      </c>
      <c r="G260" s="2"/>
      <c r="H260" s="3" t="s">
        <v>732</v>
      </c>
      <c r="I260" s="2" t="s">
        <v>254</v>
      </c>
    </row>
    <row r="261" spans="4:9" x14ac:dyDescent="0.3">
      <c r="F261" s="3" t="e">
        <f>160+((9-H261)*(90/8))</f>
        <v>#DIV/0!</v>
      </c>
      <c r="H261" s="3" t="e">
        <f>SUMIFS(성적입력!$AD:$AD,성적입력!$U:$U,"O")/SUMIFS(성적입력!$Q:$Q,성적입력!$U:$U,"O")</f>
        <v>#DIV/0!</v>
      </c>
    </row>
    <row r="262" spans="4:9" x14ac:dyDescent="0.3">
      <c r="D262" s="3">
        <v>23</v>
      </c>
      <c r="F262" s="3" t="e">
        <f>((9-H261)*(300/8))</f>
        <v>#DIV/0!</v>
      </c>
      <c r="H262" s="3" t="e">
        <f>H261</f>
        <v>#DIV/0!</v>
      </c>
    </row>
    <row r="264" spans="4:9" x14ac:dyDescent="0.3">
      <c r="D264" s="2" t="s">
        <v>652</v>
      </c>
      <c r="F264" s="3" t="e">
        <f>F262+I264</f>
        <v>#DIV/0!</v>
      </c>
      <c r="H264" s="3" t="e">
        <f>H262</f>
        <v>#DIV/0!</v>
      </c>
      <c r="I264" s="3" t="e" cm="1">
        <f t="array" ref="I264">_xlfn.IFS(H264&gt;8,0.3,H264&gt;7,0.45,H264&gt;6,0.6,H264&gt;5,0.75,H264&gt;4,0.9,H264&gt;3,1.05,H264&gt;2,1.2,H264&gt;1,1.35,TRUE,1.5)</f>
        <v>#DIV/0!</v>
      </c>
    </row>
    <row r="266" spans="4:9" x14ac:dyDescent="0.3">
      <c r="D266" s="3">
        <v>27</v>
      </c>
      <c r="E266" s="2" t="s">
        <v>735</v>
      </c>
      <c r="F266" s="3" t="e">
        <f>((9-H266)*(300/8))+I266</f>
        <v>#DIV/0!</v>
      </c>
      <c r="H266" s="3" t="e">
        <f>SUMIFS(성적입력!$AD:$AD,성적입력!$Z:$Z,"O")/SUMIFS(성적입력!$Q:$Q,성적입력!$Z:$Z,"O")</f>
        <v>#DIV/0!</v>
      </c>
      <c r="I266" s="3" t="e" cm="1">
        <f t="array" ref="I266">_xlfn.IFS(H266&gt;8,0.3,H266&gt;7,0.45,H266&gt;6,0.6,H266&gt;5,0.75,H266&gt;4,0.9,H266&gt;3,1.05,H266&gt;2,1.2,H266&gt;1,1.35,TRUE,1.5)</f>
        <v>#DIV/0!</v>
      </c>
    </row>
    <row r="268" spans="4:9" x14ac:dyDescent="0.3">
      <c r="D268" s="2" t="s">
        <v>740</v>
      </c>
      <c r="E268" s="3">
        <v>32</v>
      </c>
    </row>
    <row r="269" spans="4:9" x14ac:dyDescent="0.3">
      <c r="D269" s="3">
        <v>22</v>
      </c>
      <c r="E269" s="2" t="s">
        <v>502</v>
      </c>
      <c r="F269" s="3" t="s">
        <v>730</v>
      </c>
      <c r="G269" s="2"/>
      <c r="H269" s="3" t="s">
        <v>732</v>
      </c>
    </row>
    <row r="270" spans="4:9" x14ac:dyDescent="0.3">
      <c r="D270" s="3" t="e">
        <f>F270*10</f>
        <v>#DIV/0!</v>
      </c>
      <c r="F270" s="3" t="e">
        <f>SUMIFS(성적입력!$CJ:$CJ,성적입력!$X:$X,"O")/SUMIFS(성적입력!$Q:$Q,성적입력!$X:$X,"O")</f>
        <v>#DIV/0!</v>
      </c>
      <c r="H270" s="3" t="e">
        <f>SUMIFS(성적입력!$AD:$AD,성적입력!$X:$X,"O")/SUMIFS(성적입력!$Q:$Q,성적입력!$X:$X,"O")</f>
        <v>#DIV/0!</v>
      </c>
    </row>
    <row r="271" spans="4:9" x14ac:dyDescent="0.3">
      <c r="D271" s="3">
        <v>23</v>
      </c>
      <c r="E271" s="2" t="s">
        <v>688</v>
      </c>
    </row>
    <row r="272" spans="4:9" x14ac:dyDescent="0.3">
      <c r="D272" s="3" t="e">
        <f>F272*10</f>
        <v>#DIV/0!</v>
      </c>
      <c r="F272" s="3" t="e">
        <f>SUMIFS(성적입력!$CJ:$CJ,성적입력!$AG:$AG,"O")/SUMIFS(성적입력!$Q:$Q,성적입력!$AG:$AG,"O")</f>
        <v>#DIV/0!</v>
      </c>
      <c r="H272" s="3" t="e">
        <f>SUMIFS(성적입력!$AD:$AD,성적입력!$AG:$AG,"O")/SUMIFS(성적입력!$Q:$Q,성적입력!$AG:$AG,"O")</f>
        <v>#DIV/0!</v>
      </c>
    </row>
    <row r="274" spans="4:23" x14ac:dyDescent="0.3">
      <c r="D274" s="2" t="s">
        <v>652</v>
      </c>
    </row>
    <row r="276" spans="4:23" x14ac:dyDescent="0.3">
      <c r="E276" s="3">
        <v>31</v>
      </c>
      <c r="F276" s="2" t="s">
        <v>742</v>
      </c>
      <c r="G276" s="2" t="s">
        <v>743</v>
      </c>
      <c r="H276" s="2" t="s">
        <v>744</v>
      </c>
      <c r="I276" s="2" t="s">
        <v>745</v>
      </c>
      <c r="M276" s="1" t="s">
        <v>742</v>
      </c>
      <c r="N276" s="1" t="s">
        <v>743</v>
      </c>
      <c r="O276" s="1" t="s">
        <v>744</v>
      </c>
      <c r="Q276" s="1" t="s">
        <v>742</v>
      </c>
      <c r="R276" s="1" t="s">
        <v>743</v>
      </c>
      <c r="S276" s="1" t="s">
        <v>744</v>
      </c>
      <c r="U276" s="1" t="s">
        <v>656</v>
      </c>
      <c r="W276" s="1" t="s">
        <v>260</v>
      </c>
    </row>
    <row r="277" spans="4:23" x14ac:dyDescent="0.3">
      <c r="D277" s="3" t="e">
        <f>J277</f>
        <v>#DIV/0!</v>
      </c>
      <c r="E277" s="2" t="s">
        <v>156</v>
      </c>
      <c r="F277" s="3">
        <f>SUMIFS(성적입력!$CJ:$CJ,성적입력!$AN:$AN,"31",성적입력!$O:$O,성적분석!E277)</f>
        <v>0</v>
      </c>
      <c r="G277" s="3">
        <f>SUMIFS(성적입력!$AD:$AD,성적입력!$AN:$AN,"31",성적입력!$O:$O,성적분석!E277)</f>
        <v>0</v>
      </c>
      <c r="H277" s="3">
        <f>SUMIFS(성적입력!$Q:$Q,성적입력!$AN:$AN,"31",성적입력!$O:$O,성적분석!E277)</f>
        <v>0</v>
      </c>
      <c r="I277" s="3" t="e">
        <f>F277/H277</f>
        <v>#DIV/0!</v>
      </c>
      <c r="J277" s="3" t="e">
        <f>RANK($I277,$I$277:$I$281)</f>
        <v>#DIV/0!</v>
      </c>
      <c r="L277" s="3">
        <v>1</v>
      </c>
      <c r="M277" t="e">
        <f>VLOOKUP($L277,$D$277:$H$281,3,0)</f>
        <v>#N/A</v>
      </c>
      <c r="N277" t="e">
        <f>VLOOKUP($L277,$D$277:$H$281,4,0)</f>
        <v>#N/A</v>
      </c>
      <c r="O277" t="e">
        <f>VLOOKUP($L277,$D$277:$H$281,5,0)</f>
        <v>#N/A</v>
      </c>
      <c r="Q277" t="e">
        <f>SUM(M277:M279)</f>
        <v>#N/A</v>
      </c>
      <c r="R277" t="e">
        <f>SUM(N277:N279)</f>
        <v>#N/A</v>
      </c>
      <c r="S277" t="e">
        <f>SUM(O277:O279)</f>
        <v>#N/A</v>
      </c>
      <c r="U277" t="e">
        <f>Q277/S277</f>
        <v>#N/A</v>
      </c>
      <c r="V277" t="e" cm="1">
        <f t="array" ref="V277">_xlfn.IFS(U277&lt;89,0,U277&lt;96,0.5,TRUE,1)</f>
        <v>#N/A</v>
      </c>
      <c r="W277" t="e">
        <f>R277/S277</f>
        <v>#N/A</v>
      </c>
    </row>
    <row r="278" spans="4:23" x14ac:dyDescent="0.3">
      <c r="D278" s="3" t="e">
        <f t="shared" ref="D278:D281" si="0">J278</f>
        <v>#DIV/0!</v>
      </c>
      <c r="E278" s="2" t="s">
        <v>162</v>
      </c>
      <c r="F278" s="3">
        <f>SUMIFS(성적입력!$CJ:$CJ,성적입력!$AN:$AN,"31",성적입력!$O:$O,성적분석!E278)</f>
        <v>0</v>
      </c>
      <c r="G278" s="3">
        <f>SUMIFS(성적입력!$AD:$AD,성적입력!$AN:$AN,"31",성적입력!$O:$O,성적분석!E278)</f>
        <v>0</v>
      </c>
      <c r="H278" s="3">
        <f>SUMIFS(성적입력!$Q:$Q,성적입력!$AN:$AN,"31",성적입력!$O:$O,성적분석!E278)</f>
        <v>0</v>
      </c>
      <c r="I278" s="3" t="e">
        <f>F278/H278</f>
        <v>#DIV/0!</v>
      </c>
      <c r="J278" s="3" t="e">
        <f>RANK($I278,$I$277:$I$281)</f>
        <v>#DIV/0!</v>
      </c>
      <c r="L278" s="3">
        <v>2</v>
      </c>
      <c r="M278" t="e">
        <f t="shared" ref="M278:M281" si="1">VLOOKUP($L278,$D$277:$H$281,3,0)</f>
        <v>#N/A</v>
      </c>
      <c r="N278" t="e">
        <f t="shared" ref="N278:N281" si="2">VLOOKUP($L278,$D$277:$H$281,4,0)</f>
        <v>#N/A</v>
      </c>
      <c r="O278" t="e">
        <f t="shared" ref="O278:O281" si="3">VLOOKUP($L278,$D$277:$H$281,5,0)</f>
        <v>#N/A</v>
      </c>
      <c r="U278" t="e">
        <f>U277*10+V277*1-1</f>
        <v>#N/A</v>
      </c>
    </row>
    <row r="279" spans="4:23" x14ac:dyDescent="0.3">
      <c r="D279" s="3" t="e">
        <f t="shared" si="0"/>
        <v>#DIV/0!</v>
      </c>
      <c r="E279" s="2" t="s">
        <v>199</v>
      </c>
      <c r="F279" s="3">
        <f>SUMIFS(성적입력!$CJ:$CJ,성적입력!$AN:$AN,"31",성적입력!$O:$O,성적분석!E279)</f>
        <v>0</v>
      </c>
      <c r="G279" s="3">
        <f>SUMIFS(성적입력!$AD:$AD,성적입력!$AN:$AN,"31",성적입력!$O:$O,성적분석!E279)</f>
        <v>0</v>
      </c>
      <c r="H279" s="3">
        <f>SUMIFS(성적입력!$Q:$Q,성적입력!$AN:$AN,"31",성적입력!$O:$O,성적분석!E279)</f>
        <v>0</v>
      </c>
      <c r="I279" s="3" t="e">
        <f>F279/H279</f>
        <v>#DIV/0!</v>
      </c>
      <c r="J279" s="3" t="e">
        <f>RANK($I279,$I$277:$I$281)</f>
        <v>#DIV/0!</v>
      </c>
      <c r="L279" s="3">
        <v>3</v>
      </c>
      <c r="M279" t="e">
        <f t="shared" si="1"/>
        <v>#N/A</v>
      </c>
      <c r="N279" t="e">
        <f t="shared" si="2"/>
        <v>#N/A</v>
      </c>
      <c r="O279" t="e">
        <f t="shared" si="3"/>
        <v>#N/A</v>
      </c>
    </row>
    <row r="280" spans="4:23" x14ac:dyDescent="0.3">
      <c r="D280" s="3" t="e">
        <f t="shared" si="0"/>
        <v>#DIV/0!</v>
      </c>
      <c r="E280" s="2" t="s">
        <v>741</v>
      </c>
      <c r="F280" s="3">
        <f>SUMIFS(성적입력!$CJ:$CJ,성적입력!$AN:$AN,"31",성적입력!$AG:$AG,"O")-F277-F278-F279-F281</f>
        <v>0</v>
      </c>
      <c r="G280" s="3">
        <f>SUMIFS(성적입력!$AD:$AD,성적입력!$AN:$AN,"31",성적입력!$AG:$AG,"O")-G277-G278-G279-G281</f>
        <v>0</v>
      </c>
      <c r="H280" s="3">
        <f>SUMIFS(성적입력!$Q:$Q,성적입력!$AN:$AN,"31",성적입력!$AG:$AG,"O")-H277-H278-H279-H281</f>
        <v>0</v>
      </c>
      <c r="I280" s="3" t="e">
        <f>F280/H280</f>
        <v>#DIV/0!</v>
      </c>
      <c r="J280" s="3" t="e">
        <f>RANK($I280,$I$277:$I$281)</f>
        <v>#DIV/0!</v>
      </c>
      <c r="L280" s="3">
        <v>4</v>
      </c>
      <c r="M280" t="e">
        <f t="shared" si="1"/>
        <v>#N/A</v>
      </c>
      <c r="N280" t="e">
        <f t="shared" si="2"/>
        <v>#N/A</v>
      </c>
      <c r="O280" t="e">
        <f t="shared" si="3"/>
        <v>#N/A</v>
      </c>
    </row>
    <row r="281" spans="4:23" x14ac:dyDescent="0.3">
      <c r="D281" s="3" t="e">
        <f t="shared" si="0"/>
        <v>#DIV/0!</v>
      </c>
      <c r="E281" s="2" t="s">
        <v>164</v>
      </c>
      <c r="F281" s="3">
        <f>SUMIFS(성적입력!$CJ:$CJ,성적입력!$AN:$AN,"31",성적입력!$O:$O,성적분석!E281)</f>
        <v>0</v>
      </c>
      <c r="G281" s="3">
        <f>SUMIFS(성적입력!$AD:$AD,성적입력!$AN:$AN,"31",성적입력!$O:$O,성적분석!E281)</f>
        <v>0</v>
      </c>
      <c r="H281" s="3">
        <f>SUMIFS(성적입력!$Q:$Q,성적입력!$AN:$AN,"31",성적입력!$O:$O,성적분석!E281)</f>
        <v>0</v>
      </c>
      <c r="I281" s="3" t="e">
        <f>F281/H281</f>
        <v>#DIV/0!</v>
      </c>
      <c r="J281" s="3" t="e">
        <f>RANK($I281,$I$277:$I$281)</f>
        <v>#DIV/0!</v>
      </c>
      <c r="L281" s="3">
        <v>5</v>
      </c>
      <c r="M281" t="e">
        <f t="shared" si="1"/>
        <v>#N/A</v>
      </c>
      <c r="N281" t="e">
        <f t="shared" si="2"/>
        <v>#N/A</v>
      </c>
      <c r="O281" t="e">
        <f t="shared" si="3"/>
        <v>#N/A</v>
      </c>
    </row>
    <row r="283" spans="4:23" x14ac:dyDescent="0.3">
      <c r="D283" s="3">
        <v>27</v>
      </c>
      <c r="E283" s="3">
        <v>31</v>
      </c>
    </row>
    <row r="284" spans="4:23" x14ac:dyDescent="0.3">
      <c r="E284" s="2" t="s">
        <v>688</v>
      </c>
      <c r="F284" s="3" t="e">
        <f>SUM(F277:F281)/SUM(H277:H281)</f>
        <v>#DIV/0!</v>
      </c>
      <c r="G284" t="e" cm="1">
        <f t="array" ref="G284">_xlfn.IFS(F284&lt;89,0,F284&lt;96,0.5,TRUE,1)</f>
        <v>#DIV/0!</v>
      </c>
      <c r="H284" s="3" t="e">
        <f>SUM(G277:G281)/SUM(H277:H281)</f>
        <v>#DIV/0!</v>
      </c>
    </row>
    <row r="285" spans="4:23" x14ac:dyDescent="0.3">
      <c r="F285" t="e">
        <f>F284*10+G284*1-1</f>
        <v>#DIV/0!</v>
      </c>
    </row>
    <row r="287" spans="4:23" x14ac:dyDescent="0.3">
      <c r="D287" s="2" t="s">
        <v>747</v>
      </c>
      <c r="E287" s="3">
        <v>32</v>
      </c>
    </row>
    <row r="288" spans="4:23" x14ac:dyDescent="0.3">
      <c r="D288" s="2" t="s">
        <v>761</v>
      </c>
      <c r="G288" s="2" t="s">
        <v>750</v>
      </c>
      <c r="H288" s="2" t="s">
        <v>751</v>
      </c>
    </row>
    <row r="289" spans="4:10" x14ac:dyDescent="0.3">
      <c r="E289" s="2" t="s">
        <v>748</v>
      </c>
      <c r="F289" s="3">
        <v>1</v>
      </c>
      <c r="G289" s="3">
        <f>SUMIFS(성적입력!$BY:$BY,성적입력!$AG:$AG,"O",성적입력!$L:$L,F289)</f>
        <v>0</v>
      </c>
      <c r="H289" s="3">
        <f>SUMIFS(성적입력!$Q:$Q,성적입력!$AG:$AG,"O",성적입력!$L:$L,F289)</f>
        <v>0</v>
      </c>
      <c r="J289" s="3" t="e">
        <f>SUM(G289:G291)/SUM(H289:H291)</f>
        <v>#DIV/0!</v>
      </c>
    </row>
    <row r="290" spans="4:10" x14ac:dyDescent="0.3">
      <c r="E290" s="2" t="s">
        <v>749</v>
      </c>
      <c r="F290" s="3">
        <v>2</v>
      </c>
      <c r="G290" s="3">
        <f>SUMIFS(성적입력!$BY:$BY,성적입력!$X:$X,"O",성적입력!$L:$L,F290)</f>
        <v>0</v>
      </c>
      <c r="H290" s="3">
        <f>SUMIFS(성적입력!$Q:$Q,성적입력!$X:$X,"O",성적입력!$L:$L,F290)</f>
        <v>0</v>
      </c>
    </row>
    <row r="291" spans="4:10" x14ac:dyDescent="0.3">
      <c r="E291" s="2" t="s">
        <v>749</v>
      </c>
      <c r="F291" s="3">
        <v>3</v>
      </c>
      <c r="G291" s="3">
        <f>SUMIFS(성적입력!$BY:$BY,성적입력!$X:$X,"O",성적입력!$L:$L,F291)</f>
        <v>0</v>
      </c>
      <c r="H291" s="3">
        <f>SUMIFS(성적입력!$Q:$Q,성적입력!$X:$X,"O",성적입력!$L:$L,F291)</f>
        <v>0</v>
      </c>
    </row>
    <row r="292" spans="4:10" x14ac:dyDescent="0.3">
      <c r="J292" s="2" t="s">
        <v>756</v>
      </c>
    </row>
    <row r="293" spans="4:10" x14ac:dyDescent="0.3">
      <c r="E293" s="2" t="s">
        <v>752</v>
      </c>
      <c r="F293" s="3" t="e">
        <f>600+8*(11-J289)</f>
        <v>#DIV/0!</v>
      </c>
      <c r="G293" s="3" t="e">
        <f>32+0.8*(11-IF(J289&gt;5,5,J289))</f>
        <v>#DIV/0!</v>
      </c>
      <c r="H293" s="3" t="e">
        <f>SUM(F293:G293)</f>
        <v>#DIV/0!</v>
      </c>
      <c r="J293" s="3">
        <v>80</v>
      </c>
    </row>
    <row r="295" spans="4:10" x14ac:dyDescent="0.3">
      <c r="E295" s="2" t="s">
        <v>753</v>
      </c>
      <c r="F295" s="3" t="e">
        <f>420+5.6*(11-J289)</f>
        <v>#DIV/0!</v>
      </c>
      <c r="G295" s="3" t="e">
        <f>22.4+0.56*(11-IF(J289&gt;5,5,J289))</f>
        <v>#DIV/0!</v>
      </c>
      <c r="H295" s="3" t="e">
        <f>SUM(F295:G295)</f>
        <v>#DIV/0!</v>
      </c>
      <c r="J295" s="3">
        <f>(476+28)/9</f>
        <v>56</v>
      </c>
    </row>
    <row r="297" spans="4:10" x14ac:dyDescent="0.3">
      <c r="D297" s="2" t="s">
        <v>767</v>
      </c>
      <c r="E297" s="22" t="s">
        <v>771</v>
      </c>
    </row>
    <row r="298" spans="4:10" x14ac:dyDescent="0.3">
      <c r="D298" s="2" t="s">
        <v>255</v>
      </c>
      <c r="E298" s="2" t="s">
        <v>748</v>
      </c>
      <c r="G298" s="2" t="s">
        <v>768</v>
      </c>
      <c r="H298" s="2" t="s">
        <v>770</v>
      </c>
      <c r="I298" s="2" t="s">
        <v>769</v>
      </c>
      <c r="J298" s="2" t="s">
        <v>260</v>
      </c>
    </row>
    <row r="299" spans="4:10" x14ac:dyDescent="0.3">
      <c r="G299" s="3" t="e">
        <f>100/J299+540</f>
        <v>#DIV/0!</v>
      </c>
      <c r="H299" s="3">
        <f>80/1</f>
        <v>80</v>
      </c>
      <c r="I299" s="3" t="e">
        <f>G299+H299</f>
        <v>#DIV/0!</v>
      </c>
      <c r="J299" s="3" t="e">
        <f>SUMIFS(성적입력!$AD:$AD,성적입력!$AN:$AN,"31",성적입력!$AG:$AG,"O")/SUMIFS(성적입력!$Q:$Q,성적입력!$AN:$AN,"31",성적입력!$AG:$AG,"O")</f>
        <v>#DIV/0!</v>
      </c>
    </row>
    <row r="300" spans="4:10" x14ac:dyDescent="0.3">
      <c r="D300" s="2" t="s">
        <v>778</v>
      </c>
      <c r="E300" s="22" t="s">
        <v>771</v>
      </c>
    </row>
    <row r="301" spans="4:10" x14ac:dyDescent="0.3">
      <c r="D301" s="2">
        <v>26</v>
      </c>
      <c r="E301" s="2" t="s">
        <v>779</v>
      </c>
      <c r="G301" s="2" t="s">
        <v>656</v>
      </c>
      <c r="H301" s="2"/>
      <c r="I301" s="2" t="s">
        <v>260</v>
      </c>
    </row>
    <row r="302" spans="4:10" x14ac:dyDescent="0.3">
      <c r="G302" s="3" t="e">
        <f>(9-I302)*11.25+500</f>
        <v>#DIV/0!</v>
      </c>
      <c r="I302" s="3" t="e">
        <f>SUMIFS(성적입력!$AD:$AD,성적입력!$Y:$Y,"O",성적입력!$AN:$AN,"31")/SUMIFS(성적입력!$Q:$Q,성적입력!$Y:$Y,"O",성적입력!$AN:$AN,"31")</f>
        <v>#DIV/0!</v>
      </c>
    </row>
    <row r="304" spans="4:10" x14ac:dyDescent="0.3">
      <c r="D304" s="2" t="s">
        <v>784</v>
      </c>
      <c r="E304" s="22" t="s">
        <v>786</v>
      </c>
    </row>
    <row r="305" spans="4:11" x14ac:dyDescent="0.3">
      <c r="D305" s="2" t="s">
        <v>761</v>
      </c>
      <c r="E305" s="2" t="s">
        <v>785</v>
      </c>
      <c r="G305" s="2" t="s">
        <v>656</v>
      </c>
      <c r="H305" s="2"/>
      <c r="I305" s="2" t="s">
        <v>260</v>
      </c>
    </row>
    <row r="306" spans="4:11" x14ac:dyDescent="0.3">
      <c r="G306" s="3" t="e">
        <f>SUMIFS(성적입력!$CK:$CK,성적입력!$Y:$Y,"O")/SUMIFS(성적입력!$Q:$Q,성적입력!$Y:$Y,"O")</f>
        <v>#DIV/0!</v>
      </c>
      <c r="I306" s="3" t="e">
        <f>SUMIFS(성적입력!$AD:$AD,성적입력!$Y:$Y,"O")/SUMIFS(성적입력!$Q:$Q,성적입력!$Y:$Y,"O")</f>
        <v>#DIV/0!</v>
      </c>
    </row>
    <row r="308" spans="4:11" x14ac:dyDescent="0.3">
      <c r="D308" s="2" t="s">
        <v>841</v>
      </c>
      <c r="E308" s="22" t="s">
        <v>771</v>
      </c>
      <c r="G308" s="2" t="s">
        <v>656</v>
      </c>
      <c r="H308" s="2" t="s">
        <v>254</v>
      </c>
      <c r="I308" s="2" t="s">
        <v>769</v>
      </c>
      <c r="J308" s="2" t="s">
        <v>260</v>
      </c>
    </row>
    <row r="309" spans="4:11" x14ac:dyDescent="0.3">
      <c r="D309" s="2" t="s">
        <v>537</v>
      </c>
      <c r="E309" s="2" t="s">
        <v>253</v>
      </c>
      <c r="G309" s="3" t="e">
        <f>750+SUMIFS(성적입력!$CL:$CL,성적입력!$AN:$AN,"31",성적입력!$Y:$Y,"O")/SUMIFS(성적입력!$Q:$Q,성적입력!$AN:$AN,"31",성적입력!$Y:$Y,"O")*2.5</f>
        <v>#DIV/0!</v>
      </c>
      <c r="H309" s="3" t="e">
        <f>(G309-750)*0.02</f>
        <v>#DIV/0!</v>
      </c>
      <c r="I309" s="3" t="e">
        <f>G309+H309</f>
        <v>#DIV/0!</v>
      </c>
      <c r="J309" s="3" t="e">
        <f>SUMIFS(성적입력!$AD:$AD,성적입력!$AN:$AN,"31",성적입력!$Y:$Y,"O")/SUMIFS(성적입력!$Q:$Q,성적입력!$AN:$AN,"31",성적입력!$Y:$Y,"O")</f>
        <v>#DIV/0!</v>
      </c>
    </row>
    <row r="311" spans="4:11" x14ac:dyDescent="0.3">
      <c r="D311" s="2">
        <v>24</v>
      </c>
      <c r="G311" s="3" t="e">
        <f>G309</f>
        <v>#DIV/0!</v>
      </c>
      <c r="H311" s="3" t="e">
        <f>(G309-750)*0.06</f>
        <v>#DIV/0!</v>
      </c>
      <c r="I311" s="3" t="e">
        <f>G311+H311</f>
        <v>#DIV/0!</v>
      </c>
      <c r="J311" s="3" t="e">
        <f>J309</f>
        <v>#DIV/0!</v>
      </c>
    </row>
    <row r="313" spans="4:11" x14ac:dyDescent="0.3">
      <c r="D313" s="2" t="s">
        <v>255</v>
      </c>
      <c r="G313" s="3" t="e">
        <f>735+SUMIFS(성적입력!$CL:$CL,성적입력!$AN:$AN,"31",성적입력!$Y:$Y,"O")/SUMIFS(성적입력!$Q:$Q,성적입력!$AN:$AN,"31",성적입력!$Y:$Y,"O")*2.5</f>
        <v>#DIV/0!</v>
      </c>
      <c r="H313" s="3" t="e">
        <f>(G313-735)*0.06</f>
        <v>#DIV/0!</v>
      </c>
      <c r="I313" s="3" t="e">
        <f>G313+H313</f>
        <v>#DIV/0!</v>
      </c>
      <c r="J313" s="3" t="e">
        <f>J311</f>
        <v>#DIV/0!</v>
      </c>
    </row>
    <row r="315" spans="4:11" x14ac:dyDescent="0.3">
      <c r="D315" s="2" t="s">
        <v>860</v>
      </c>
      <c r="E315" s="22" t="s">
        <v>771</v>
      </c>
    </row>
    <row r="316" spans="4:11" x14ac:dyDescent="0.3">
      <c r="D316" s="2">
        <v>22</v>
      </c>
      <c r="E316" s="2" t="s">
        <v>748</v>
      </c>
      <c r="G316" s="2" t="s">
        <v>656</v>
      </c>
      <c r="H316" s="2" t="s">
        <v>254</v>
      </c>
      <c r="I316" s="2" t="s">
        <v>769</v>
      </c>
      <c r="J316" s="2" t="s">
        <v>260</v>
      </c>
      <c r="K316" s="2" t="s">
        <v>756</v>
      </c>
    </row>
    <row r="317" spans="4:11" x14ac:dyDescent="0.3">
      <c r="G317" s="3" t="e">
        <f>840+(60*(SUMIFS(성적입력!$CM:$CM,성적입력!$AN:$AN,"31",성적입력!$AG:$AG,"O")/SUMIFS(성적입력!$Q:$Q,성적입력!$AN:$AN,"31",성적입력!$AG:$AG,"O"))/9.8)</f>
        <v>#DIV/0!</v>
      </c>
      <c r="H317" s="3" t="e">
        <f>G317*0.025%</f>
        <v>#DIV/0!</v>
      </c>
      <c r="I317" s="3" t="e">
        <f>G317+H317</f>
        <v>#DIV/0!</v>
      </c>
      <c r="J317" s="3" t="e">
        <f>SUMIFS(성적입력!$AD:$AD,성적입력!$AN:$AN,"31",성적입력!$AG:$AG,"O")/SUMIFS(성적입력!$Q:$Q,성적입력!$AN:$AN,"31",성적입력!$AG:$AG,"O")</f>
        <v>#DIV/0!</v>
      </c>
      <c r="K317" s="3">
        <v>100</v>
      </c>
    </row>
    <row r="319" spans="4:11" x14ac:dyDescent="0.3">
      <c r="D319" s="2">
        <v>23</v>
      </c>
      <c r="G319" s="3" t="e">
        <f>930+(70*(SUMIFS(성적입력!$CM:$CM,성적입력!$AN:$AN,"31",성적입력!$AG:$AG,"O")/SUMIFS(성적입력!$Q:$Q,성적입력!$AN:$AN,"31",성적입력!$AG:$AG,"O"))/9.8)</f>
        <v>#DIV/0!</v>
      </c>
      <c r="H319" s="3" t="e">
        <f>G319*0.025%</f>
        <v>#DIV/0!</v>
      </c>
      <c r="I319" s="3" t="e">
        <f>G319+H319</f>
        <v>#DIV/0!</v>
      </c>
      <c r="J319" s="3" t="e">
        <f>J317</f>
        <v>#DIV/0!</v>
      </c>
    </row>
    <row r="321" spans="4:14" x14ac:dyDescent="0.3">
      <c r="D321" s="2" t="s">
        <v>543</v>
      </c>
      <c r="G321" s="3" t="e">
        <f>G319</f>
        <v>#DIV/0!</v>
      </c>
      <c r="J321" s="3" t="e">
        <f>J319</f>
        <v>#DIV/0!</v>
      </c>
    </row>
    <row r="323" spans="4:14" x14ac:dyDescent="0.3">
      <c r="D323" s="2" t="s">
        <v>878</v>
      </c>
    </row>
    <row r="324" spans="4:14" x14ac:dyDescent="0.3">
      <c r="D324" s="2" t="s">
        <v>761</v>
      </c>
      <c r="E324" s="3">
        <v>32</v>
      </c>
    </row>
    <row r="325" spans="4:14" x14ac:dyDescent="0.3">
      <c r="G325" s="2" t="s">
        <v>882</v>
      </c>
      <c r="H325" s="2" t="s">
        <v>151</v>
      </c>
      <c r="I325" s="2"/>
      <c r="J325" s="2" t="s">
        <v>769</v>
      </c>
      <c r="K325" s="2" t="s">
        <v>523</v>
      </c>
      <c r="L325" s="2" t="s">
        <v>151</v>
      </c>
      <c r="N325" s="1" t="s">
        <v>260</v>
      </c>
    </row>
    <row r="326" spans="4:14" x14ac:dyDescent="0.3">
      <c r="D326" s="2" t="s">
        <v>824</v>
      </c>
      <c r="E326" s="2" t="s">
        <v>879</v>
      </c>
      <c r="F326" s="3">
        <v>1</v>
      </c>
      <c r="G326" s="3">
        <f>SUMIFS(성적입력!$CN:$CN,성적입력!$AF:$AF,"O",성적입력!$L:$L,성적분석!$F326)</f>
        <v>0</v>
      </c>
      <c r="H326" s="3">
        <f>SUMIFS(성적입력!$Q:$Q,성적입력!$AF:$AF,"O",성적입력!$L:$L,성적분석!$F326)</f>
        <v>0</v>
      </c>
      <c r="I326" s="3">
        <v>0.3</v>
      </c>
      <c r="J326" s="3" t="e">
        <f>G326/H326*I326+SUM(G327:G328)/SUM(H327:H328)*I327</f>
        <v>#DIV/0!</v>
      </c>
      <c r="K326" s="3">
        <f>SUMIFS(성적입력!$AX:$AX,성적입력!$AF:$AF,"O",성적입력!$L:$L,성적분석!$F326)</f>
        <v>0</v>
      </c>
      <c r="L326">
        <f t="shared" ref="L326:L331" si="4">H326</f>
        <v>0</v>
      </c>
      <c r="M326">
        <v>0.3</v>
      </c>
      <c r="N326" s="3" t="e">
        <f>K326/L326*M326+SUM(K327:K328)/SUM(L327:L328)*M327</f>
        <v>#DIV/0!</v>
      </c>
    </row>
    <row r="327" spans="4:14" x14ac:dyDescent="0.3">
      <c r="E327" s="2" t="s">
        <v>879</v>
      </c>
      <c r="F327" s="3">
        <v>2</v>
      </c>
      <c r="G327" s="3">
        <f>SUMIFS(성적입력!$CN:$CN,성적입력!$AF:$AF,"O",성적입력!$L:$L,성적분석!$F327)</f>
        <v>0</v>
      </c>
      <c r="H327" s="3">
        <f>SUMIFS(성적입력!$Q:$Q,성적입력!$AF:$AF,"O",성적입력!$L:$L,성적분석!$F327)</f>
        <v>0</v>
      </c>
      <c r="I327" s="3">
        <v>0.7</v>
      </c>
      <c r="K327" s="3">
        <f>SUMIFS(성적입력!$AX:$AX,성적입력!$AF:$AF,"O",성적입력!$L:$L,성적분석!$F327)</f>
        <v>0</v>
      </c>
      <c r="L327">
        <f t="shared" si="4"/>
        <v>0</v>
      </c>
      <c r="M327">
        <v>0.7</v>
      </c>
    </row>
    <row r="328" spans="4:14" x14ac:dyDescent="0.3">
      <c r="E328" s="2" t="s">
        <v>879</v>
      </c>
      <c r="F328" s="3">
        <v>3</v>
      </c>
      <c r="G328" s="3">
        <f>SUMIFS(성적입력!$CN:$CN,성적입력!$AF:$AF,"O",성적입력!$L:$L,성적분석!$F328)</f>
        <v>0</v>
      </c>
      <c r="H328" s="3">
        <f>SUMIFS(성적입력!$Q:$Q,성적입력!$AF:$AF,"O",성적입력!$L:$L,성적분석!$F328)</f>
        <v>0</v>
      </c>
      <c r="K328" s="3">
        <f>SUMIFS(성적입력!$AX:$AX,성적입력!$AF:$AF,"O",성적입력!$L:$L,성적분석!$F328)</f>
        <v>0</v>
      </c>
      <c r="L328">
        <f t="shared" si="4"/>
        <v>0</v>
      </c>
    </row>
    <row r="329" spans="4:14" x14ac:dyDescent="0.3">
      <c r="D329" s="2" t="s">
        <v>880</v>
      </c>
      <c r="E329" s="2" t="s">
        <v>879</v>
      </c>
      <c r="F329" s="3">
        <v>1</v>
      </c>
      <c r="G329" s="3">
        <f>SUMIFS(성적입력!$CN:$CN,성적입력!$AF:$AF,"O",성적입력!$L:$L,성적분석!$F329)</f>
        <v>0</v>
      </c>
      <c r="H329" s="3">
        <f>SUMIFS(성적입력!$Q:$Q,성적입력!$AF:$AF,"O",성적입력!$L:$L,성적분석!$F329)</f>
        <v>0</v>
      </c>
      <c r="I329" s="3">
        <v>0.3</v>
      </c>
      <c r="J329" s="3" t="e">
        <f>G329/H329*I329+SUM(G330:G331)/SUM(H330:H331)*I330</f>
        <v>#DIV/0!</v>
      </c>
      <c r="K329" s="3">
        <f>SUMIFS(성적입력!$AX:$AX,성적입력!$AF:$AF,"O",성적입력!$L:$L,성적분석!$F329)</f>
        <v>0</v>
      </c>
      <c r="L329">
        <f t="shared" si="4"/>
        <v>0</v>
      </c>
      <c r="M329">
        <v>0.3</v>
      </c>
      <c r="N329" s="3" t="e">
        <f>K329/L329*M329+SUM(K330:K331)/SUM(L330:L331)*M330</f>
        <v>#DIV/0!</v>
      </c>
    </row>
    <row r="330" spans="4:14" x14ac:dyDescent="0.3">
      <c r="E330" s="2" t="s">
        <v>881</v>
      </c>
      <c r="F330" s="3">
        <v>2</v>
      </c>
      <c r="G330" s="3">
        <f>SUMIFS(성적입력!$CN:$CN,성적입력!$U:$U,"O",성적입력!$L:$L,성적분석!$F330)</f>
        <v>0</v>
      </c>
      <c r="H330" s="3">
        <f>SUMIFS(성적입력!$Q:$Q,성적입력!$U:$U,"O",성적입력!$L:$L,성적분석!$F330)</f>
        <v>0</v>
      </c>
      <c r="I330" s="3">
        <v>0.7</v>
      </c>
      <c r="K330" s="3">
        <f>SUMIFS(성적입력!$AX:$AX,성적입력!$U:$U,"O",성적입력!$L:$L,성적분석!$F330)</f>
        <v>0</v>
      </c>
      <c r="L330">
        <f t="shared" si="4"/>
        <v>0</v>
      </c>
      <c r="M330">
        <v>0.7</v>
      </c>
    </row>
    <row r="331" spans="4:14" x14ac:dyDescent="0.3">
      <c r="E331" s="2" t="s">
        <v>881</v>
      </c>
      <c r="F331" s="3">
        <v>3</v>
      </c>
      <c r="G331" s="3">
        <f>SUMIFS(성적입력!$CN:$CN,성적입력!$U:$U,"O",성적입력!$L:$L,성적분석!$F331)</f>
        <v>0</v>
      </c>
      <c r="H331" s="3">
        <f>SUMIFS(성적입력!$Q:$Q,성적입력!$U:$U,"O",성적입력!$L:$L,성적분석!$F331)</f>
        <v>0</v>
      </c>
      <c r="K331" s="3">
        <f>SUMIFS(성적입력!$AX:$AX,성적입력!$U:$U,"O",성적입력!$L:$L,성적분석!$F331)</f>
        <v>0</v>
      </c>
      <c r="L331">
        <f t="shared" si="4"/>
        <v>0</v>
      </c>
    </row>
    <row r="333" spans="4:14" x14ac:dyDescent="0.3">
      <c r="D333" s="2" t="s">
        <v>891</v>
      </c>
      <c r="E333" s="22" t="s">
        <v>786</v>
      </c>
    </row>
    <row r="334" spans="4:14" x14ac:dyDescent="0.3">
      <c r="D334" s="2">
        <v>22</v>
      </c>
      <c r="E334" s="2" t="s">
        <v>892</v>
      </c>
      <c r="F334" s="2" t="s">
        <v>894</v>
      </c>
      <c r="G334" s="2" t="s">
        <v>656</v>
      </c>
      <c r="H334" s="2" t="s">
        <v>769</v>
      </c>
      <c r="I334" s="2" t="s">
        <v>893</v>
      </c>
      <c r="K334" s="2" t="s">
        <v>260</v>
      </c>
      <c r="L334" s="2" t="s">
        <v>254</v>
      </c>
    </row>
    <row r="335" spans="4:14" x14ac:dyDescent="0.3">
      <c r="F335" s="3">
        <v>405</v>
      </c>
      <c r="G335" s="3" t="e">
        <f>SUMIFS(성적입력!$CO:$CO,성적입력!$AG:$AG,"O")/SUMIFS(성적입력!$Q:$Q,성적입력!$AG:$AG,"O")</f>
        <v>#DIV/0!</v>
      </c>
      <c r="H335" s="3" t="e">
        <f>F335+G335+L335</f>
        <v>#DIV/0!</v>
      </c>
      <c r="I335" s="3">
        <v>50</v>
      </c>
      <c r="K335" s="3" t="e">
        <f>SUMIFS(성적입력!$AD:$AD,성적입력!$AG:$AG,"O")/SUMIFS(성적입력!$Q:$Q,성적입력!$AG:$AG,"O")</f>
        <v>#DIV/0!</v>
      </c>
      <c r="L335" s="3" t="e" cm="1">
        <f t="array" ref="L335">_xlfn.IFS(K335&lt;2,9.8,K335&lt;3,9.6,K335&lt;4,9.3,K335&lt;5,9,K335&lt;6,8.7,K335&lt;7,8.4,K335&lt;8,8.2,TRUE,8)</f>
        <v>#DIV/0!</v>
      </c>
    </row>
    <row r="336" spans="4:14" x14ac:dyDescent="0.3">
      <c r="E336" s="22" t="s">
        <v>771</v>
      </c>
    </row>
    <row r="337" spans="4:13" x14ac:dyDescent="0.3">
      <c r="D337" s="2" t="s">
        <v>241</v>
      </c>
      <c r="E337" s="2" t="s">
        <v>785</v>
      </c>
      <c r="F337" s="3">
        <f>F335</f>
        <v>405</v>
      </c>
      <c r="G337" s="3" t="e">
        <f>SUMIFS(성적입력!$CO:$CO,성적입력!$AN:$AN,"31",성적입력!$Y:$Y,"O")/SUMIFS(성적입력!$Q:$Q,성적입력!$AN:$AN,"31",성적입력!$Y:$Y,"O")</f>
        <v>#DIV/0!</v>
      </c>
      <c r="H337" s="3" t="e">
        <f>F337+G337+L337</f>
        <v>#DIV/0!</v>
      </c>
      <c r="I337" s="3">
        <f>I335</f>
        <v>50</v>
      </c>
      <c r="K337" s="3" t="e">
        <f>SUMIFS(성적입력!$AD:$AD,성적입력!$AN:$AN,"31",성적입력!$Y:$Y,"O")/SUMIFS(성적입력!$Q:$Q,성적입력!$AN:$AN,"31",성적입력!$Y:$Y,"O")</f>
        <v>#DIV/0!</v>
      </c>
      <c r="L337" s="3" t="e" cm="1">
        <f t="array" ref="L337">_xlfn.IFS(K337&lt;2,9.9,K337&lt;3,9.8,K337&lt;4,9.7,K337&lt;5,9.6,K337&lt;6,9.5,K337&lt;7,9.3,K337&lt;8,9.1,TRUE,9)</f>
        <v>#DIV/0!</v>
      </c>
    </row>
    <row r="338" spans="4:13" x14ac:dyDescent="0.3">
      <c r="E338" s="22" t="s">
        <v>771</v>
      </c>
    </row>
    <row r="339" spans="4:13" x14ac:dyDescent="0.3">
      <c r="D339" s="2" t="s">
        <v>255</v>
      </c>
      <c r="E339" s="2" t="s">
        <v>785</v>
      </c>
      <c r="F339" s="3">
        <v>450</v>
      </c>
      <c r="G339" s="3" t="e">
        <f>SUMIFS(성적입력!$CP:$CP,성적입력!$AN:$AN,"31",성적입력!$Y:$Y,"O")/SUMIFS(성적입력!$Q:$Q,성적입력!$AN:$AN,"31",성적입력!$Y:$Y,"O")</f>
        <v>#DIV/0!</v>
      </c>
      <c r="H339" s="3" t="e">
        <f>F339+G339+L339</f>
        <v>#DIV/0!</v>
      </c>
      <c r="K339" s="3" t="e">
        <f>K337</f>
        <v>#DIV/0!</v>
      </c>
      <c r="L339" s="3" t="e" cm="1">
        <f t="array" ref="L339">_xlfn.IFS(K339&lt;2,9.9,K339&lt;3,9.4,K339&lt;4,8.9,K339&lt;5,8.4,K339&lt;6,7.9,K339&lt;7,7.4,K339&lt;8,6.9,TRUE,6)</f>
        <v>#DIV/0!</v>
      </c>
    </row>
    <row r="341" spans="4:13" x14ac:dyDescent="0.3">
      <c r="D341" s="2" t="s">
        <v>913</v>
      </c>
      <c r="E341" s="3">
        <v>31</v>
      </c>
    </row>
    <row r="342" spans="4:13" x14ac:dyDescent="0.3">
      <c r="D342" s="2" t="s">
        <v>537</v>
      </c>
      <c r="E342" s="2" t="s">
        <v>892</v>
      </c>
      <c r="G342" s="2" t="s">
        <v>656</v>
      </c>
      <c r="H342" s="2" t="s">
        <v>254</v>
      </c>
      <c r="I342" s="2" t="s">
        <v>769</v>
      </c>
      <c r="K342" s="2" t="s">
        <v>260</v>
      </c>
    </row>
    <row r="343" spans="4:13" x14ac:dyDescent="0.3">
      <c r="G343" s="3" t="e">
        <f>SUMIFS(성적입력!$CQ:$CQ,성적입력!$AN:$AN,"31",성적입력!$AG:$AG,"O")/SUMIFS(성적입력!$Q:$Q,성적입력!$AN:$AN,"31",성적입력!$AG:$AG,"O")</f>
        <v>#DIV/0!</v>
      </c>
      <c r="H343" s="3">
        <f>0.5*3/3</f>
        <v>0.5</v>
      </c>
      <c r="I343" s="3" t="e">
        <f>G343+H343</f>
        <v>#DIV/0!</v>
      </c>
      <c r="K343" s="3" t="e">
        <f>SUMIFS(성적입력!$AT:$AT,성적입력!$AN:$AN,"31",성적입력!$AG:$AG,"O")/SUMIFS(성적입력!$Q:$Q,성적입력!$AN:$AN,"31",성적입력!$AG:$AG,"O")</f>
        <v>#DIV/0!</v>
      </c>
    </row>
    <row r="345" spans="4:13" x14ac:dyDescent="0.3">
      <c r="D345" s="2" t="s">
        <v>543</v>
      </c>
      <c r="G345" s="3" t="e">
        <f>G343</f>
        <v>#DIV/0!</v>
      </c>
      <c r="K345" s="3" t="e">
        <f>K343</f>
        <v>#DIV/0!</v>
      </c>
    </row>
    <row r="347" spans="4:13" x14ac:dyDescent="0.3">
      <c r="D347" s="2" t="s">
        <v>919</v>
      </c>
      <c r="E347" s="3">
        <v>32</v>
      </c>
    </row>
    <row r="348" spans="4:13" x14ac:dyDescent="0.3">
      <c r="D348" s="2" t="s">
        <v>761</v>
      </c>
      <c r="E348" s="2" t="s">
        <v>643</v>
      </c>
      <c r="G348" s="2" t="s">
        <v>656</v>
      </c>
      <c r="I348" s="2" t="s">
        <v>260</v>
      </c>
    </row>
    <row r="349" spans="4:13" x14ac:dyDescent="0.3">
      <c r="G349" s="3" t="e">
        <f>SUMIFS(성적입력!$CR:$CR,성적입력!$G:$G,"O")/SUMIFS(성적입력!$Q:$Q,성적입력!$G:$G,"O")</f>
        <v>#DIV/0!</v>
      </c>
      <c r="I349" s="3" t="e">
        <f>SUMIFS(성적입력!$AD:$AD,성적입력!$G:$G,"O")/SUMIFS(성적입력!$Q:$Q,성적입력!$G:$G,"O")</f>
        <v>#DIV/0!</v>
      </c>
    </row>
    <row r="351" spans="4:13" x14ac:dyDescent="0.3">
      <c r="D351" s="2" t="s">
        <v>921</v>
      </c>
      <c r="E351" s="22" t="s">
        <v>786</v>
      </c>
      <c r="G351" s="2" t="s">
        <v>757</v>
      </c>
      <c r="H351" s="2" t="s">
        <v>922</v>
      </c>
      <c r="I351" s="2" t="s">
        <v>593</v>
      </c>
      <c r="K351" s="2" t="s">
        <v>742</v>
      </c>
      <c r="L351" s="2" t="s">
        <v>647</v>
      </c>
      <c r="M351" s="2" t="s">
        <v>260</v>
      </c>
    </row>
    <row r="352" spans="4:13" x14ac:dyDescent="0.3">
      <c r="D352" s="2" t="s">
        <v>248</v>
      </c>
      <c r="E352" s="2" t="s">
        <v>892</v>
      </c>
      <c r="F352" s="3">
        <v>1</v>
      </c>
      <c r="G352" s="3">
        <f>SUMIFS(성적입력!$CS:$CS,성적입력!$AG:$AG,"O",성적입력!$L:$L,성적분석!$F352)</f>
        <v>0</v>
      </c>
      <c r="H352" s="3">
        <f>SUMIFS(성적입력!$AD:$AD,성적입력!$AG:$AG,"O",성적입력!$L:$L,성적분석!$F352)</f>
        <v>0</v>
      </c>
      <c r="I352" s="3">
        <f>SUMIFS(성적입력!$Q:$Q,성적입력!$AG:$AG,"O",성적입력!$L:$L,성적분석!$F352)</f>
        <v>0</v>
      </c>
      <c r="K352" s="3" t="e">
        <f>SUM(G352:G354)/SUM(I352:I354)</f>
        <v>#DIV/0!</v>
      </c>
      <c r="L352" s="3" t="e">
        <f>K352*4+40</f>
        <v>#DIV/0!</v>
      </c>
      <c r="M352" s="3" t="e">
        <f>SUM(H352:H354)/SUM(I352:I354)</f>
        <v>#DIV/0!</v>
      </c>
    </row>
    <row r="353" spans="4:9" x14ac:dyDescent="0.3">
      <c r="E353" s="2" t="s">
        <v>237</v>
      </c>
      <c r="F353" s="3">
        <v>2</v>
      </c>
      <c r="G353" s="3">
        <f>SUMIFS(성적입력!$CS:$CS,성적입력!$U:$U,"O",성적입력!$L:$L,성적분석!$F353)</f>
        <v>0</v>
      </c>
      <c r="H353" s="3">
        <f>SUMIFS(성적입력!$AD:$AD,성적입력!$U:$U,"O",성적입력!$L:$L,성적분석!$F353)</f>
        <v>0</v>
      </c>
      <c r="I353" s="3">
        <f>SUMIFS(성적입력!$Q:$Q,성적입력!$U:$U,"O",성적입력!$L:$L,성적분석!$F353)</f>
        <v>0</v>
      </c>
    </row>
    <row r="354" spans="4:9" x14ac:dyDescent="0.3">
      <c r="E354" s="2" t="s">
        <v>237</v>
      </c>
      <c r="F354" s="3">
        <v>3</v>
      </c>
      <c r="G354" s="3">
        <f>SUMIFS(성적입력!$CS:$CS,성적입력!$U:$U,"O",성적입력!$L:$L,성적분석!$F354)</f>
        <v>0</v>
      </c>
      <c r="H354" s="3">
        <f>SUMIFS(성적입력!$AD:$AD,성적입력!$U:$U,"O",성적입력!$L:$L,성적분석!$F354)</f>
        <v>0</v>
      </c>
      <c r="I354" s="3">
        <f>SUMIFS(성적입력!$Q:$Q,성적입력!$U:$U,"O",성적입력!$L:$L,성적분석!$F354)</f>
        <v>0</v>
      </c>
    </row>
    <row r="356" spans="4:9" x14ac:dyDescent="0.3">
      <c r="E356" s="22" t="s">
        <v>786</v>
      </c>
    </row>
    <row r="357" spans="4:9" x14ac:dyDescent="0.3">
      <c r="D357" s="2" t="s">
        <v>909</v>
      </c>
      <c r="E357" s="2" t="s">
        <v>892</v>
      </c>
      <c r="G357" s="2" t="s">
        <v>656</v>
      </c>
      <c r="H357" s="2" t="s">
        <v>647</v>
      </c>
      <c r="I357" s="2" t="s">
        <v>260</v>
      </c>
    </row>
    <row r="358" spans="4:9" x14ac:dyDescent="0.3">
      <c r="G358" s="3" t="e">
        <f>SUMIFS(성적입력!$CT:$CT,성적입력!$AG:$AG,"O")/SUMIFS(성적입력!$Q:$Q,성적입력!$AG:$AG,"O")</f>
        <v>#DIV/0!</v>
      </c>
      <c r="H358" s="3" t="e">
        <f>G358*4+40</f>
        <v>#DIV/0!</v>
      </c>
      <c r="I358" s="3" t="e">
        <f>SUMIFS(성적입력!$AD:$AD,성적입력!$AG:$AG,"O")/SUMIFS(성적입력!$Q:$Q,성적입력!$AG:$AG,"O")</f>
        <v>#DIV/0!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413EC-9C6F-464C-9764-4B38BBAEA7F1}">
  <dimension ref="B4:DJ13"/>
  <sheetViews>
    <sheetView topLeftCell="DC1" workbookViewId="0">
      <selection activeCell="DJ17" sqref="DJ17"/>
    </sheetView>
  </sheetViews>
  <sheetFormatPr defaultRowHeight="16.5" x14ac:dyDescent="0.3"/>
  <cols>
    <col min="2" max="39" width="9" hidden="1" customWidth="1"/>
    <col min="40" max="93" width="0" hidden="1" customWidth="1"/>
    <col min="95" max="103" width="0" hidden="1" customWidth="1"/>
  </cols>
  <sheetData>
    <row r="4" spans="2:114" x14ac:dyDescent="0.3">
      <c r="C4" s="1" t="s">
        <v>215</v>
      </c>
      <c r="F4" s="1" t="s">
        <v>233</v>
      </c>
      <c r="I4" s="1" t="s">
        <v>247</v>
      </c>
      <c r="L4" s="1" t="s">
        <v>251</v>
      </c>
      <c r="O4" s="1" t="s">
        <v>256</v>
      </c>
      <c r="Q4" s="1"/>
      <c r="R4" s="1" t="s">
        <v>257</v>
      </c>
      <c r="T4" s="1"/>
      <c r="U4" s="1" t="s">
        <v>613</v>
      </c>
      <c r="X4" s="1" t="s">
        <v>527</v>
      </c>
      <c r="AA4" s="1" t="s">
        <v>535</v>
      </c>
      <c r="AD4" s="1" t="s">
        <v>536</v>
      </c>
      <c r="AG4" s="1" t="s">
        <v>542</v>
      </c>
      <c r="AJ4" s="1" t="s">
        <v>592</v>
      </c>
      <c r="AM4" s="1" t="s">
        <v>596</v>
      </c>
      <c r="AP4" s="1" t="s">
        <v>604</v>
      </c>
      <c r="AS4" s="1" t="s">
        <v>605</v>
      </c>
      <c r="AV4" s="1" t="s">
        <v>608</v>
      </c>
      <c r="AY4" s="1" t="s">
        <v>611</v>
      </c>
      <c r="BB4" s="1" t="s">
        <v>624</v>
      </c>
      <c r="BE4" s="1" t="s">
        <v>633</v>
      </c>
      <c r="BH4" s="1" t="s">
        <v>638</v>
      </c>
      <c r="BK4" s="1" t="s">
        <v>657</v>
      </c>
      <c r="BN4" s="1" t="s">
        <v>658</v>
      </c>
      <c r="BQ4" s="1" t="s">
        <v>667</v>
      </c>
      <c r="BT4" s="1" t="s">
        <v>673</v>
      </c>
      <c r="BW4" s="1" t="s">
        <v>689</v>
      </c>
      <c r="BZ4" s="1" t="s">
        <v>727</v>
      </c>
      <c r="CC4" s="1" t="s">
        <v>746</v>
      </c>
      <c r="CF4" s="1" t="s">
        <v>763</v>
      </c>
      <c r="CI4" s="1" t="s">
        <v>790</v>
      </c>
      <c r="CL4" s="1" t="s">
        <v>862</v>
      </c>
      <c r="CO4" s="1" t="s">
        <v>874</v>
      </c>
      <c r="CR4" s="1" t="s">
        <v>890</v>
      </c>
      <c r="CU4" s="1" t="s">
        <v>908</v>
      </c>
      <c r="CX4" s="1" t="s">
        <v>914</v>
      </c>
      <c r="DA4" s="1" t="s">
        <v>915</v>
      </c>
      <c r="DC4" s="1"/>
      <c r="DD4" s="1" t="s">
        <v>920</v>
      </c>
      <c r="DG4" s="1" t="s">
        <v>923</v>
      </c>
      <c r="DJ4" s="1" t="s">
        <v>924</v>
      </c>
    </row>
    <row r="5" spans="2:114" x14ac:dyDescent="0.3">
      <c r="B5">
        <v>1</v>
      </c>
      <c r="C5">
        <v>100</v>
      </c>
      <c r="E5">
        <v>1</v>
      </c>
      <c r="F5">
        <v>100</v>
      </c>
      <c r="H5">
        <v>1</v>
      </c>
      <c r="I5">
        <v>100</v>
      </c>
      <c r="K5">
        <v>1</v>
      </c>
      <c r="L5">
        <v>100</v>
      </c>
      <c r="N5">
        <v>1</v>
      </c>
      <c r="O5">
        <v>1000</v>
      </c>
      <c r="Q5">
        <v>1</v>
      </c>
      <c r="R5">
        <v>10</v>
      </c>
      <c r="T5">
        <v>1</v>
      </c>
      <c r="U5">
        <v>10</v>
      </c>
      <c r="W5">
        <v>1</v>
      </c>
      <c r="X5">
        <v>100</v>
      </c>
      <c r="Z5">
        <v>1</v>
      </c>
      <c r="AA5">
        <v>400</v>
      </c>
      <c r="AC5">
        <v>1</v>
      </c>
      <c r="AD5">
        <v>500</v>
      </c>
      <c r="AF5">
        <v>1</v>
      </c>
      <c r="AG5">
        <v>400</v>
      </c>
      <c r="AI5">
        <v>1</v>
      </c>
      <c r="AJ5">
        <v>150</v>
      </c>
      <c r="AL5">
        <v>1</v>
      </c>
      <c r="AM5">
        <v>100</v>
      </c>
      <c r="AO5">
        <v>1</v>
      </c>
      <c r="AP5">
        <v>70</v>
      </c>
      <c r="AR5">
        <v>1</v>
      </c>
      <c r="AS5">
        <v>80</v>
      </c>
      <c r="AU5">
        <v>1</v>
      </c>
      <c r="AV5">
        <v>1000</v>
      </c>
      <c r="AX5">
        <v>1</v>
      </c>
      <c r="AY5">
        <v>100</v>
      </c>
      <c r="BA5">
        <v>1</v>
      </c>
      <c r="BB5">
        <v>100</v>
      </c>
      <c r="BD5">
        <v>1</v>
      </c>
      <c r="BE5">
        <v>100</v>
      </c>
      <c r="BG5">
        <v>1</v>
      </c>
      <c r="BH5">
        <v>100</v>
      </c>
      <c r="BJ5">
        <v>1</v>
      </c>
      <c r="BK5">
        <v>100</v>
      </c>
      <c r="BM5">
        <v>1</v>
      </c>
      <c r="BN5">
        <v>100</v>
      </c>
      <c r="BP5">
        <v>1</v>
      </c>
      <c r="BQ5">
        <v>100</v>
      </c>
      <c r="BS5">
        <v>1</v>
      </c>
      <c r="BT5">
        <v>25</v>
      </c>
      <c r="BV5">
        <v>1</v>
      </c>
      <c r="BW5">
        <v>100</v>
      </c>
      <c r="BY5">
        <v>1</v>
      </c>
      <c r="BZ5">
        <v>100</v>
      </c>
      <c r="CB5">
        <v>1</v>
      </c>
      <c r="CC5">
        <v>100</v>
      </c>
      <c r="CE5">
        <v>1</v>
      </c>
      <c r="CF5">
        <v>100</v>
      </c>
      <c r="CH5">
        <v>1</v>
      </c>
      <c r="CI5">
        <v>100</v>
      </c>
      <c r="CK5">
        <v>1</v>
      </c>
      <c r="CL5">
        <v>100</v>
      </c>
      <c r="CN5">
        <v>1</v>
      </c>
      <c r="CO5">
        <v>9.8000000000000007</v>
      </c>
      <c r="CQ5">
        <v>1</v>
      </c>
      <c r="CR5">
        <v>1000</v>
      </c>
      <c r="CT5">
        <v>1</v>
      </c>
      <c r="CU5">
        <v>45</v>
      </c>
      <c r="CW5">
        <v>1</v>
      </c>
      <c r="CX5">
        <v>40</v>
      </c>
      <c r="CZ5">
        <v>1</v>
      </c>
      <c r="DA5">
        <v>1000</v>
      </c>
      <c r="DC5">
        <v>1</v>
      </c>
      <c r="DD5">
        <v>100</v>
      </c>
      <c r="DF5">
        <v>1</v>
      </c>
      <c r="DG5">
        <v>10</v>
      </c>
      <c r="DI5">
        <v>1</v>
      </c>
      <c r="DJ5">
        <v>10</v>
      </c>
    </row>
    <row r="6" spans="2:114" x14ac:dyDescent="0.3">
      <c r="B6">
        <v>2</v>
      </c>
      <c r="C6">
        <v>99.5</v>
      </c>
      <c r="E6">
        <v>2</v>
      </c>
      <c r="F6">
        <v>99</v>
      </c>
      <c r="H6">
        <v>2</v>
      </c>
      <c r="I6">
        <v>99</v>
      </c>
      <c r="K6">
        <v>2</v>
      </c>
      <c r="L6">
        <v>95</v>
      </c>
      <c r="N6">
        <v>2</v>
      </c>
      <c r="O6">
        <v>970</v>
      </c>
      <c r="Q6">
        <v>2</v>
      </c>
      <c r="R6">
        <v>9.9700000000000006</v>
      </c>
      <c r="T6">
        <v>2</v>
      </c>
      <c r="U6">
        <v>9.5</v>
      </c>
      <c r="W6">
        <v>2</v>
      </c>
      <c r="X6">
        <v>98</v>
      </c>
      <c r="Z6">
        <v>2</v>
      </c>
      <c r="AA6">
        <v>350</v>
      </c>
      <c r="AC6">
        <v>2</v>
      </c>
      <c r="AD6">
        <v>450</v>
      </c>
      <c r="AF6">
        <v>2</v>
      </c>
      <c r="AG6">
        <v>390</v>
      </c>
      <c r="AI6">
        <v>2</v>
      </c>
      <c r="AJ6">
        <v>135</v>
      </c>
      <c r="AL6">
        <v>2</v>
      </c>
      <c r="AM6">
        <v>98</v>
      </c>
      <c r="AO6">
        <v>2</v>
      </c>
      <c r="AP6">
        <v>61.25</v>
      </c>
      <c r="AR6">
        <v>2</v>
      </c>
      <c r="AS6">
        <v>70</v>
      </c>
      <c r="AU6">
        <v>2</v>
      </c>
      <c r="AV6">
        <v>995</v>
      </c>
      <c r="AX6">
        <v>2</v>
      </c>
      <c r="AY6">
        <v>99.5</v>
      </c>
      <c r="BA6">
        <v>2</v>
      </c>
      <c r="BB6">
        <v>99</v>
      </c>
      <c r="BD6">
        <v>2</v>
      </c>
      <c r="BE6">
        <v>99.2</v>
      </c>
      <c r="BG6">
        <v>2</v>
      </c>
      <c r="BH6">
        <v>99</v>
      </c>
      <c r="BJ6">
        <v>2</v>
      </c>
      <c r="BK6">
        <v>99</v>
      </c>
      <c r="BM6">
        <v>2</v>
      </c>
      <c r="BN6">
        <v>99</v>
      </c>
      <c r="BP6">
        <v>2</v>
      </c>
      <c r="BQ6">
        <v>93.75</v>
      </c>
      <c r="BS6">
        <v>2</v>
      </c>
      <c r="BT6">
        <v>22</v>
      </c>
      <c r="BV6">
        <v>2</v>
      </c>
      <c r="BW6">
        <v>99</v>
      </c>
      <c r="BY6">
        <v>2</v>
      </c>
      <c r="BZ6">
        <v>99</v>
      </c>
      <c r="CB6">
        <v>2</v>
      </c>
      <c r="CC6">
        <v>98</v>
      </c>
      <c r="CE6">
        <v>2</v>
      </c>
      <c r="CF6">
        <v>95</v>
      </c>
      <c r="CH6">
        <v>2</v>
      </c>
      <c r="CI6">
        <v>98</v>
      </c>
      <c r="CK6">
        <v>2</v>
      </c>
      <c r="CL6">
        <v>95</v>
      </c>
      <c r="CN6">
        <v>2</v>
      </c>
      <c r="CO6">
        <v>9.3000000000000007</v>
      </c>
      <c r="CQ6">
        <v>2</v>
      </c>
      <c r="CR6">
        <v>980</v>
      </c>
      <c r="CT6">
        <v>2</v>
      </c>
      <c r="CU6">
        <v>40</v>
      </c>
      <c r="CW6">
        <v>2</v>
      </c>
      <c r="CX6">
        <v>36</v>
      </c>
      <c r="CZ6">
        <v>2</v>
      </c>
      <c r="DA6">
        <v>997</v>
      </c>
      <c r="DC6">
        <v>2</v>
      </c>
      <c r="DD6">
        <v>90</v>
      </c>
      <c r="DF6">
        <v>2</v>
      </c>
      <c r="DG6" s="1">
        <v>9.5</v>
      </c>
      <c r="DI6">
        <v>2</v>
      </c>
      <c r="DJ6" s="1">
        <v>9.5</v>
      </c>
    </row>
    <row r="7" spans="2:114" x14ac:dyDescent="0.3">
      <c r="B7">
        <v>3</v>
      </c>
      <c r="C7">
        <v>99</v>
      </c>
      <c r="E7">
        <v>3</v>
      </c>
      <c r="F7">
        <v>98</v>
      </c>
      <c r="H7">
        <v>3</v>
      </c>
      <c r="I7">
        <v>98</v>
      </c>
      <c r="K7">
        <v>3</v>
      </c>
      <c r="L7">
        <v>90</v>
      </c>
      <c r="N7">
        <v>3</v>
      </c>
      <c r="O7">
        <v>940</v>
      </c>
      <c r="Q7">
        <v>3</v>
      </c>
      <c r="R7">
        <v>9.94</v>
      </c>
      <c r="T7">
        <v>3</v>
      </c>
      <c r="U7">
        <v>9</v>
      </c>
      <c r="W7">
        <v>3</v>
      </c>
      <c r="X7">
        <v>96</v>
      </c>
      <c r="Z7">
        <v>3</v>
      </c>
      <c r="AA7">
        <v>300</v>
      </c>
      <c r="AC7">
        <v>3</v>
      </c>
      <c r="AD7">
        <v>400</v>
      </c>
      <c r="AF7">
        <v>3</v>
      </c>
      <c r="AG7">
        <v>380</v>
      </c>
      <c r="AI7">
        <v>3</v>
      </c>
      <c r="AJ7">
        <v>120</v>
      </c>
      <c r="AL7">
        <v>3</v>
      </c>
      <c r="AM7">
        <v>96</v>
      </c>
      <c r="AO7">
        <v>3</v>
      </c>
      <c r="AP7">
        <v>52.5</v>
      </c>
      <c r="AR7">
        <v>3</v>
      </c>
      <c r="AS7">
        <v>60</v>
      </c>
      <c r="AU7">
        <v>3</v>
      </c>
      <c r="AV7">
        <v>990</v>
      </c>
      <c r="AX7">
        <v>3</v>
      </c>
      <c r="AY7">
        <v>99</v>
      </c>
      <c r="BA7">
        <v>3</v>
      </c>
      <c r="BB7">
        <v>98</v>
      </c>
      <c r="BD7">
        <v>3</v>
      </c>
      <c r="BE7">
        <v>97.8</v>
      </c>
      <c r="BG7">
        <v>3</v>
      </c>
      <c r="BH7">
        <v>95</v>
      </c>
      <c r="BJ7">
        <v>3</v>
      </c>
      <c r="BK7">
        <v>98</v>
      </c>
      <c r="BM7">
        <v>3</v>
      </c>
      <c r="BN7">
        <v>98</v>
      </c>
      <c r="BP7">
        <v>3</v>
      </c>
      <c r="BQ7">
        <v>87.5</v>
      </c>
      <c r="BS7">
        <v>3</v>
      </c>
      <c r="BT7">
        <v>19</v>
      </c>
      <c r="BV7">
        <v>3</v>
      </c>
      <c r="BW7">
        <v>98</v>
      </c>
      <c r="BY7">
        <v>3</v>
      </c>
      <c r="BZ7">
        <v>98</v>
      </c>
      <c r="CB7">
        <v>3</v>
      </c>
      <c r="CC7">
        <v>96</v>
      </c>
      <c r="CE7">
        <v>3</v>
      </c>
      <c r="CF7">
        <v>90</v>
      </c>
      <c r="CH7">
        <v>3</v>
      </c>
      <c r="CI7">
        <v>96</v>
      </c>
      <c r="CK7">
        <v>3</v>
      </c>
      <c r="CL7">
        <v>90</v>
      </c>
      <c r="CN7">
        <v>3</v>
      </c>
      <c r="CO7">
        <v>8.8000000000000007</v>
      </c>
      <c r="CQ7">
        <v>3</v>
      </c>
      <c r="CR7">
        <v>960</v>
      </c>
      <c r="CT7">
        <v>3</v>
      </c>
      <c r="CU7">
        <v>35</v>
      </c>
      <c r="CW7">
        <v>3</v>
      </c>
      <c r="CX7">
        <v>32</v>
      </c>
      <c r="CZ7">
        <v>3</v>
      </c>
      <c r="DA7">
        <v>994</v>
      </c>
      <c r="DC7">
        <v>3</v>
      </c>
      <c r="DD7">
        <v>80</v>
      </c>
      <c r="DF7">
        <v>3</v>
      </c>
      <c r="DG7">
        <v>9</v>
      </c>
      <c r="DI7">
        <v>3</v>
      </c>
      <c r="DJ7">
        <v>9</v>
      </c>
    </row>
    <row r="8" spans="2:114" x14ac:dyDescent="0.3">
      <c r="B8">
        <v>4</v>
      </c>
      <c r="C8">
        <v>98.5</v>
      </c>
      <c r="E8">
        <v>4</v>
      </c>
      <c r="F8">
        <v>97</v>
      </c>
      <c r="H8">
        <v>4</v>
      </c>
      <c r="I8">
        <v>97</v>
      </c>
      <c r="K8">
        <v>4</v>
      </c>
      <c r="L8">
        <v>85</v>
      </c>
      <c r="N8">
        <v>4</v>
      </c>
      <c r="O8">
        <v>910</v>
      </c>
      <c r="Q8">
        <v>4</v>
      </c>
      <c r="R8">
        <v>9.9</v>
      </c>
      <c r="T8">
        <v>4</v>
      </c>
      <c r="U8">
        <v>8.5</v>
      </c>
      <c r="W8">
        <v>4</v>
      </c>
      <c r="X8">
        <v>94</v>
      </c>
      <c r="Z8">
        <v>4</v>
      </c>
      <c r="AA8">
        <v>250</v>
      </c>
      <c r="AC8">
        <v>4</v>
      </c>
      <c r="AD8">
        <v>350</v>
      </c>
      <c r="AF8">
        <v>4</v>
      </c>
      <c r="AG8">
        <v>370</v>
      </c>
      <c r="AI8">
        <v>4</v>
      </c>
      <c r="AJ8">
        <v>105</v>
      </c>
      <c r="AL8">
        <v>4</v>
      </c>
      <c r="AM8">
        <v>94</v>
      </c>
      <c r="AO8">
        <v>4</v>
      </c>
      <c r="AP8">
        <v>43.75</v>
      </c>
      <c r="AR8">
        <v>4</v>
      </c>
      <c r="AS8">
        <v>50</v>
      </c>
      <c r="AU8">
        <v>4</v>
      </c>
      <c r="AV8">
        <v>985</v>
      </c>
      <c r="AX8">
        <v>4</v>
      </c>
      <c r="AY8">
        <v>98.5</v>
      </c>
      <c r="BA8">
        <v>4</v>
      </c>
      <c r="BB8">
        <v>97</v>
      </c>
      <c r="BD8">
        <v>4</v>
      </c>
      <c r="BE8">
        <v>95.4</v>
      </c>
      <c r="BG8">
        <v>4</v>
      </c>
      <c r="BH8">
        <v>90</v>
      </c>
      <c r="BJ8">
        <v>4</v>
      </c>
      <c r="BK8">
        <v>96</v>
      </c>
      <c r="BM8">
        <v>4</v>
      </c>
      <c r="BN8">
        <v>96</v>
      </c>
      <c r="BP8">
        <v>4</v>
      </c>
      <c r="BQ8">
        <v>81.25</v>
      </c>
      <c r="BS8">
        <v>4</v>
      </c>
      <c r="BT8">
        <v>16</v>
      </c>
      <c r="BV8">
        <v>4</v>
      </c>
      <c r="BW8">
        <v>96.5</v>
      </c>
      <c r="BY8">
        <v>4</v>
      </c>
      <c r="BZ8">
        <v>97</v>
      </c>
      <c r="CB8">
        <v>4</v>
      </c>
      <c r="CC8">
        <v>94</v>
      </c>
      <c r="CE8">
        <v>4</v>
      </c>
      <c r="CF8">
        <v>85</v>
      </c>
      <c r="CH8">
        <v>4</v>
      </c>
      <c r="CI8">
        <v>94</v>
      </c>
      <c r="CK8">
        <v>4</v>
      </c>
      <c r="CL8">
        <v>85</v>
      </c>
      <c r="CN8">
        <v>4</v>
      </c>
      <c r="CO8">
        <v>8.3000000000000007</v>
      </c>
      <c r="CQ8">
        <v>4</v>
      </c>
      <c r="CR8">
        <v>940</v>
      </c>
      <c r="CT8">
        <v>4</v>
      </c>
      <c r="CU8">
        <v>30</v>
      </c>
      <c r="CW8">
        <v>4</v>
      </c>
      <c r="CX8">
        <v>28</v>
      </c>
      <c r="CZ8">
        <v>4</v>
      </c>
      <c r="DA8">
        <v>990</v>
      </c>
      <c r="DC8">
        <v>4</v>
      </c>
      <c r="DD8">
        <v>70</v>
      </c>
      <c r="DF8">
        <v>4</v>
      </c>
      <c r="DG8" s="1">
        <v>8.5</v>
      </c>
      <c r="DI8">
        <v>4</v>
      </c>
      <c r="DJ8" s="1">
        <v>8.5</v>
      </c>
    </row>
    <row r="9" spans="2:114" x14ac:dyDescent="0.3">
      <c r="B9">
        <v>5</v>
      </c>
      <c r="C9">
        <v>98</v>
      </c>
      <c r="E9">
        <v>5</v>
      </c>
      <c r="F9">
        <v>96</v>
      </c>
      <c r="H9">
        <v>5</v>
      </c>
      <c r="I9">
        <v>96</v>
      </c>
      <c r="K9">
        <v>5</v>
      </c>
      <c r="L9">
        <v>80</v>
      </c>
      <c r="N9">
        <v>5</v>
      </c>
      <c r="O9">
        <v>880</v>
      </c>
      <c r="Q9">
        <v>5</v>
      </c>
      <c r="R9">
        <v>9.86</v>
      </c>
      <c r="T9">
        <v>5</v>
      </c>
      <c r="U9">
        <v>8</v>
      </c>
      <c r="W9">
        <v>5</v>
      </c>
      <c r="X9">
        <v>92</v>
      </c>
      <c r="Z9">
        <v>5</v>
      </c>
      <c r="AA9">
        <v>200</v>
      </c>
      <c r="AC9">
        <v>5</v>
      </c>
      <c r="AD9">
        <v>300</v>
      </c>
      <c r="AF9">
        <v>5</v>
      </c>
      <c r="AG9">
        <v>360</v>
      </c>
      <c r="AI9">
        <v>5</v>
      </c>
      <c r="AJ9">
        <v>90</v>
      </c>
      <c r="AL9">
        <v>5</v>
      </c>
      <c r="AM9">
        <v>92</v>
      </c>
      <c r="AO9">
        <v>5</v>
      </c>
      <c r="AP9">
        <v>35</v>
      </c>
      <c r="AR9">
        <v>5</v>
      </c>
      <c r="AS9">
        <v>40</v>
      </c>
      <c r="AU9">
        <v>5</v>
      </c>
      <c r="AV9">
        <v>980</v>
      </c>
      <c r="AX9">
        <v>5</v>
      </c>
      <c r="AY9">
        <v>98</v>
      </c>
      <c r="BA9">
        <v>5</v>
      </c>
      <c r="BB9">
        <v>96</v>
      </c>
      <c r="BD9">
        <v>5</v>
      </c>
      <c r="BE9">
        <v>92</v>
      </c>
      <c r="BG9">
        <v>5</v>
      </c>
      <c r="BH9">
        <v>85</v>
      </c>
      <c r="BJ9">
        <v>5</v>
      </c>
      <c r="BK9">
        <v>90</v>
      </c>
      <c r="BM9">
        <v>5</v>
      </c>
      <c r="BN9">
        <v>90</v>
      </c>
      <c r="BP9">
        <v>5</v>
      </c>
      <c r="BQ9">
        <v>75</v>
      </c>
      <c r="BS9">
        <v>5</v>
      </c>
      <c r="BT9">
        <v>13</v>
      </c>
      <c r="BV9">
        <v>5</v>
      </c>
      <c r="BW9">
        <v>95</v>
      </c>
      <c r="BY9">
        <v>5</v>
      </c>
      <c r="BZ9">
        <v>96</v>
      </c>
      <c r="CB9">
        <v>5</v>
      </c>
      <c r="CC9">
        <v>92</v>
      </c>
      <c r="CE9">
        <v>5</v>
      </c>
      <c r="CF9">
        <v>80</v>
      </c>
      <c r="CH9">
        <v>5</v>
      </c>
      <c r="CI9">
        <v>92</v>
      </c>
      <c r="CK9">
        <v>5</v>
      </c>
      <c r="CL9">
        <v>80</v>
      </c>
      <c r="CN9">
        <v>5</v>
      </c>
      <c r="CO9">
        <v>7.8</v>
      </c>
      <c r="CQ9">
        <v>5</v>
      </c>
      <c r="CR9">
        <v>920</v>
      </c>
      <c r="CT9">
        <v>5</v>
      </c>
      <c r="CU9">
        <v>25</v>
      </c>
      <c r="CW9">
        <v>5</v>
      </c>
      <c r="CX9">
        <v>24</v>
      </c>
      <c r="CZ9">
        <v>5</v>
      </c>
      <c r="DA9">
        <v>985</v>
      </c>
      <c r="DC9">
        <v>5</v>
      </c>
      <c r="DD9">
        <v>60</v>
      </c>
      <c r="DF9">
        <v>5</v>
      </c>
      <c r="DG9">
        <v>8</v>
      </c>
      <c r="DI9">
        <v>5</v>
      </c>
      <c r="DJ9">
        <v>8</v>
      </c>
    </row>
    <row r="10" spans="2:114" x14ac:dyDescent="0.3">
      <c r="B10">
        <v>6</v>
      </c>
      <c r="C10">
        <v>97.5</v>
      </c>
      <c r="E10">
        <v>6</v>
      </c>
      <c r="F10">
        <v>95</v>
      </c>
      <c r="H10">
        <v>6</v>
      </c>
      <c r="I10">
        <v>95</v>
      </c>
      <c r="K10">
        <v>6</v>
      </c>
      <c r="L10">
        <v>75</v>
      </c>
      <c r="N10">
        <v>6</v>
      </c>
      <c r="O10">
        <v>850</v>
      </c>
      <c r="Q10">
        <v>6</v>
      </c>
      <c r="R10">
        <v>9.8000000000000007</v>
      </c>
      <c r="T10">
        <v>6</v>
      </c>
      <c r="U10">
        <v>7</v>
      </c>
      <c r="W10">
        <v>6</v>
      </c>
      <c r="X10">
        <v>90</v>
      </c>
      <c r="Z10">
        <v>6</v>
      </c>
      <c r="AA10">
        <v>150</v>
      </c>
      <c r="AC10">
        <v>6</v>
      </c>
      <c r="AD10">
        <v>250</v>
      </c>
      <c r="AF10">
        <v>6</v>
      </c>
      <c r="AG10">
        <v>350</v>
      </c>
      <c r="AI10">
        <v>6</v>
      </c>
      <c r="AJ10">
        <v>75</v>
      </c>
      <c r="AL10">
        <v>6</v>
      </c>
      <c r="AM10">
        <v>90</v>
      </c>
      <c r="AO10">
        <v>6</v>
      </c>
      <c r="AP10">
        <v>26.25</v>
      </c>
      <c r="AR10">
        <v>6</v>
      </c>
      <c r="AS10">
        <v>30</v>
      </c>
      <c r="AU10">
        <v>6</v>
      </c>
      <c r="AV10">
        <v>970</v>
      </c>
      <c r="AX10">
        <v>6</v>
      </c>
      <c r="AY10">
        <v>97</v>
      </c>
      <c r="BA10">
        <v>6</v>
      </c>
      <c r="BB10">
        <v>95</v>
      </c>
      <c r="BD10">
        <v>6</v>
      </c>
      <c r="BE10">
        <v>88</v>
      </c>
      <c r="BG10">
        <v>6</v>
      </c>
      <c r="BH10">
        <v>80</v>
      </c>
      <c r="BJ10">
        <v>6</v>
      </c>
      <c r="BK10">
        <v>80</v>
      </c>
      <c r="BM10">
        <v>6</v>
      </c>
      <c r="BN10">
        <v>85</v>
      </c>
      <c r="BP10">
        <v>6</v>
      </c>
      <c r="BQ10">
        <v>68.75</v>
      </c>
      <c r="BS10">
        <v>6</v>
      </c>
      <c r="BT10">
        <v>10</v>
      </c>
      <c r="BV10">
        <v>6</v>
      </c>
      <c r="BW10">
        <v>92</v>
      </c>
      <c r="BY10">
        <v>6</v>
      </c>
      <c r="BZ10">
        <v>92</v>
      </c>
      <c r="CB10">
        <v>6</v>
      </c>
      <c r="CC10">
        <v>89</v>
      </c>
      <c r="CE10">
        <v>6</v>
      </c>
      <c r="CF10">
        <v>75</v>
      </c>
      <c r="CH10">
        <v>6</v>
      </c>
      <c r="CI10">
        <v>90</v>
      </c>
      <c r="CK10">
        <v>6</v>
      </c>
      <c r="CL10">
        <v>75</v>
      </c>
      <c r="CN10">
        <v>6</v>
      </c>
      <c r="CO10">
        <v>6.8</v>
      </c>
      <c r="CQ10">
        <v>6</v>
      </c>
      <c r="CR10">
        <v>900</v>
      </c>
      <c r="CT10">
        <v>6</v>
      </c>
      <c r="CU10">
        <v>20</v>
      </c>
      <c r="CW10">
        <v>6</v>
      </c>
      <c r="CX10">
        <v>20</v>
      </c>
      <c r="CZ10">
        <v>6</v>
      </c>
      <c r="DA10">
        <v>975</v>
      </c>
      <c r="DC10">
        <v>6</v>
      </c>
      <c r="DD10">
        <v>50</v>
      </c>
      <c r="DF10">
        <v>6</v>
      </c>
      <c r="DG10">
        <v>7</v>
      </c>
      <c r="DI10">
        <v>6</v>
      </c>
      <c r="DJ10" s="1">
        <v>7.5</v>
      </c>
    </row>
    <row r="11" spans="2:114" x14ac:dyDescent="0.3">
      <c r="B11">
        <v>7</v>
      </c>
      <c r="C11">
        <v>85</v>
      </c>
      <c r="E11">
        <v>7</v>
      </c>
      <c r="F11">
        <v>94</v>
      </c>
      <c r="H11">
        <v>7</v>
      </c>
      <c r="I11">
        <v>94</v>
      </c>
      <c r="K11">
        <v>7</v>
      </c>
      <c r="L11">
        <v>70</v>
      </c>
      <c r="N11">
        <v>7</v>
      </c>
      <c r="O11">
        <v>750</v>
      </c>
      <c r="Q11">
        <v>7</v>
      </c>
      <c r="R11">
        <v>8</v>
      </c>
      <c r="T11">
        <v>7</v>
      </c>
      <c r="U11">
        <v>6</v>
      </c>
      <c r="W11">
        <v>7</v>
      </c>
      <c r="X11">
        <v>88</v>
      </c>
      <c r="Z11">
        <v>7</v>
      </c>
      <c r="AA11">
        <v>100</v>
      </c>
      <c r="AC11">
        <v>7</v>
      </c>
      <c r="AD11">
        <v>200</v>
      </c>
      <c r="AF11">
        <v>7</v>
      </c>
      <c r="AG11">
        <v>300</v>
      </c>
      <c r="AI11">
        <v>7</v>
      </c>
      <c r="AJ11">
        <v>60</v>
      </c>
      <c r="AL11">
        <v>7</v>
      </c>
      <c r="AM11">
        <v>88</v>
      </c>
      <c r="AO11">
        <v>7</v>
      </c>
      <c r="AP11">
        <v>17.5</v>
      </c>
      <c r="AR11">
        <v>7</v>
      </c>
      <c r="AS11">
        <v>20</v>
      </c>
      <c r="AU11">
        <v>7</v>
      </c>
      <c r="AV11">
        <v>960</v>
      </c>
      <c r="AX11">
        <v>7</v>
      </c>
      <c r="AY11">
        <v>96</v>
      </c>
      <c r="BA11">
        <v>7</v>
      </c>
      <c r="BB11">
        <v>70</v>
      </c>
      <c r="BD11">
        <v>7</v>
      </c>
      <c r="BE11">
        <v>84.6</v>
      </c>
      <c r="BG11">
        <v>7</v>
      </c>
      <c r="BH11">
        <v>70</v>
      </c>
      <c r="BJ11">
        <v>7</v>
      </c>
      <c r="BK11">
        <v>60</v>
      </c>
      <c r="BM11">
        <v>7</v>
      </c>
      <c r="BN11">
        <v>75</v>
      </c>
      <c r="BP11">
        <v>7</v>
      </c>
      <c r="BQ11">
        <v>62.5</v>
      </c>
      <c r="BS11">
        <v>7</v>
      </c>
      <c r="BT11">
        <v>7</v>
      </c>
      <c r="BV11">
        <v>7</v>
      </c>
      <c r="BW11">
        <v>85</v>
      </c>
      <c r="BY11">
        <v>7</v>
      </c>
      <c r="BZ11">
        <v>86</v>
      </c>
      <c r="CB11">
        <v>7</v>
      </c>
      <c r="CC11">
        <v>86</v>
      </c>
      <c r="CE11">
        <v>7</v>
      </c>
      <c r="CF11">
        <v>70</v>
      </c>
      <c r="CH11">
        <v>7</v>
      </c>
      <c r="CI11">
        <v>70</v>
      </c>
      <c r="CK11">
        <v>7</v>
      </c>
      <c r="CL11">
        <v>70</v>
      </c>
      <c r="CN11">
        <v>7</v>
      </c>
      <c r="CO11">
        <v>4.5999999999999996</v>
      </c>
      <c r="CQ11">
        <v>7</v>
      </c>
      <c r="CR11">
        <v>880</v>
      </c>
      <c r="CT11">
        <v>7</v>
      </c>
      <c r="CU11">
        <v>15</v>
      </c>
      <c r="CW11">
        <v>7</v>
      </c>
      <c r="CX11">
        <v>16</v>
      </c>
      <c r="CZ11">
        <v>7</v>
      </c>
      <c r="DA11">
        <v>965</v>
      </c>
      <c r="DC11">
        <v>7</v>
      </c>
      <c r="DD11">
        <v>40</v>
      </c>
      <c r="DF11">
        <v>7</v>
      </c>
      <c r="DG11">
        <v>6</v>
      </c>
      <c r="DI11">
        <v>7</v>
      </c>
      <c r="DJ11">
        <v>7</v>
      </c>
    </row>
    <row r="12" spans="2:114" x14ac:dyDescent="0.3">
      <c r="B12">
        <v>8</v>
      </c>
      <c r="C12">
        <v>60</v>
      </c>
      <c r="E12">
        <v>8</v>
      </c>
      <c r="F12">
        <v>88</v>
      </c>
      <c r="H12">
        <v>8</v>
      </c>
      <c r="I12">
        <v>88</v>
      </c>
      <c r="K12">
        <v>8</v>
      </c>
      <c r="L12">
        <v>65</v>
      </c>
      <c r="N12">
        <v>8</v>
      </c>
      <c r="O12">
        <v>500</v>
      </c>
      <c r="Q12">
        <v>8</v>
      </c>
      <c r="R12">
        <v>6</v>
      </c>
      <c r="T12">
        <v>8</v>
      </c>
      <c r="U12">
        <v>4</v>
      </c>
      <c r="W12">
        <v>8</v>
      </c>
      <c r="X12">
        <v>86</v>
      </c>
      <c r="Z12">
        <v>8</v>
      </c>
      <c r="AA12">
        <v>50</v>
      </c>
      <c r="AC12">
        <v>8</v>
      </c>
      <c r="AD12">
        <v>150</v>
      </c>
      <c r="AF12">
        <v>8</v>
      </c>
      <c r="AG12">
        <v>200</v>
      </c>
      <c r="AI12">
        <v>8</v>
      </c>
      <c r="AJ12">
        <v>40</v>
      </c>
      <c r="AL12">
        <v>8</v>
      </c>
      <c r="AM12">
        <v>86</v>
      </c>
      <c r="AO12">
        <v>8</v>
      </c>
      <c r="AP12">
        <v>8.75</v>
      </c>
      <c r="AR12">
        <v>8</v>
      </c>
      <c r="AS12">
        <v>10</v>
      </c>
      <c r="AU12">
        <v>8</v>
      </c>
      <c r="AV12">
        <v>920</v>
      </c>
      <c r="AX12">
        <v>8</v>
      </c>
      <c r="AY12">
        <v>92</v>
      </c>
      <c r="BA12">
        <v>8</v>
      </c>
      <c r="BB12">
        <v>40</v>
      </c>
      <c r="BD12">
        <v>8</v>
      </c>
      <c r="BE12">
        <v>82.2</v>
      </c>
      <c r="BG12">
        <v>8</v>
      </c>
      <c r="BH12">
        <v>50</v>
      </c>
      <c r="BJ12">
        <v>8</v>
      </c>
      <c r="BK12">
        <v>40</v>
      </c>
      <c r="BM12">
        <v>8</v>
      </c>
      <c r="BN12">
        <v>60</v>
      </c>
      <c r="BP12">
        <v>8</v>
      </c>
      <c r="BQ12">
        <v>56.25</v>
      </c>
      <c r="BS12">
        <v>8</v>
      </c>
      <c r="BT12">
        <v>4</v>
      </c>
      <c r="BV12">
        <v>8</v>
      </c>
      <c r="BW12">
        <v>60</v>
      </c>
      <c r="BY12">
        <v>8</v>
      </c>
      <c r="BZ12">
        <v>80</v>
      </c>
      <c r="CB12">
        <v>8</v>
      </c>
      <c r="CC12">
        <v>83</v>
      </c>
      <c r="CE12">
        <v>8</v>
      </c>
      <c r="CF12">
        <v>65</v>
      </c>
      <c r="CH12">
        <v>8</v>
      </c>
      <c r="CI12">
        <v>40</v>
      </c>
      <c r="CK12">
        <v>8</v>
      </c>
      <c r="CL12">
        <v>65</v>
      </c>
      <c r="CN12">
        <v>8</v>
      </c>
      <c r="CO12">
        <v>2.4</v>
      </c>
      <c r="CQ12">
        <v>8</v>
      </c>
      <c r="CR12">
        <v>860</v>
      </c>
      <c r="CT12">
        <v>8</v>
      </c>
      <c r="CU12">
        <v>10</v>
      </c>
      <c r="CW12">
        <v>8</v>
      </c>
      <c r="CX12">
        <v>12</v>
      </c>
      <c r="CZ12">
        <v>8</v>
      </c>
      <c r="DA12">
        <v>945</v>
      </c>
      <c r="DC12">
        <v>8</v>
      </c>
      <c r="DD12">
        <v>30</v>
      </c>
      <c r="DF12">
        <v>8</v>
      </c>
      <c r="DG12">
        <v>4</v>
      </c>
      <c r="DI12">
        <v>8</v>
      </c>
      <c r="DJ12">
        <v>4</v>
      </c>
    </row>
    <row r="13" spans="2:114" x14ac:dyDescent="0.3">
      <c r="B13">
        <v>9</v>
      </c>
      <c r="C13">
        <v>30</v>
      </c>
      <c r="E13">
        <v>9</v>
      </c>
      <c r="F13">
        <v>64</v>
      </c>
      <c r="H13">
        <v>9</v>
      </c>
      <c r="I13">
        <v>70</v>
      </c>
      <c r="K13">
        <v>9</v>
      </c>
      <c r="L13">
        <v>60</v>
      </c>
      <c r="N13">
        <v>9</v>
      </c>
      <c r="O13">
        <v>280</v>
      </c>
      <c r="Q13">
        <v>9</v>
      </c>
      <c r="R13">
        <v>0</v>
      </c>
      <c r="T13">
        <v>9</v>
      </c>
      <c r="U13">
        <v>0</v>
      </c>
      <c r="W13">
        <v>9</v>
      </c>
      <c r="X13">
        <v>84</v>
      </c>
      <c r="Z13">
        <v>9</v>
      </c>
      <c r="AA13">
        <v>0</v>
      </c>
      <c r="AC13">
        <v>9</v>
      </c>
      <c r="AD13">
        <v>0</v>
      </c>
      <c r="AF13">
        <v>9</v>
      </c>
      <c r="AG13">
        <v>0</v>
      </c>
      <c r="AI13">
        <v>9</v>
      </c>
      <c r="AJ13">
        <v>0</v>
      </c>
      <c r="AL13">
        <v>9</v>
      </c>
      <c r="AM13">
        <v>84</v>
      </c>
      <c r="AO13">
        <v>9</v>
      </c>
      <c r="AP13">
        <v>0</v>
      </c>
      <c r="AR13">
        <v>9</v>
      </c>
      <c r="AS13">
        <v>0</v>
      </c>
      <c r="AU13">
        <v>9</v>
      </c>
      <c r="AV13">
        <v>0</v>
      </c>
      <c r="AX13">
        <v>9</v>
      </c>
      <c r="AY13">
        <v>0</v>
      </c>
      <c r="BA13">
        <v>9</v>
      </c>
      <c r="BB13">
        <v>0</v>
      </c>
      <c r="BD13">
        <v>9</v>
      </c>
      <c r="BE13">
        <v>80</v>
      </c>
      <c r="BG13">
        <v>9</v>
      </c>
      <c r="BH13">
        <v>10</v>
      </c>
      <c r="BJ13">
        <v>9</v>
      </c>
      <c r="BK13">
        <v>20</v>
      </c>
      <c r="BM13">
        <v>9</v>
      </c>
      <c r="BN13">
        <v>0</v>
      </c>
      <c r="BP13">
        <v>9</v>
      </c>
      <c r="BQ13">
        <v>50</v>
      </c>
      <c r="BS13">
        <v>9</v>
      </c>
      <c r="BT13">
        <v>0</v>
      </c>
      <c r="BV13">
        <v>9</v>
      </c>
      <c r="BW13">
        <v>0</v>
      </c>
      <c r="BY13">
        <v>9</v>
      </c>
      <c r="BZ13">
        <v>0</v>
      </c>
      <c r="CB13">
        <v>9</v>
      </c>
      <c r="CC13">
        <v>80</v>
      </c>
      <c r="CE13">
        <v>9</v>
      </c>
      <c r="CF13">
        <v>60</v>
      </c>
      <c r="CH13">
        <v>9</v>
      </c>
      <c r="CI13">
        <v>10</v>
      </c>
      <c r="CK13">
        <v>9</v>
      </c>
      <c r="CL13">
        <v>60</v>
      </c>
      <c r="CN13">
        <v>9</v>
      </c>
      <c r="CO13">
        <v>0.2</v>
      </c>
      <c r="CQ13">
        <v>9</v>
      </c>
      <c r="CR13">
        <v>840</v>
      </c>
      <c r="CT13">
        <v>9</v>
      </c>
      <c r="CU13">
        <v>5</v>
      </c>
      <c r="CW13">
        <v>9</v>
      </c>
      <c r="CX13">
        <v>0</v>
      </c>
      <c r="CZ13">
        <v>9</v>
      </c>
      <c r="DA13">
        <v>0</v>
      </c>
      <c r="DC13">
        <v>9</v>
      </c>
      <c r="DD13">
        <v>20</v>
      </c>
      <c r="DF13">
        <v>9</v>
      </c>
      <c r="DG13">
        <v>0</v>
      </c>
      <c r="DI13">
        <v>9</v>
      </c>
      <c r="DJ13">
        <v>0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43017-21C3-44A8-A4B2-2E8314946F38}">
  <dimension ref="D5:AK37"/>
  <sheetViews>
    <sheetView topLeftCell="O1" workbookViewId="0">
      <selection activeCell="AJ10" sqref="AJ10"/>
    </sheetView>
  </sheetViews>
  <sheetFormatPr defaultRowHeight="16.5" x14ac:dyDescent="0.3"/>
  <sheetData>
    <row r="5" spans="4:37" x14ac:dyDescent="0.3">
      <c r="W5" s="1" t="s">
        <v>523</v>
      </c>
      <c r="X5" s="1" t="s">
        <v>151</v>
      </c>
      <c r="AA5" s="1" t="s">
        <v>248</v>
      </c>
      <c r="AB5" s="1" t="s">
        <v>260</v>
      </c>
      <c r="AC5" s="1" t="s">
        <v>758</v>
      </c>
      <c r="AE5">
        <v>25</v>
      </c>
      <c r="AF5" s="1" t="s">
        <v>260</v>
      </c>
      <c r="AG5" s="1" t="s">
        <v>758</v>
      </c>
      <c r="AI5" s="1" t="s">
        <v>505</v>
      </c>
      <c r="AJ5" s="1" t="s">
        <v>260</v>
      </c>
      <c r="AK5" s="1" t="s">
        <v>758</v>
      </c>
    </row>
    <row r="6" spans="4:37" x14ac:dyDescent="0.3">
      <c r="V6" s="1" t="s">
        <v>156</v>
      </c>
      <c r="W6">
        <f>SUMIFS(성적입력!$AD:$AD,성적입력!$AN:$AN,"31",성적입력!$O:$O,인제대특별식!$V6)</f>
        <v>0</v>
      </c>
      <c r="X6">
        <f>SUMIFS(성적입력!$Q:$Q,성적입력!$AN:$AN,"31",성적입력!$O:$O,인제대특별식!$V6)</f>
        <v>0</v>
      </c>
      <c r="AA6" s="1" t="s">
        <v>824</v>
      </c>
      <c r="AB6" t="e">
        <f>SUM(W6:W7,W9)/SUM(X6:X7,X9)</f>
        <v>#N/A</v>
      </c>
      <c r="AC6" t="e">
        <f>(100-((AB6*6.5)-6.5))*0.8</f>
        <v>#N/A</v>
      </c>
      <c r="AE6" s="1" t="s">
        <v>824</v>
      </c>
      <c r="AF6" t="e">
        <f>AB7</f>
        <v>#N/A</v>
      </c>
      <c r="AG6" t="e">
        <f>AC7</f>
        <v>#N/A</v>
      </c>
      <c r="AI6" s="1" t="s">
        <v>829</v>
      </c>
      <c r="AJ6" t="e">
        <f>SUM(W6:W8,W11)/SUM(X6:X8,X11)</f>
        <v>#DIV/0!</v>
      </c>
      <c r="AK6" t="e">
        <f>(100-((AJ6*6.5)-6.5))*0.8</f>
        <v>#DIV/0!</v>
      </c>
    </row>
    <row r="7" spans="4:37" x14ac:dyDescent="0.3">
      <c r="E7" t="s">
        <v>488</v>
      </c>
      <c r="F7" t="s">
        <v>489</v>
      </c>
      <c r="G7" t="s">
        <v>490</v>
      </c>
      <c r="H7" t="s">
        <v>491</v>
      </c>
      <c r="I7" t="s">
        <v>518</v>
      </c>
      <c r="J7" t="s">
        <v>509</v>
      </c>
      <c r="M7" t="s">
        <v>488</v>
      </c>
      <c r="N7" t="s">
        <v>489</v>
      </c>
      <c r="O7" t="s">
        <v>490</v>
      </c>
      <c r="P7" t="s">
        <v>491</v>
      </c>
      <c r="Q7" t="s">
        <v>518</v>
      </c>
      <c r="R7" t="s">
        <v>509</v>
      </c>
      <c r="V7" s="1" t="s">
        <v>162</v>
      </c>
      <c r="W7">
        <f>SUMIFS(성적입력!$AD:$AD,성적입력!$AN:$AN,"31",성적입력!$O:$O,인제대특별식!$V7)</f>
        <v>0</v>
      </c>
      <c r="X7">
        <f>SUMIFS(성적입력!$Q:$Q,성적입력!$AN:$AN,"31",성적입력!$O:$O,인제대특별식!$V7)</f>
        <v>0</v>
      </c>
      <c r="AA7" s="1" t="s">
        <v>825</v>
      </c>
      <c r="AB7" t="e">
        <f>SUM(W6:W9)/SUM(X6:X9)</f>
        <v>#N/A</v>
      </c>
      <c r="AC7" t="e">
        <f>(100-((AB7*6.5)-6.5))*0.8</f>
        <v>#N/A</v>
      </c>
      <c r="AE7" s="1" t="s">
        <v>825</v>
      </c>
      <c r="AF7" t="e">
        <f>AB7</f>
        <v>#N/A</v>
      </c>
      <c r="AG7" t="e">
        <f>AC7</f>
        <v>#N/A</v>
      </c>
    </row>
    <row r="8" spans="4:37" x14ac:dyDescent="0.3">
      <c r="D8" t="s">
        <v>794</v>
      </c>
      <c r="E8" t="e">
        <f>VLOOKUP($D8,'상지대특별식2(학기,과목별)'!$C:$L,5,0)</f>
        <v>#N/A</v>
      </c>
      <c r="F8" t="e">
        <f>VLOOKUP($D8,'상지대특별식2(학기,과목별)'!$C:$L,6,0)</f>
        <v>#N/A</v>
      </c>
      <c r="G8" t="e">
        <f>VLOOKUP($D8,'상지대특별식2(학기,과목별)'!$C:$L,7,0)</f>
        <v>#N/A</v>
      </c>
      <c r="H8" t="e">
        <f>VLOOKUP($D8,'상지대특별식2(학기,과목별)'!$C:$L,8,0)</f>
        <v>#N/A</v>
      </c>
      <c r="I8" t="e">
        <f>VLOOKUP($D8,'상지대특별식2(학기,과목별)'!$C:$L,9,0)</f>
        <v>#N/A</v>
      </c>
      <c r="J8" t="e">
        <f>VLOOKUP($D8,'상지대특별식2(학기,과목별)'!$C:$L,10,0)</f>
        <v>#N/A</v>
      </c>
      <c r="L8">
        <v>1</v>
      </c>
      <c r="M8" t="e" cm="1">
        <f t="array" ref="M8:R37">_xlfn._xlws.SORT($E$8:$J$37,{5,1},{1,-1},FALSE)</f>
        <v>#N/A</v>
      </c>
      <c r="N8" t="e">
        <v>#N/A</v>
      </c>
      <c r="O8" t="e">
        <v>#N/A</v>
      </c>
      <c r="P8" t="e">
        <v>#N/A</v>
      </c>
      <c r="Q8" t="e">
        <v>#N/A</v>
      </c>
      <c r="R8" t="e">
        <v>#N/A</v>
      </c>
      <c r="V8" s="1" t="s">
        <v>199</v>
      </c>
      <c r="W8">
        <f>SUMIFS(성적입력!$AD:$AD,성적입력!$AN:$AN,"31",성적입력!$O:$O,인제대특별식!$V8)</f>
        <v>0</v>
      </c>
      <c r="X8">
        <f>SUMIFS(성적입력!$Q:$Q,성적입력!$AN:$AN,"31",성적입력!$O:$O,인제대특별식!$V8)</f>
        <v>0</v>
      </c>
    </row>
    <row r="9" spans="4:37" x14ac:dyDescent="0.3">
      <c r="D9" t="s">
        <v>795</v>
      </c>
      <c r="E9" t="e">
        <f>VLOOKUP($D9,'상지대특별식2(학기,과목별)'!$C:$L,5,0)</f>
        <v>#N/A</v>
      </c>
      <c r="F9" t="e">
        <f>VLOOKUP($D9,'상지대특별식2(학기,과목별)'!$C:$L,6,0)</f>
        <v>#N/A</v>
      </c>
      <c r="G9" t="e">
        <f>VLOOKUP($D9,'상지대특별식2(학기,과목별)'!$C:$L,7,0)</f>
        <v>#N/A</v>
      </c>
      <c r="H9" t="e">
        <f>VLOOKUP($D9,'상지대특별식2(학기,과목별)'!$C:$L,8,0)</f>
        <v>#N/A</v>
      </c>
      <c r="I9" t="e">
        <f>VLOOKUP($D9,'상지대특별식2(학기,과목별)'!$C:$L,9,0)</f>
        <v>#N/A</v>
      </c>
      <c r="J9" t="e">
        <f>VLOOKUP($D9,'상지대특별식2(학기,과목별)'!$C:$L,10,0)</f>
        <v>#N/A</v>
      </c>
      <c r="L9">
        <v>2</v>
      </c>
      <c r="M9" t="e">
        <v>#N/A</v>
      </c>
      <c r="N9" t="e">
        <v>#N/A</v>
      </c>
      <c r="O9" t="e">
        <v>#N/A</v>
      </c>
      <c r="P9" t="e">
        <v>#N/A</v>
      </c>
      <c r="Q9" t="e">
        <v>#N/A</v>
      </c>
      <c r="R9" t="e">
        <v>#N/A</v>
      </c>
      <c r="V9" s="1" t="s">
        <v>826</v>
      </c>
      <c r="W9" t="e">
        <f>VLOOKUP(1,$L:$R,7,0)+VLOOKUP(2,$L:$R,7,0)</f>
        <v>#N/A</v>
      </c>
      <c r="X9" t="e">
        <f>VLOOKUP(1,$L:$R,2,0)+VLOOKUP(2,$L:$R,2,0)</f>
        <v>#N/A</v>
      </c>
    </row>
    <row r="10" spans="4:37" x14ac:dyDescent="0.3">
      <c r="D10" t="s">
        <v>796</v>
      </c>
      <c r="E10" t="e">
        <f>VLOOKUP($D10,'상지대특별식2(학기,과목별)'!$C:$L,5,0)</f>
        <v>#N/A</v>
      </c>
      <c r="F10" t="e">
        <f>VLOOKUP($D10,'상지대특별식2(학기,과목별)'!$C:$L,6,0)</f>
        <v>#N/A</v>
      </c>
      <c r="G10" t="e">
        <f>VLOOKUP($D10,'상지대특별식2(학기,과목별)'!$C:$L,7,0)</f>
        <v>#N/A</v>
      </c>
      <c r="H10" t="e">
        <f>VLOOKUP($D10,'상지대특별식2(학기,과목별)'!$C:$L,8,0)</f>
        <v>#N/A</v>
      </c>
      <c r="I10" t="e">
        <f>VLOOKUP($D10,'상지대특별식2(학기,과목별)'!$C:$L,9,0)</f>
        <v>#N/A</v>
      </c>
      <c r="J10" t="e">
        <f>VLOOKUP($D10,'상지대특별식2(학기,과목별)'!$C:$L,10,0)</f>
        <v>#N/A</v>
      </c>
      <c r="L10">
        <v>3</v>
      </c>
      <c r="M10" t="e">
        <v>#N/A</v>
      </c>
      <c r="N10" t="e">
        <v>#N/A</v>
      </c>
      <c r="O10" t="e">
        <v>#N/A</v>
      </c>
      <c r="P10" t="e">
        <v>#N/A</v>
      </c>
      <c r="Q10" t="e">
        <v>#N/A</v>
      </c>
      <c r="R10" t="e">
        <v>#N/A</v>
      </c>
    </row>
    <row r="11" spans="4:37" x14ac:dyDescent="0.3">
      <c r="D11" t="s">
        <v>797</v>
      </c>
      <c r="E11" t="e">
        <f>VLOOKUP($D11,'상지대특별식2(학기,과목별)'!$C:$L,5,0)</f>
        <v>#N/A</v>
      </c>
      <c r="F11" t="e">
        <f>VLOOKUP($D11,'상지대특별식2(학기,과목별)'!$C:$L,6,0)</f>
        <v>#N/A</v>
      </c>
      <c r="G11" t="e">
        <f>VLOOKUP($D11,'상지대특별식2(학기,과목별)'!$C:$L,7,0)</f>
        <v>#N/A</v>
      </c>
      <c r="H11" t="e">
        <f>VLOOKUP($D11,'상지대특별식2(학기,과목별)'!$C:$L,8,0)</f>
        <v>#N/A</v>
      </c>
      <c r="I11" t="e">
        <f>VLOOKUP($D11,'상지대특별식2(학기,과목별)'!$C:$L,9,0)</f>
        <v>#N/A</v>
      </c>
      <c r="J11" t="e">
        <f>VLOOKUP($D11,'상지대특별식2(학기,과목별)'!$C:$L,10,0)</f>
        <v>#N/A</v>
      </c>
      <c r="L11">
        <v>4</v>
      </c>
      <c r="M11" t="e">
        <v>#N/A</v>
      </c>
      <c r="N11" t="e">
        <v>#N/A</v>
      </c>
      <c r="O11" t="e">
        <v>#N/A</v>
      </c>
      <c r="P11" t="e">
        <v>#N/A</v>
      </c>
      <c r="Q11" t="e">
        <v>#N/A</v>
      </c>
      <c r="R11" t="e">
        <v>#N/A</v>
      </c>
      <c r="V11" s="1" t="s">
        <v>164</v>
      </c>
      <c r="W11">
        <f>SUMIFS(성적입력!$AD:$AD,성적입력!$AN:$AN,"31",성적입력!$O:$O,인제대특별식!$V11)</f>
        <v>0</v>
      </c>
      <c r="X11">
        <f>SUMIFS(성적입력!$Q:$Q,성적입력!$AN:$AN,"31",성적입력!$O:$O,인제대특별식!$V11)</f>
        <v>0</v>
      </c>
    </row>
    <row r="12" spans="4:37" x14ac:dyDescent="0.3">
      <c r="D12" t="s">
        <v>798</v>
      </c>
      <c r="E12" t="e">
        <f>VLOOKUP($D12,'상지대특별식2(학기,과목별)'!$C:$L,5,0)</f>
        <v>#N/A</v>
      </c>
      <c r="F12" t="e">
        <f>VLOOKUP($D12,'상지대특별식2(학기,과목별)'!$C:$L,6,0)</f>
        <v>#N/A</v>
      </c>
      <c r="G12" t="e">
        <f>VLOOKUP($D12,'상지대특별식2(학기,과목별)'!$C:$L,7,0)</f>
        <v>#N/A</v>
      </c>
      <c r="H12" t="e">
        <f>VLOOKUP($D12,'상지대특별식2(학기,과목별)'!$C:$L,8,0)</f>
        <v>#N/A</v>
      </c>
      <c r="I12" t="e">
        <f>VLOOKUP($D12,'상지대특별식2(학기,과목별)'!$C:$L,9,0)</f>
        <v>#N/A</v>
      </c>
      <c r="J12" t="e">
        <f>VLOOKUP($D12,'상지대특별식2(학기,과목별)'!$C:$L,10,0)</f>
        <v>#N/A</v>
      </c>
      <c r="L12">
        <v>5</v>
      </c>
      <c r="M12" t="e">
        <v>#N/A</v>
      </c>
      <c r="N12" t="e">
        <v>#N/A</v>
      </c>
      <c r="O12" t="e">
        <v>#N/A</v>
      </c>
      <c r="P12" t="e">
        <v>#N/A</v>
      </c>
      <c r="Q12" t="e">
        <v>#N/A</v>
      </c>
      <c r="R12" t="e">
        <v>#N/A</v>
      </c>
    </row>
    <row r="13" spans="4:37" x14ac:dyDescent="0.3">
      <c r="D13" t="s">
        <v>799</v>
      </c>
      <c r="E13" t="e">
        <f>VLOOKUP($D13,'상지대특별식2(학기,과목별)'!$C:$L,5,0)</f>
        <v>#N/A</v>
      </c>
      <c r="F13" t="e">
        <f>VLOOKUP($D13,'상지대특별식2(학기,과목별)'!$C:$L,6,0)</f>
        <v>#N/A</v>
      </c>
      <c r="G13" t="e">
        <f>VLOOKUP($D13,'상지대특별식2(학기,과목별)'!$C:$L,7,0)</f>
        <v>#N/A</v>
      </c>
      <c r="H13" t="e">
        <f>VLOOKUP($D13,'상지대특별식2(학기,과목별)'!$C:$L,8,0)</f>
        <v>#N/A</v>
      </c>
      <c r="I13" t="e">
        <f>VLOOKUP($D13,'상지대특별식2(학기,과목별)'!$C:$L,9,0)</f>
        <v>#N/A</v>
      </c>
      <c r="J13" t="e">
        <f>VLOOKUP($D13,'상지대특별식2(학기,과목별)'!$C:$L,10,0)</f>
        <v>#N/A</v>
      </c>
      <c r="L13">
        <v>6</v>
      </c>
      <c r="M13" t="e">
        <v>#N/A</v>
      </c>
      <c r="N13" t="e">
        <v>#N/A</v>
      </c>
      <c r="O13" t="e">
        <v>#N/A</v>
      </c>
      <c r="P13" t="e">
        <v>#N/A</v>
      </c>
      <c r="Q13" t="e">
        <v>#N/A</v>
      </c>
      <c r="R13" t="e">
        <v>#N/A</v>
      </c>
    </row>
    <row r="14" spans="4:37" x14ac:dyDescent="0.3">
      <c r="D14" t="s">
        <v>800</v>
      </c>
      <c r="E14" t="e">
        <f>VLOOKUP($D14,'상지대특별식2(학기,과목별)'!$C:$L,5,0)</f>
        <v>#N/A</v>
      </c>
      <c r="F14" t="e">
        <f>VLOOKUP($D14,'상지대특별식2(학기,과목별)'!$C:$L,6,0)</f>
        <v>#N/A</v>
      </c>
      <c r="G14" t="e">
        <f>VLOOKUP($D14,'상지대특별식2(학기,과목별)'!$C:$L,7,0)</f>
        <v>#N/A</v>
      </c>
      <c r="H14" t="e">
        <f>VLOOKUP($D14,'상지대특별식2(학기,과목별)'!$C:$L,8,0)</f>
        <v>#N/A</v>
      </c>
      <c r="I14" t="e">
        <f>VLOOKUP($D14,'상지대특별식2(학기,과목별)'!$C:$L,9,0)</f>
        <v>#N/A</v>
      </c>
      <c r="J14" t="e">
        <f>VLOOKUP($D14,'상지대특별식2(학기,과목별)'!$C:$L,10,0)</f>
        <v>#N/A</v>
      </c>
      <c r="L14">
        <v>7</v>
      </c>
      <c r="M14" t="e">
        <v>#N/A</v>
      </c>
      <c r="N14" t="e">
        <v>#N/A</v>
      </c>
      <c r="O14" t="e">
        <v>#N/A</v>
      </c>
      <c r="P14" t="e">
        <v>#N/A</v>
      </c>
      <c r="Q14" t="e">
        <v>#N/A</v>
      </c>
      <c r="R14" t="e">
        <v>#N/A</v>
      </c>
    </row>
    <row r="15" spans="4:37" x14ac:dyDescent="0.3">
      <c r="D15" t="s">
        <v>801</v>
      </c>
      <c r="E15" t="e">
        <f>VLOOKUP($D15,'상지대특별식2(학기,과목별)'!$C:$L,5,0)</f>
        <v>#N/A</v>
      </c>
      <c r="F15" t="e">
        <f>VLOOKUP($D15,'상지대특별식2(학기,과목별)'!$C:$L,6,0)</f>
        <v>#N/A</v>
      </c>
      <c r="G15" t="e">
        <f>VLOOKUP($D15,'상지대특별식2(학기,과목별)'!$C:$L,7,0)</f>
        <v>#N/A</v>
      </c>
      <c r="H15" t="e">
        <f>VLOOKUP($D15,'상지대특별식2(학기,과목별)'!$C:$L,8,0)</f>
        <v>#N/A</v>
      </c>
      <c r="I15" t="e">
        <f>VLOOKUP($D15,'상지대특별식2(학기,과목별)'!$C:$L,9,0)</f>
        <v>#N/A</v>
      </c>
      <c r="J15" t="e">
        <f>VLOOKUP($D15,'상지대특별식2(학기,과목별)'!$C:$L,10,0)</f>
        <v>#N/A</v>
      </c>
      <c r="L15">
        <v>8</v>
      </c>
      <c r="M15" t="e">
        <v>#N/A</v>
      </c>
      <c r="N15" t="e">
        <v>#N/A</v>
      </c>
      <c r="O15" t="e">
        <v>#N/A</v>
      </c>
      <c r="P15" t="e">
        <v>#N/A</v>
      </c>
      <c r="Q15" t="e">
        <v>#N/A</v>
      </c>
      <c r="R15" t="e">
        <v>#N/A</v>
      </c>
    </row>
    <row r="16" spans="4:37" x14ac:dyDescent="0.3">
      <c r="D16" t="s">
        <v>802</v>
      </c>
      <c r="E16" t="e">
        <f>VLOOKUP($D16,'상지대특별식2(학기,과목별)'!$C:$L,5,0)</f>
        <v>#N/A</v>
      </c>
      <c r="F16" t="e">
        <f>VLOOKUP($D16,'상지대특별식2(학기,과목별)'!$C:$L,6,0)</f>
        <v>#N/A</v>
      </c>
      <c r="G16" t="e">
        <f>VLOOKUP($D16,'상지대특별식2(학기,과목별)'!$C:$L,7,0)</f>
        <v>#N/A</v>
      </c>
      <c r="H16" t="e">
        <f>VLOOKUP($D16,'상지대특별식2(학기,과목별)'!$C:$L,8,0)</f>
        <v>#N/A</v>
      </c>
      <c r="I16" t="e">
        <f>VLOOKUP($D16,'상지대특별식2(학기,과목별)'!$C:$L,9,0)</f>
        <v>#N/A</v>
      </c>
      <c r="J16" t="e">
        <f>VLOOKUP($D16,'상지대특별식2(학기,과목별)'!$C:$L,10,0)</f>
        <v>#N/A</v>
      </c>
      <c r="L16">
        <v>9</v>
      </c>
      <c r="M16" t="e">
        <v>#N/A</v>
      </c>
      <c r="N16" t="e">
        <v>#N/A</v>
      </c>
      <c r="O16" t="e">
        <v>#N/A</v>
      </c>
      <c r="P16" t="e">
        <v>#N/A</v>
      </c>
      <c r="Q16" t="e">
        <v>#N/A</v>
      </c>
      <c r="R16" t="e">
        <v>#N/A</v>
      </c>
    </row>
    <row r="17" spans="4:18" x14ac:dyDescent="0.3">
      <c r="D17" t="s">
        <v>803</v>
      </c>
      <c r="E17" t="e">
        <f>VLOOKUP($D17,'상지대특별식2(학기,과목별)'!$C:$L,5,0)</f>
        <v>#N/A</v>
      </c>
      <c r="F17" t="e">
        <f>VLOOKUP($D17,'상지대특별식2(학기,과목별)'!$C:$L,6,0)</f>
        <v>#N/A</v>
      </c>
      <c r="G17" t="e">
        <f>VLOOKUP($D17,'상지대특별식2(학기,과목별)'!$C:$L,7,0)</f>
        <v>#N/A</v>
      </c>
      <c r="H17" t="e">
        <f>VLOOKUP($D17,'상지대특별식2(학기,과목별)'!$C:$L,8,0)</f>
        <v>#N/A</v>
      </c>
      <c r="I17" t="e">
        <f>VLOOKUP($D17,'상지대특별식2(학기,과목별)'!$C:$L,9,0)</f>
        <v>#N/A</v>
      </c>
      <c r="J17" t="e">
        <f>VLOOKUP($D17,'상지대특별식2(학기,과목별)'!$C:$L,10,0)</f>
        <v>#N/A</v>
      </c>
      <c r="L17">
        <v>10</v>
      </c>
      <c r="M17" t="e">
        <v>#N/A</v>
      </c>
      <c r="N17" t="e">
        <v>#N/A</v>
      </c>
      <c r="O17" t="e">
        <v>#N/A</v>
      </c>
      <c r="P17" t="e">
        <v>#N/A</v>
      </c>
      <c r="Q17" t="e">
        <v>#N/A</v>
      </c>
      <c r="R17" t="e">
        <v>#N/A</v>
      </c>
    </row>
    <row r="18" spans="4:18" x14ac:dyDescent="0.3">
      <c r="D18" t="s">
        <v>804</v>
      </c>
      <c r="E18" t="e">
        <f>VLOOKUP($D18,'상지대특별식2(학기,과목별)'!$C:$L,5,0)</f>
        <v>#N/A</v>
      </c>
      <c r="F18" t="e">
        <f>VLOOKUP($D18,'상지대특별식2(학기,과목별)'!$C:$L,6,0)</f>
        <v>#N/A</v>
      </c>
      <c r="G18" t="e">
        <f>VLOOKUP($D18,'상지대특별식2(학기,과목별)'!$C:$L,7,0)</f>
        <v>#N/A</v>
      </c>
      <c r="H18" t="e">
        <f>VLOOKUP($D18,'상지대특별식2(학기,과목별)'!$C:$L,8,0)</f>
        <v>#N/A</v>
      </c>
      <c r="I18" t="e">
        <f>VLOOKUP($D18,'상지대특별식2(학기,과목별)'!$C:$L,9,0)</f>
        <v>#N/A</v>
      </c>
      <c r="J18" t="e">
        <f>VLOOKUP($D18,'상지대특별식2(학기,과목별)'!$C:$L,10,0)</f>
        <v>#N/A</v>
      </c>
      <c r="L18">
        <v>11</v>
      </c>
      <c r="M18" t="e">
        <v>#N/A</v>
      </c>
      <c r="N18" t="e">
        <v>#N/A</v>
      </c>
      <c r="O18" t="e">
        <v>#N/A</v>
      </c>
      <c r="P18" t="e">
        <v>#N/A</v>
      </c>
      <c r="Q18" t="e">
        <v>#N/A</v>
      </c>
      <c r="R18" t="e">
        <v>#N/A</v>
      </c>
    </row>
    <row r="19" spans="4:18" x14ac:dyDescent="0.3">
      <c r="D19" t="s">
        <v>805</v>
      </c>
      <c r="E19" t="e">
        <f>VLOOKUP($D19,'상지대특별식2(학기,과목별)'!$C:$L,5,0)</f>
        <v>#N/A</v>
      </c>
      <c r="F19" t="e">
        <f>VLOOKUP($D19,'상지대특별식2(학기,과목별)'!$C:$L,6,0)</f>
        <v>#N/A</v>
      </c>
      <c r="G19" t="e">
        <f>VLOOKUP($D19,'상지대특별식2(학기,과목별)'!$C:$L,7,0)</f>
        <v>#N/A</v>
      </c>
      <c r="H19" t="e">
        <f>VLOOKUP($D19,'상지대특별식2(학기,과목별)'!$C:$L,8,0)</f>
        <v>#N/A</v>
      </c>
      <c r="I19" t="e">
        <f>VLOOKUP($D19,'상지대특별식2(학기,과목별)'!$C:$L,9,0)</f>
        <v>#N/A</v>
      </c>
      <c r="J19" t="e">
        <f>VLOOKUP($D19,'상지대특별식2(학기,과목별)'!$C:$L,10,0)</f>
        <v>#N/A</v>
      </c>
      <c r="L19">
        <v>12</v>
      </c>
      <c r="M19" t="e">
        <v>#N/A</v>
      </c>
      <c r="N19" t="e">
        <v>#N/A</v>
      </c>
      <c r="O19" t="e">
        <v>#N/A</v>
      </c>
      <c r="P19" t="e">
        <v>#N/A</v>
      </c>
      <c r="Q19" t="e">
        <v>#N/A</v>
      </c>
      <c r="R19" t="e">
        <v>#N/A</v>
      </c>
    </row>
    <row r="20" spans="4:18" x14ac:dyDescent="0.3">
      <c r="D20" t="s">
        <v>806</v>
      </c>
      <c r="E20" t="e">
        <f>VLOOKUP($D20,'상지대특별식2(학기,과목별)'!$C:$L,5,0)</f>
        <v>#N/A</v>
      </c>
      <c r="F20" t="e">
        <f>VLOOKUP($D20,'상지대특별식2(학기,과목별)'!$C:$L,6,0)</f>
        <v>#N/A</v>
      </c>
      <c r="G20" t="e">
        <f>VLOOKUP($D20,'상지대특별식2(학기,과목별)'!$C:$L,7,0)</f>
        <v>#N/A</v>
      </c>
      <c r="H20" t="e">
        <f>VLOOKUP($D20,'상지대특별식2(학기,과목별)'!$C:$L,8,0)</f>
        <v>#N/A</v>
      </c>
      <c r="I20" t="e">
        <f>VLOOKUP($D20,'상지대특별식2(학기,과목별)'!$C:$L,9,0)</f>
        <v>#N/A</v>
      </c>
      <c r="J20" t="e">
        <f>VLOOKUP($D20,'상지대특별식2(학기,과목별)'!$C:$L,10,0)</f>
        <v>#N/A</v>
      </c>
      <c r="L20">
        <v>13</v>
      </c>
      <c r="M20" t="e">
        <v>#N/A</v>
      </c>
      <c r="N20" t="e">
        <v>#N/A</v>
      </c>
      <c r="O20" t="e">
        <v>#N/A</v>
      </c>
      <c r="P20" t="e">
        <v>#N/A</v>
      </c>
      <c r="Q20" t="e">
        <v>#N/A</v>
      </c>
      <c r="R20" t="e">
        <v>#N/A</v>
      </c>
    </row>
    <row r="21" spans="4:18" x14ac:dyDescent="0.3">
      <c r="D21" t="s">
        <v>807</v>
      </c>
      <c r="E21" t="e">
        <f>VLOOKUP($D21,'상지대특별식2(학기,과목별)'!$C:$L,5,0)</f>
        <v>#N/A</v>
      </c>
      <c r="F21" t="e">
        <f>VLOOKUP($D21,'상지대특별식2(학기,과목별)'!$C:$L,6,0)</f>
        <v>#N/A</v>
      </c>
      <c r="G21" t="e">
        <f>VLOOKUP($D21,'상지대특별식2(학기,과목별)'!$C:$L,7,0)</f>
        <v>#N/A</v>
      </c>
      <c r="H21" t="e">
        <f>VLOOKUP($D21,'상지대특별식2(학기,과목별)'!$C:$L,8,0)</f>
        <v>#N/A</v>
      </c>
      <c r="I21" t="e">
        <f>VLOOKUP($D21,'상지대특별식2(학기,과목별)'!$C:$L,9,0)</f>
        <v>#N/A</v>
      </c>
      <c r="J21" t="e">
        <f>VLOOKUP($D21,'상지대특별식2(학기,과목별)'!$C:$L,10,0)</f>
        <v>#N/A</v>
      </c>
      <c r="L21">
        <v>14</v>
      </c>
      <c r="M21" t="e">
        <v>#N/A</v>
      </c>
      <c r="N21" t="e">
        <v>#N/A</v>
      </c>
      <c r="O21" t="e">
        <v>#N/A</v>
      </c>
      <c r="P21" t="e">
        <v>#N/A</v>
      </c>
      <c r="Q21" t="e">
        <v>#N/A</v>
      </c>
      <c r="R21" t="e">
        <v>#N/A</v>
      </c>
    </row>
    <row r="22" spans="4:18" x14ac:dyDescent="0.3">
      <c r="D22" t="s">
        <v>808</v>
      </c>
      <c r="E22" t="e">
        <f>VLOOKUP($D22,'상지대특별식2(학기,과목별)'!$C:$L,5,0)</f>
        <v>#N/A</v>
      </c>
      <c r="F22" t="e">
        <f>VLOOKUP($D22,'상지대특별식2(학기,과목별)'!$C:$L,6,0)</f>
        <v>#N/A</v>
      </c>
      <c r="G22" t="e">
        <f>VLOOKUP($D22,'상지대특별식2(학기,과목별)'!$C:$L,7,0)</f>
        <v>#N/A</v>
      </c>
      <c r="H22" t="e">
        <f>VLOOKUP($D22,'상지대특별식2(학기,과목별)'!$C:$L,8,0)</f>
        <v>#N/A</v>
      </c>
      <c r="I22" t="e">
        <f>VLOOKUP($D22,'상지대특별식2(학기,과목별)'!$C:$L,9,0)</f>
        <v>#N/A</v>
      </c>
      <c r="J22" t="e">
        <f>VLOOKUP($D22,'상지대특별식2(학기,과목별)'!$C:$L,10,0)</f>
        <v>#N/A</v>
      </c>
      <c r="M22" t="e">
        <v>#N/A</v>
      </c>
      <c r="N22" t="e">
        <v>#N/A</v>
      </c>
      <c r="O22" t="e">
        <v>#N/A</v>
      </c>
      <c r="P22" t="e">
        <v>#N/A</v>
      </c>
      <c r="Q22" t="e">
        <v>#N/A</v>
      </c>
      <c r="R22" t="e">
        <v>#N/A</v>
      </c>
    </row>
    <row r="23" spans="4:18" x14ac:dyDescent="0.3">
      <c r="D23" t="s">
        <v>809</v>
      </c>
      <c r="E23" t="e">
        <f>VLOOKUP($D23,'상지대특별식2(학기,과목별)'!$C:$L,5,0)</f>
        <v>#N/A</v>
      </c>
      <c r="F23" t="e">
        <f>VLOOKUP($D23,'상지대특별식2(학기,과목별)'!$C:$L,6,0)</f>
        <v>#N/A</v>
      </c>
      <c r="G23" t="e">
        <f>VLOOKUP($D23,'상지대특별식2(학기,과목별)'!$C:$L,7,0)</f>
        <v>#N/A</v>
      </c>
      <c r="H23" t="e">
        <f>VLOOKUP($D23,'상지대특별식2(학기,과목별)'!$C:$L,8,0)</f>
        <v>#N/A</v>
      </c>
      <c r="I23" t="e">
        <f>VLOOKUP($D23,'상지대특별식2(학기,과목별)'!$C:$L,9,0)</f>
        <v>#N/A</v>
      </c>
      <c r="J23" t="e">
        <f>VLOOKUP($D23,'상지대특별식2(학기,과목별)'!$C:$L,10,0)</f>
        <v>#N/A</v>
      </c>
      <c r="M23" t="e">
        <v>#N/A</v>
      </c>
      <c r="N23" t="e">
        <v>#N/A</v>
      </c>
      <c r="O23" t="e">
        <v>#N/A</v>
      </c>
      <c r="P23" t="e">
        <v>#N/A</v>
      </c>
      <c r="Q23" t="e">
        <v>#N/A</v>
      </c>
      <c r="R23" t="e">
        <v>#N/A</v>
      </c>
    </row>
    <row r="24" spans="4:18" x14ac:dyDescent="0.3">
      <c r="D24" t="s">
        <v>810</v>
      </c>
      <c r="E24" t="e">
        <f>VLOOKUP($D24,'상지대특별식2(학기,과목별)'!$C:$L,5,0)</f>
        <v>#N/A</v>
      </c>
      <c r="F24" t="e">
        <f>VLOOKUP($D24,'상지대특별식2(학기,과목별)'!$C:$L,6,0)</f>
        <v>#N/A</v>
      </c>
      <c r="G24" t="e">
        <f>VLOOKUP($D24,'상지대특별식2(학기,과목별)'!$C:$L,7,0)</f>
        <v>#N/A</v>
      </c>
      <c r="H24" t="e">
        <f>VLOOKUP($D24,'상지대특별식2(학기,과목별)'!$C:$L,8,0)</f>
        <v>#N/A</v>
      </c>
      <c r="I24" t="e">
        <f>VLOOKUP($D24,'상지대특별식2(학기,과목별)'!$C:$L,9,0)</f>
        <v>#N/A</v>
      </c>
      <c r="J24" t="e">
        <f>VLOOKUP($D24,'상지대특별식2(학기,과목별)'!$C:$L,10,0)</f>
        <v>#N/A</v>
      </c>
      <c r="M24" t="e">
        <v>#N/A</v>
      </c>
      <c r="N24" t="e">
        <v>#N/A</v>
      </c>
      <c r="O24" t="e">
        <v>#N/A</v>
      </c>
      <c r="P24" t="e">
        <v>#N/A</v>
      </c>
      <c r="Q24" t="e">
        <v>#N/A</v>
      </c>
      <c r="R24" t="e">
        <v>#N/A</v>
      </c>
    </row>
    <row r="25" spans="4:18" x14ac:dyDescent="0.3">
      <c r="D25" t="s">
        <v>811</v>
      </c>
      <c r="E25" t="e">
        <f>VLOOKUP($D25,'상지대특별식2(학기,과목별)'!$C:$L,5,0)</f>
        <v>#N/A</v>
      </c>
      <c r="F25" t="e">
        <f>VLOOKUP($D25,'상지대특별식2(학기,과목별)'!$C:$L,6,0)</f>
        <v>#N/A</v>
      </c>
      <c r="G25" t="e">
        <f>VLOOKUP($D25,'상지대특별식2(학기,과목별)'!$C:$L,7,0)</f>
        <v>#N/A</v>
      </c>
      <c r="H25" t="e">
        <f>VLOOKUP($D25,'상지대특별식2(학기,과목별)'!$C:$L,8,0)</f>
        <v>#N/A</v>
      </c>
      <c r="I25" t="e">
        <f>VLOOKUP($D25,'상지대특별식2(학기,과목별)'!$C:$L,9,0)</f>
        <v>#N/A</v>
      </c>
      <c r="J25" t="e">
        <f>VLOOKUP($D25,'상지대특별식2(학기,과목별)'!$C:$L,10,0)</f>
        <v>#N/A</v>
      </c>
      <c r="M25" t="e">
        <v>#N/A</v>
      </c>
      <c r="N25" t="e">
        <v>#N/A</v>
      </c>
      <c r="O25" t="e">
        <v>#N/A</v>
      </c>
      <c r="P25" t="e">
        <v>#N/A</v>
      </c>
      <c r="Q25" t="e">
        <v>#N/A</v>
      </c>
      <c r="R25" t="e">
        <v>#N/A</v>
      </c>
    </row>
    <row r="26" spans="4:18" x14ac:dyDescent="0.3">
      <c r="D26" t="s">
        <v>812</v>
      </c>
      <c r="E26" t="e">
        <f>VLOOKUP($D26,'상지대특별식2(학기,과목별)'!$C:$L,5,0)</f>
        <v>#N/A</v>
      </c>
      <c r="F26" t="e">
        <f>VLOOKUP($D26,'상지대특별식2(학기,과목별)'!$C:$L,6,0)</f>
        <v>#N/A</v>
      </c>
      <c r="G26" t="e">
        <f>VLOOKUP($D26,'상지대특별식2(학기,과목별)'!$C:$L,7,0)</f>
        <v>#N/A</v>
      </c>
      <c r="H26" t="e">
        <f>VLOOKUP($D26,'상지대특별식2(학기,과목별)'!$C:$L,8,0)</f>
        <v>#N/A</v>
      </c>
      <c r="I26" t="e">
        <f>VLOOKUP($D26,'상지대특별식2(학기,과목별)'!$C:$L,9,0)</f>
        <v>#N/A</v>
      </c>
      <c r="J26" t="e">
        <f>VLOOKUP($D26,'상지대특별식2(학기,과목별)'!$C:$L,10,0)</f>
        <v>#N/A</v>
      </c>
      <c r="M26" t="e">
        <v>#N/A</v>
      </c>
      <c r="N26" t="e">
        <v>#N/A</v>
      </c>
      <c r="O26" t="e">
        <v>#N/A</v>
      </c>
      <c r="P26" t="e">
        <v>#N/A</v>
      </c>
      <c r="Q26" t="e">
        <v>#N/A</v>
      </c>
      <c r="R26" t="e">
        <v>#N/A</v>
      </c>
    </row>
    <row r="27" spans="4:18" x14ac:dyDescent="0.3">
      <c r="D27" t="s">
        <v>813</v>
      </c>
      <c r="E27" t="e">
        <f>VLOOKUP($D27,'상지대특별식2(학기,과목별)'!$C:$L,5,0)</f>
        <v>#N/A</v>
      </c>
      <c r="F27" t="e">
        <f>VLOOKUP($D27,'상지대특별식2(학기,과목별)'!$C:$L,6,0)</f>
        <v>#N/A</v>
      </c>
      <c r="G27" t="e">
        <f>VLOOKUP($D27,'상지대특별식2(학기,과목별)'!$C:$L,7,0)</f>
        <v>#N/A</v>
      </c>
      <c r="H27" t="e">
        <f>VLOOKUP($D27,'상지대특별식2(학기,과목별)'!$C:$L,8,0)</f>
        <v>#N/A</v>
      </c>
      <c r="I27" t="e">
        <f>VLOOKUP($D27,'상지대특별식2(학기,과목별)'!$C:$L,9,0)</f>
        <v>#N/A</v>
      </c>
      <c r="J27" t="e">
        <f>VLOOKUP($D27,'상지대특별식2(학기,과목별)'!$C:$L,10,0)</f>
        <v>#N/A</v>
      </c>
      <c r="M27" t="e">
        <v>#N/A</v>
      </c>
      <c r="N27" t="e">
        <v>#N/A</v>
      </c>
      <c r="O27" t="e">
        <v>#N/A</v>
      </c>
      <c r="P27" t="e">
        <v>#N/A</v>
      </c>
      <c r="Q27" t="e">
        <v>#N/A</v>
      </c>
      <c r="R27" t="e">
        <v>#N/A</v>
      </c>
    </row>
    <row r="28" spans="4:18" x14ac:dyDescent="0.3">
      <c r="D28" t="s">
        <v>814</v>
      </c>
      <c r="E28" t="e">
        <f>VLOOKUP($D28,'상지대특별식2(학기,과목별)'!$C:$L,5,0)</f>
        <v>#N/A</v>
      </c>
      <c r="F28" t="e">
        <f>VLOOKUP($D28,'상지대특별식2(학기,과목별)'!$C:$L,6,0)</f>
        <v>#N/A</v>
      </c>
      <c r="G28" t="e">
        <f>VLOOKUP($D28,'상지대특별식2(학기,과목별)'!$C:$L,7,0)</f>
        <v>#N/A</v>
      </c>
      <c r="H28" t="e">
        <f>VLOOKUP($D28,'상지대특별식2(학기,과목별)'!$C:$L,8,0)</f>
        <v>#N/A</v>
      </c>
      <c r="I28" t="e">
        <f>VLOOKUP($D28,'상지대특별식2(학기,과목별)'!$C:$L,9,0)</f>
        <v>#N/A</v>
      </c>
      <c r="J28" t="e">
        <f>VLOOKUP($D28,'상지대특별식2(학기,과목별)'!$C:$L,10,0)</f>
        <v>#N/A</v>
      </c>
      <c r="M28" t="e">
        <v>#N/A</v>
      </c>
      <c r="N28" t="e">
        <v>#N/A</v>
      </c>
      <c r="O28" t="e">
        <v>#N/A</v>
      </c>
      <c r="P28" t="e">
        <v>#N/A</v>
      </c>
      <c r="Q28" t="e">
        <v>#N/A</v>
      </c>
      <c r="R28" t="e">
        <v>#N/A</v>
      </c>
    </row>
    <row r="29" spans="4:18" x14ac:dyDescent="0.3">
      <c r="D29" t="s">
        <v>815</v>
      </c>
      <c r="E29" t="e">
        <f>VLOOKUP($D29,'상지대특별식2(학기,과목별)'!$C:$L,5,0)</f>
        <v>#N/A</v>
      </c>
      <c r="F29" t="e">
        <f>VLOOKUP($D29,'상지대특별식2(학기,과목별)'!$C:$L,6,0)</f>
        <v>#N/A</v>
      </c>
      <c r="G29" t="e">
        <f>VLOOKUP($D29,'상지대특별식2(학기,과목별)'!$C:$L,7,0)</f>
        <v>#N/A</v>
      </c>
      <c r="H29" t="e">
        <f>VLOOKUP($D29,'상지대특별식2(학기,과목별)'!$C:$L,8,0)</f>
        <v>#N/A</v>
      </c>
      <c r="I29" t="e">
        <f>VLOOKUP($D29,'상지대특별식2(학기,과목별)'!$C:$L,9,0)</f>
        <v>#N/A</v>
      </c>
      <c r="J29" t="e">
        <f>VLOOKUP($D29,'상지대특별식2(학기,과목별)'!$C:$L,10,0)</f>
        <v>#N/A</v>
      </c>
      <c r="M29" t="e">
        <v>#N/A</v>
      </c>
      <c r="N29" t="e">
        <v>#N/A</v>
      </c>
      <c r="O29" t="e">
        <v>#N/A</v>
      </c>
      <c r="P29" t="e">
        <v>#N/A</v>
      </c>
      <c r="Q29" t="e">
        <v>#N/A</v>
      </c>
      <c r="R29" t="e">
        <v>#N/A</v>
      </c>
    </row>
    <row r="30" spans="4:18" x14ac:dyDescent="0.3">
      <c r="D30" t="s">
        <v>816</v>
      </c>
      <c r="E30" t="e">
        <f>VLOOKUP($D30,'상지대특별식2(학기,과목별)'!$C:$L,5,0)</f>
        <v>#N/A</v>
      </c>
      <c r="F30" t="e">
        <f>VLOOKUP($D30,'상지대특별식2(학기,과목별)'!$C:$L,6,0)</f>
        <v>#N/A</v>
      </c>
      <c r="G30" t="e">
        <f>VLOOKUP($D30,'상지대특별식2(학기,과목별)'!$C:$L,7,0)</f>
        <v>#N/A</v>
      </c>
      <c r="H30" t="e">
        <f>VLOOKUP($D30,'상지대특별식2(학기,과목별)'!$C:$L,8,0)</f>
        <v>#N/A</v>
      </c>
      <c r="I30" t="e">
        <f>VLOOKUP($D30,'상지대특별식2(학기,과목별)'!$C:$L,9,0)</f>
        <v>#N/A</v>
      </c>
      <c r="J30" t="e">
        <f>VLOOKUP($D30,'상지대특별식2(학기,과목별)'!$C:$L,10,0)</f>
        <v>#N/A</v>
      </c>
      <c r="M30" t="e">
        <v>#N/A</v>
      </c>
      <c r="N30" t="e">
        <v>#N/A</v>
      </c>
      <c r="O30" t="e">
        <v>#N/A</v>
      </c>
      <c r="P30" t="e">
        <v>#N/A</v>
      </c>
      <c r="Q30" t="e">
        <v>#N/A</v>
      </c>
      <c r="R30" t="e">
        <v>#N/A</v>
      </c>
    </row>
    <row r="31" spans="4:18" x14ac:dyDescent="0.3">
      <c r="D31" t="s">
        <v>817</v>
      </c>
      <c r="E31" t="e">
        <f>VLOOKUP($D31,'상지대특별식2(학기,과목별)'!$C:$L,5,0)</f>
        <v>#N/A</v>
      </c>
      <c r="F31" t="e">
        <f>VLOOKUP($D31,'상지대특별식2(학기,과목별)'!$C:$L,6,0)</f>
        <v>#N/A</v>
      </c>
      <c r="G31" t="e">
        <f>VLOOKUP($D31,'상지대특별식2(학기,과목별)'!$C:$L,7,0)</f>
        <v>#N/A</v>
      </c>
      <c r="H31" t="e">
        <f>VLOOKUP($D31,'상지대특별식2(학기,과목별)'!$C:$L,8,0)</f>
        <v>#N/A</v>
      </c>
      <c r="I31" t="e">
        <f>VLOOKUP($D31,'상지대특별식2(학기,과목별)'!$C:$L,9,0)</f>
        <v>#N/A</v>
      </c>
      <c r="J31" t="e">
        <f>VLOOKUP($D31,'상지대특별식2(학기,과목별)'!$C:$L,10,0)</f>
        <v>#N/A</v>
      </c>
      <c r="M31" t="e">
        <v>#N/A</v>
      </c>
      <c r="N31" t="e">
        <v>#N/A</v>
      </c>
      <c r="O31" t="e">
        <v>#N/A</v>
      </c>
      <c r="P31" t="e">
        <v>#N/A</v>
      </c>
      <c r="Q31" t="e">
        <v>#N/A</v>
      </c>
      <c r="R31" t="e">
        <v>#N/A</v>
      </c>
    </row>
    <row r="32" spans="4:18" x14ac:dyDescent="0.3">
      <c r="D32" t="s">
        <v>818</v>
      </c>
      <c r="E32" t="e">
        <f>VLOOKUP($D32,'상지대특별식2(학기,과목별)'!$C:$L,5,0)</f>
        <v>#N/A</v>
      </c>
      <c r="F32" t="e">
        <f>VLOOKUP($D32,'상지대특별식2(학기,과목별)'!$C:$L,6,0)</f>
        <v>#N/A</v>
      </c>
      <c r="G32" t="e">
        <f>VLOOKUP($D32,'상지대특별식2(학기,과목별)'!$C:$L,7,0)</f>
        <v>#N/A</v>
      </c>
      <c r="H32" t="e">
        <f>VLOOKUP($D32,'상지대특별식2(학기,과목별)'!$C:$L,8,0)</f>
        <v>#N/A</v>
      </c>
      <c r="I32" t="e">
        <f>VLOOKUP($D32,'상지대특별식2(학기,과목별)'!$C:$L,9,0)</f>
        <v>#N/A</v>
      </c>
      <c r="J32" t="e">
        <f>VLOOKUP($D32,'상지대특별식2(학기,과목별)'!$C:$L,10,0)</f>
        <v>#N/A</v>
      </c>
      <c r="M32" t="e">
        <v>#N/A</v>
      </c>
      <c r="N32" t="e">
        <v>#N/A</v>
      </c>
      <c r="O32" t="e">
        <v>#N/A</v>
      </c>
      <c r="P32" t="e">
        <v>#N/A</v>
      </c>
      <c r="Q32" t="e">
        <v>#N/A</v>
      </c>
      <c r="R32" t="e">
        <v>#N/A</v>
      </c>
    </row>
    <row r="33" spans="4:18" x14ac:dyDescent="0.3">
      <c r="D33" t="s">
        <v>819</v>
      </c>
      <c r="E33" t="e">
        <f>VLOOKUP($D33,'상지대특별식2(학기,과목별)'!$C:$L,5,0)</f>
        <v>#N/A</v>
      </c>
      <c r="F33" t="e">
        <f>VLOOKUP($D33,'상지대특별식2(학기,과목별)'!$C:$L,6,0)</f>
        <v>#N/A</v>
      </c>
      <c r="G33" t="e">
        <f>VLOOKUP($D33,'상지대특별식2(학기,과목별)'!$C:$L,7,0)</f>
        <v>#N/A</v>
      </c>
      <c r="H33" t="e">
        <f>VLOOKUP($D33,'상지대특별식2(학기,과목별)'!$C:$L,8,0)</f>
        <v>#N/A</v>
      </c>
      <c r="I33" t="e">
        <f>VLOOKUP($D33,'상지대특별식2(학기,과목별)'!$C:$L,9,0)</f>
        <v>#N/A</v>
      </c>
      <c r="J33" t="e">
        <f>VLOOKUP($D33,'상지대특별식2(학기,과목별)'!$C:$L,10,0)</f>
        <v>#N/A</v>
      </c>
      <c r="M33" t="e">
        <v>#N/A</v>
      </c>
      <c r="N33" t="e">
        <v>#N/A</v>
      </c>
      <c r="O33" t="e">
        <v>#N/A</v>
      </c>
      <c r="P33" t="e">
        <v>#N/A</v>
      </c>
      <c r="Q33" t="e">
        <v>#N/A</v>
      </c>
      <c r="R33" t="e">
        <v>#N/A</v>
      </c>
    </row>
    <row r="34" spans="4:18" x14ac:dyDescent="0.3">
      <c r="D34" t="s">
        <v>820</v>
      </c>
      <c r="E34" t="e">
        <f>VLOOKUP($D34,'상지대특별식2(학기,과목별)'!$C:$L,5,0)</f>
        <v>#N/A</v>
      </c>
      <c r="F34" t="e">
        <f>VLOOKUP($D34,'상지대특별식2(학기,과목별)'!$C:$L,6,0)</f>
        <v>#N/A</v>
      </c>
      <c r="G34" t="e">
        <f>VLOOKUP($D34,'상지대특별식2(학기,과목별)'!$C:$L,7,0)</f>
        <v>#N/A</v>
      </c>
      <c r="H34" t="e">
        <f>VLOOKUP($D34,'상지대특별식2(학기,과목별)'!$C:$L,8,0)</f>
        <v>#N/A</v>
      </c>
      <c r="I34" t="e">
        <f>VLOOKUP($D34,'상지대특별식2(학기,과목별)'!$C:$L,9,0)</f>
        <v>#N/A</v>
      </c>
      <c r="J34" t="e">
        <f>VLOOKUP($D34,'상지대특별식2(학기,과목별)'!$C:$L,10,0)</f>
        <v>#N/A</v>
      </c>
      <c r="M34" t="e">
        <v>#N/A</v>
      </c>
      <c r="N34" t="e">
        <v>#N/A</v>
      </c>
      <c r="O34" t="e">
        <v>#N/A</v>
      </c>
      <c r="P34" t="e">
        <v>#N/A</v>
      </c>
      <c r="Q34" t="e">
        <v>#N/A</v>
      </c>
      <c r="R34" t="e">
        <v>#N/A</v>
      </c>
    </row>
    <row r="35" spans="4:18" x14ac:dyDescent="0.3">
      <c r="D35" t="s">
        <v>821</v>
      </c>
      <c r="E35" t="e">
        <f>VLOOKUP($D35,'상지대특별식2(학기,과목별)'!$C:$L,5,0)</f>
        <v>#N/A</v>
      </c>
      <c r="F35" t="e">
        <f>VLOOKUP($D35,'상지대특별식2(학기,과목별)'!$C:$L,6,0)</f>
        <v>#N/A</v>
      </c>
      <c r="G35" t="e">
        <f>VLOOKUP($D35,'상지대특별식2(학기,과목별)'!$C:$L,7,0)</f>
        <v>#N/A</v>
      </c>
      <c r="H35" t="e">
        <f>VLOOKUP($D35,'상지대특별식2(학기,과목별)'!$C:$L,8,0)</f>
        <v>#N/A</v>
      </c>
      <c r="I35" t="e">
        <f>VLOOKUP($D35,'상지대특별식2(학기,과목별)'!$C:$L,9,0)</f>
        <v>#N/A</v>
      </c>
      <c r="J35" t="e">
        <f>VLOOKUP($D35,'상지대특별식2(학기,과목별)'!$C:$L,10,0)</f>
        <v>#N/A</v>
      </c>
      <c r="M35" t="e">
        <v>#N/A</v>
      </c>
      <c r="N35" t="e">
        <v>#N/A</v>
      </c>
      <c r="O35" t="e">
        <v>#N/A</v>
      </c>
      <c r="P35" t="e">
        <v>#N/A</v>
      </c>
      <c r="Q35" t="e">
        <v>#N/A</v>
      </c>
      <c r="R35" t="e">
        <v>#N/A</v>
      </c>
    </row>
    <row r="36" spans="4:18" x14ac:dyDescent="0.3">
      <c r="D36" t="s">
        <v>822</v>
      </c>
      <c r="E36" t="e">
        <f>VLOOKUP($D36,'상지대특별식2(학기,과목별)'!$C:$L,5,0)</f>
        <v>#N/A</v>
      </c>
      <c r="F36" t="e">
        <f>VLOOKUP($D36,'상지대특별식2(학기,과목별)'!$C:$L,6,0)</f>
        <v>#N/A</v>
      </c>
      <c r="G36" t="e">
        <f>VLOOKUP($D36,'상지대특별식2(학기,과목별)'!$C:$L,7,0)</f>
        <v>#N/A</v>
      </c>
      <c r="H36" t="e">
        <f>VLOOKUP($D36,'상지대특별식2(학기,과목별)'!$C:$L,8,0)</f>
        <v>#N/A</v>
      </c>
      <c r="I36" t="e">
        <f>VLOOKUP($D36,'상지대특별식2(학기,과목별)'!$C:$L,9,0)</f>
        <v>#N/A</v>
      </c>
      <c r="J36" t="e">
        <f>VLOOKUP($D36,'상지대특별식2(학기,과목별)'!$C:$L,10,0)</f>
        <v>#N/A</v>
      </c>
      <c r="M36" t="e">
        <v>#N/A</v>
      </c>
      <c r="N36" t="e">
        <v>#N/A</v>
      </c>
      <c r="O36" t="e">
        <v>#N/A</v>
      </c>
      <c r="P36" t="e">
        <v>#N/A</v>
      </c>
      <c r="Q36" t="e">
        <v>#N/A</v>
      </c>
      <c r="R36" t="e">
        <v>#N/A</v>
      </c>
    </row>
    <row r="37" spans="4:18" x14ac:dyDescent="0.3">
      <c r="D37" t="s">
        <v>823</v>
      </c>
      <c r="E37" t="e">
        <f>VLOOKUP($D37,'상지대특별식2(학기,과목별)'!$C:$L,5,0)</f>
        <v>#N/A</v>
      </c>
      <c r="F37" t="e">
        <f>VLOOKUP($D37,'상지대특별식2(학기,과목별)'!$C:$L,6,0)</f>
        <v>#N/A</v>
      </c>
      <c r="G37" t="e">
        <f>VLOOKUP($D37,'상지대특별식2(학기,과목별)'!$C:$L,7,0)</f>
        <v>#N/A</v>
      </c>
      <c r="H37" t="e">
        <f>VLOOKUP($D37,'상지대특별식2(학기,과목별)'!$C:$L,8,0)</f>
        <v>#N/A</v>
      </c>
      <c r="I37" t="e">
        <f>VLOOKUP($D37,'상지대특별식2(학기,과목별)'!$C:$L,9,0)</f>
        <v>#N/A</v>
      </c>
      <c r="J37" t="e">
        <f>VLOOKUP($D37,'상지대특별식2(학기,과목별)'!$C:$L,10,0)</f>
        <v>#N/A</v>
      </c>
      <c r="M37" t="e">
        <v>#N/A</v>
      </c>
      <c r="N37" t="e">
        <v>#N/A</v>
      </c>
      <c r="O37" t="e">
        <v>#N/A</v>
      </c>
      <c r="P37" t="e">
        <v>#N/A</v>
      </c>
      <c r="Q37" t="e">
        <v>#N/A</v>
      </c>
      <c r="R37" t="e">
        <v>#N/A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F23F7-56DF-4153-B6BD-8CDF9948FD8D}">
  <dimension ref="B4:AU103"/>
  <sheetViews>
    <sheetView topLeftCell="AG1" workbookViewId="0">
      <selection activeCell="AT16" sqref="AT16"/>
    </sheetView>
  </sheetViews>
  <sheetFormatPr defaultRowHeight="16.5" x14ac:dyDescent="0.3"/>
  <cols>
    <col min="30" max="36" width="9" style="3"/>
    <col min="44" max="44" width="15.875" customWidth="1"/>
  </cols>
  <sheetData>
    <row r="4" spans="2:47" x14ac:dyDescent="0.3">
      <c r="AM4">
        <v>22</v>
      </c>
      <c r="AP4" s="1" t="s">
        <v>756</v>
      </c>
      <c r="AR4">
        <v>23</v>
      </c>
      <c r="AT4" s="1"/>
      <c r="AU4" s="1" t="s">
        <v>756</v>
      </c>
    </row>
    <row r="5" spans="2:47" x14ac:dyDescent="0.3">
      <c r="AM5" s="1" t="s">
        <v>760</v>
      </c>
      <c r="AN5" t="e">
        <f>320+(AL12-60)</f>
        <v>#N/A</v>
      </c>
      <c r="AP5" t="e">
        <f>AN5/9</f>
        <v>#N/A</v>
      </c>
      <c r="AR5" t="s">
        <v>759</v>
      </c>
      <c r="AS5" t="e">
        <f>AN5</f>
        <v>#N/A</v>
      </c>
      <c r="AU5">
        <v>40</v>
      </c>
    </row>
    <row r="6" spans="2:47" x14ac:dyDescent="0.3">
      <c r="AM6" s="1" t="s">
        <v>125</v>
      </c>
      <c r="AN6" t="e">
        <f>160+(AL12-60)</f>
        <v>#N/A</v>
      </c>
      <c r="AP6" t="e">
        <f>AN6/5</f>
        <v>#N/A</v>
      </c>
      <c r="AR6" t="s">
        <v>124</v>
      </c>
      <c r="AS6" t="e">
        <f>200+(AL12-60)</f>
        <v>#N/A</v>
      </c>
      <c r="AU6">
        <v>40</v>
      </c>
    </row>
    <row r="7" spans="2:47" x14ac:dyDescent="0.3">
      <c r="AR7" s="1" t="s">
        <v>610</v>
      </c>
      <c r="AS7" t="e">
        <f>AN5</f>
        <v>#N/A</v>
      </c>
      <c r="AU7">
        <v>40</v>
      </c>
    </row>
    <row r="8" spans="2:47" x14ac:dyDescent="0.3">
      <c r="AM8" s="1" t="s">
        <v>209</v>
      </c>
      <c r="AN8" t="e">
        <f>SUM(AI12:AI26)/SUM(AG12:AG26)</f>
        <v>#N/A</v>
      </c>
      <c r="AR8" s="1" t="s">
        <v>209</v>
      </c>
      <c r="AS8" t="e">
        <f>AN8</f>
        <v>#N/A</v>
      </c>
    </row>
    <row r="11" spans="2:47" x14ac:dyDescent="0.3">
      <c r="C11" t="s">
        <v>511</v>
      </c>
      <c r="D11" t="s">
        <v>493</v>
      </c>
      <c r="E11" t="s">
        <v>512</v>
      </c>
      <c r="F11" t="s">
        <v>513</v>
      </c>
      <c r="G11" t="s">
        <v>483</v>
      </c>
      <c r="H11" t="s">
        <v>488</v>
      </c>
      <c r="I11" t="s">
        <v>489</v>
      </c>
      <c r="J11" t="s">
        <v>490</v>
      </c>
      <c r="K11" t="s">
        <v>491</v>
      </c>
      <c r="L11" t="s">
        <v>514</v>
      </c>
      <c r="M11" t="s">
        <v>521</v>
      </c>
      <c r="N11" t="s">
        <v>515</v>
      </c>
      <c r="O11" t="s">
        <v>501</v>
      </c>
      <c r="P11" t="s">
        <v>516</v>
      </c>
      <c r="Q11" t="s">
        <v>517</v>
      </c>
      <c r="R11" t="s">
        <v>494</v>
      </c>
      <c r="S11" t="s">
        <v>261</v>
      </c>
      <c r="T11" t="s">
        <v>518</v>
      </c>
      <c r="U11" t="s">
        <v>509</v>
      </c>
      <c r="W11" s="1" t="s">
        <v>762</v>
      </c>
      <c r="AA11" s="2" t="s">
        <v>757</v>
      </c>
      <c r="AB11" s="2"/>
      <c r="AE11" s="3" t="s">
        <v>513</v>
      </c>
      <c r="AF11" s="3" t="s">
        <v>483</v>
      </c>
      <c r="AG11" s="3" t="s">
        <v>488</v>
      </c>
      <c r="AH11" s="3" t="s">
        <v>518</v>
      </c>
      <c r="AI11" s="3" t="s">
        <v>509</v>
      </c>
      <c r="AJ11" s="2" t="s">
        <v>757</v>
      </c>
      <c r="AL11" s="2" t="s">
        <v>758</v>
      </c>
    </row>
    <row r="12" spans="2:47" x14ac:dyDescent="0.3">
      <c r="B12">
        <f>Z12</f>
        <v>0</v>
      </c>
      <c r="C12" cm="1">
        <f t="array" ref="C12:U103">_xlfn._xlws.SORT(성적입력!$L$9:$AD$100,{18,6},{1,-1},FALSE)</f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 t="str">
        <v>X</v>
      </c>
      <c r="M12" t="str">
        <v>X</v>
      </c>
      <c r="N12" t="str">
        <v>X</v>
      </c>
      <c r="O12" t="str">
        <v>X</v>
      </c>
      <c r="P12" t="str">
        <v>X</v>
      </c>
      <c r="Q12" t="str">
        <v>X</v>
      </c>
      <c r="R12">
        <v>0</v>
      </c>
      <c r="S12" t="e">
        <v>#DIV/0!</v>
      </c>
      <c r="T12" t="e">
        <v>#DIV/0!</v>
      </c>
      <c r="U12" t="e">
        <v>#DIV/0!</v>
      </c>
      <c r="W12" t="str">
        <f>IF(F12="국어","O",IF(F12="수학","O",IF(F12="영어","O",IF(F12="과학","O",IF(F12="사회","O",IF(F12="도덕","O",IF(F12="역사","O",IF(F12="한국사","O","X"))))))))</f>
        <v>X</v>
      </c>
      <c r="X12" t="str">
        <f>IF(C12&amp;D12="32","32","31")</f>
        <v>31</v>
      </c>
      <c r="Y12" s="36" t="str">
        <f>IF(F12="국어","O",IF(F12="수학","O",IF(F12="영어","O",IF(F12="과학","O",IF(F12="사회","O",IF(F12="한국사","O","X"))))))</f>
        <v>X</v>
      </c>
      <c r="Z12">
        <f>COUNTIF($Y$12:$Y12,"O")</f>
        <v>0</v>
      </c>
      <c r="AA12" s="3" t="e">
        <f>VLOOKUP($T12,학교별등급점수!$CE:$CF,2,0)*우석대특별식!$H12</f>
        <v>#DIV/0!</v>
      </c>
      <c r="AD12" s="3">
        <v>1</v>
      </c>
      <c r="AE12" s="3" t="e">
        <f>VLOOKUP($AD12,$B:$U,5,0)</f>
        <v>#N/A</v>
      </c>
      <c r="AF12" s="3" t="e">
        <f>VLOOKUP($AD12,$B:$U,6,0)</f>
        <v>#N/A</v>
      </c>
      <c r="AG12" s="3" t="e">
        <f>VLOOKUP($AD12,$B:$U,7,0)</f>
        <v>#N/A</v>
      </c>
      <c r="AH12" s="3" t="e">
        <f>VLOOKUP($AD12,$B:$U,19,0)</f>
        <v>#N/A</v>
      </c>
      <c r="AI12" s="3" t="e">
        <f>AG12*AH12</f>
        <v>#N/A</v>
      </c>
      <c r="AJ12" s="3" t="e">
        <f>VLOOKUP($AH12,학교별등급점수!$CE:$CF,2,0)*우석대특별식!$AG12</f>
        <v>#N/A</v>
      </c>
      <c r="AL12" t="e">
        <f>SUM(AJ12:AJ26)/SUM(AG12:AG26)</f>
        <v>#N/A</v>
      </c>
    </row>
    <row r="13" spans="2:47" x14ac:dyDescent="0.3">
      <c r="B13">
        <f t="shared" ref="B13:B76" si="0">Z13</f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 t="str">
        <v>X</v>
      </c>
      <c r="M13" t="str">
        <v>X</v>
      </c>
      <c r="N13" t="str">
        <v>X</v>
      </c>
      <c r="O13" t="str">
        <v>X</v>
      </c>
      <c r="P13" t="str">
        <v>X</v>
      </c>
      <c r="Q13" t="str">
        <v>X</v>
      </c>
      <c r="R13">
        <v>0</v>
      </c>
      <c r="S13" t="e">
        <v>#DIV/0!</v>
      </c>
      <c r="T13" t="e">
        <v>#DIV/0!</v>
      </c>
      <c r="U13" t="e">
        <v>#DIV/0!</v>
      </c>
      <c r="W13" t="str">
        <f t="shared" ref="W13:W76" si="1">IF(F13="국어","O",IF(F13="수학","O",IF(F13="영어","O",IF(F13="과학","O",IF(F13="사회","O",IF(F13="도덕","O",IF(F13="역사","O",IF(F13="한국사","O","X"))))))))</f>
        <v>X</v>
      </c>
      <c r="X13" t="str">
        <f t="shared" ref="X13:X76" si="2">IF(C13&amp;D13="32","32","31")</f>
        <v>31</v>
      </c>
      <c r="Y13" s="36" t="str">
        <f t="shared" ref="Y13:Y76" si="3">IF(F13="국어","O",IF(F13="수학","O",IF(F13="영어","O",IF(F13="과학","O",IF(F13="사회","O",IF(F13="한국사","O","X"))))))</f>
        <v>X</v>
      </c>
      <c r="Z13">
        <f>COUNTIF($Y$12:$Y13,"O")</f>
        <v>0</v>
      </c>
      <c r="AA13" s="3" t="e">
        <f>VLOOKUP($T13,학교별등급점수!$CE:$CF,2,0)*우석대특별식!$H13</f>
        <v>#DIV/0!</v>
      </c>
      <c r="AD13" s="3">
        <v>2</v>
      </c>
      <c r="AE13" s="3" t="e">
        <f t="shared" ref="AE13:AE26" si="4">VLOOKUP($AD13,$B:$U,5,0)</f>
        <v>#N/A</v>
      </c>
      <c r="AF13" s="3" t="e">
        <f t="shared" ref="AF13:AF26" si="5">VLOOKUP($AD13,$B:$U,6,0)</f>
        <v>#N/A</v>
      </c>
      <c r="AG13" s="3" t="e">
        <f t="shared" ref="AG13:AG26" si="6">VLOOKUP($AD13,$B:$U,7,0)</f>
        <v>#N/A</v>
      </c>
      <c r="AH13" s="3" t="e">
        <f t="shared" ref="AH13:AH26" si="7">VLOOKUP($AD13,$B:$U,19,0)</f>
        <v>#N/A</v>
      </c>
      <c r="AI13" s="3" t="e">
        <f t="shared" ref="AI13:AI26" si="8">AG13*AH13</f>
        <v>#N/A</v>
      </c>
      <c r="AJ13" s="3" t="e">
        <f>VLOOKUP($AH13,학교별등급점수!$CE:$CF,2,0)*우석대특별식!$AG13</f>
        <v>#N/A</v>
      </c>
    </row>
    <row r="14" spans="2:47" x14ac:dyDescent="0.3">
      <c r="B14">
        <f t="shared" si="0"/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 t="str">
        <v>X</v>
      </c>
      <c r="M14" t="str">
        <v>X</v>
      </c>
      <c r="N14" t="str">
        <v>X</v>
      </c>
      <c r="O14" t="str">
        <v>X</v>
      </c>
      <c r="P14" t="str">
        <v>X</v>
      </c>
      <c r="Q14" t="str">
        <v>X</v>
      </c>
      <c r="R14">
        <v>0</v>
      </c>
      <c r="S14" t="e">
        <v>#DIV/0!</v>
      </c>
      <c r="T14" t="e">
        <v>#DIV/0!</v>
      </c>
      <c r="U14" t="e">
        <v>#DIV/0!</v>
      </c>
      <c r="W14" t="str">
        <f t="shared" si="1"/>
        <v>X</v>
      </c>
      <c r="X14" t="str">
        <f t="shared" si="2"/>
        <v>31</v>
      </c>
      <c r="Y14" s="36" t="str">
        <f t="shared" si="3"/>
        <v>X</v>
      </c>
      <c r="Z14">
        <f>COUNTIF($Y$12:$Y14,"O")</f>
        <v>0</v>
      </c>
      <c r="AA14" s="3" t="e">
        <f>VLOOKUP($T14,학교별등급점수!$CE:$CF,2,0)*우석대특별식!$H14</f>
        <v>#DIV/0!</v>
      </c>
      <c r="AD14" s="3">
        <v>3</v>
      </c>
      <c r="AE14" s="3" t="e">
        <f t="shared" si="4"/>
        <v>#N/A</v>
      </c>
      <c r="AF14" s="3" t="e">
        <f t="shared" si="5"/>
        <v>#N/A</v>
      </c>
      <c r="AG14" s="3" t="e">
        <f t="shared" si="6"/>
        <v>#N/A</v>
      </c>
      <c r="AH14" s="3" t="e">
        <f t="shared" si="7"/>
        <v>#N/A</v>
      </c>
      <c r="AI14" s="3" t="e">
        <f t="shared" si="8"/>
        <v>#N/A</v>
      </c>
      <c r="AJ14" s="3" t="e">
        <f>VLOOKUP($AH14,학교별등급점수!$CE:$CF,2,0)*우석대특별식!$AG14</f>
        <v>#N/A</v>
      </c>
    </row>
    <row r="15" spans="2:47" x14ac:dyDescent="0.3">
      <c r="B15">
        <f t="shared" si="0"/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 t="str">
        <v>X</v>
      </c>
      <c r="M15" t="str">
        <v>X</v>
      </c>
      <c r="N15" t="str">
        <v>X</v>
      </c>
      <c r="O15" t="str">
        <v>X</v>
      </c>
      <c r="P15" t="str">
        <v>X</v>
      </c>
      <c r="Q15" t="str">
        <v>X</v>
      </c>
      <c r="R15">
        <v>0</v>
      </c>
      <c r="S15" t="e">
        <v>#DIV/0!</v>
      </c>
      <c r="T15" t="e">
        <v>#DIV/0!</v>
      </c>
      <c r="U15" t="e">
        <v>#DIV/0!</v>
      </c>
      <c r="W15" t="str">
        <f t="shared" si="1"/>
        <v>X</v>
      </c>
      <c r="X15" t="str">
        <f t="shared" si="2"/>
        <v>31</v>
      </c>
      <c r="Y15" s="36" t="str">
        <f t="shared" si="3"/>
        <v>X</v>
      </c>
      <c r="Z15">
        <f>COUNTIF($Y$12:$Y15,"O")</f>
        <v>0</v>
      </c>
      <c r="AA15" s="3" t="e">
        <f>VLOOKUP($T15,학교별등급점수!$CE:$CF,2,0)*우석대특별식!$H15</f>
        <v>#DIV/0!</v>
      </c>
      <c r="AD15" s="3">
        <v>4</v>
      </c>
      <c r="AE15" s="3" t="e">
        <f t="shared" si="4"/>
        <v>#N/A</v>
      </c>
      <c r="AF15" s="3" t="e">
        <f t="shared" si="5"/>
        <v>#N/A</v>
      </c>
      <c r="AG15" s="3" t="e">
        <f t="shared" si="6"/>
        <v>#N/A</v>
      </c>
      <c r="AH15" s="3" t="e">
        <f t="shared" si="7"/>
        <v>#N/A</v>
      </c>
      <c r="AI15" s="3" t="e">
        <f t="shared" si="8"/>
        <v>#N/A</v>
      </c>
      <c r="AJ15" s="3" t="e">
        <f>VLOOKUP($AH15,학교별등급점수!$CE:$CF,2,0)*우석대특별식!$AG15</f>
        <v>#N/A</v>
      </c>
      <c r="AM15" s="1" t="s">
        <v>543</v>
      </c>
    </row>
    <row r="16" spans="2:47" x14ac:dyDescent="0.3">
      <c r="B16">
        <f t="shared" si="0"/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 t="str">
        <v>X</v>
      </c>
      <c r="M16" t="str">
        <v>X</v>
      </c>
      <c r="N16" t="str">
        <v>X</v>
      </c>
      <c r="O16" t="str">
        <v>X</v>
      </c>
      <c r="P16" t="str">
        <v>X</v>
      </c>
      <c r="Q16" t="str">
        <v>X</v>
      </c>
      <c r="R16">
        <v>0</v>
      </c>
      <c r="S16" t="e">
        <v>#DIV/0!</v>
      </c>
      <c r="T16" t="e">
        <v>#DIV/0!</v>
      </c>
      <c r="U16" t="e">
        <v>#DIV/0!</v>
      </c>
      <c r="W16" t="str">
        <f t="shared" si="1"/>
        <v>X</v>
      </c>
      <c r="X16" t="str">
        <f t="shared" si="2"/>
        <v>31</v>
      </c>
      <c r="Y16" s="36" t="str">
        <f t="shared" si="3"/>
        <v>X</v>
      </c>
      <c r="Z16">
        <f>COUNTIF($Y$12:$Y16,"O")</f>
        <v>0</v>
      </c>
      <c r="AA16" s="3" t="e">
        <f>VLOOKUP($T16,학교별등급점수!$CE:$CF,2,0)*우석대특별식!$H16</f>
        <v>#DIV/0!</v>
      </c>
      <c r="AD16" s="3">
        <v>5</v>
      </c>
      <c r="AE16" s="3" t="e">
        <f t="shared" si="4"/>
        <v>#N/A</v>
      </c>
      <c r="AF16" s="3" t="e">
        <f t="shared" si="5"/>
        <v>#N/A</v>
      </c>
      <c r="AG16" s="3" t="e">
        <f t="shared" si="6"/>
        <v>#N/A</v>
      </c>
      <c r="AH16" s="3" t="e">
        <f t="shared" si="7"/>
        <v>#N/A</v>
      </c>
      <c r="AI16" s="3" t="e">
        <f t="shared" si="8"/>
        <v>#N/A</v>
      </c>
      <c r="AJ16" s="3" t="e">
        <f>VLOOKUP($AH16,학교별등급점수!$CE:$CF,2,0)*우석대특별식!$AG16</f>
        <v>#N/A</v>
      </c>
      <c r="AN16" t="e">
        <f>SUMIFS($AA:$AA,$X:$X,"31",$W:$W,"O")/SUMIFS($H:$H,$X:$X,"31",$W:$W,"O")</f>
        <v>#DIV/0!</v>
      </c>
      <c r="AQ16" t="e">
        <f>SUMIFS($U:$U,$X:$X,"31",$W:$W,"O")/SUMIFS($H:$H,$X:$X,"31",$W:$W,"O")</f>
        <v>#DIV/0!</v>
      </c>
      <c r="AR16" s="3" t="e" cm="1">
        <f t="array" ref="AR16">_xlfn.IFS(AQ16&lt;2,10,AQ16&lt;3,9,AQ16&lt;4,8,AQ16&lt;5,7,AQ16&lt;6,6,AQ16&lt;7,5,AQ16&lt;8,4,AQ16&lt;9,3,TRUE,2)</f>
        <v>#DIV/0!</v>
      </c>
    </row>
    <row r="17" spans="2:40" x14ac:dyDescent="0.3">
      <c r="B17">
        <f t="shared" si="0"/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 t="str">
        <v>X</v>
      </c>
      <c r="M17" t="str">
        <v>X</v>
      </c>
      <c r="N17" t="str">
        <v>X</v>
      </c>
      <c r="O17" t="str">
        <v>X</v>
      </c>
      <c r="P17" t="str">
        <v>X</v>
      </c>
      <c r="Q17" t="str">
        <v>X</v>
      </c>
      <c r="R17">
        <v>0</v>
      </c>
      <c r="S17" t="e">
        <v>#DIV/0!</v>
      </c>
      <c r="T17" t="e">
        <v>#DIV/0!</v>
      </c>
      <c r="U17" t="e">
        <v>#DIV/0!</v>
      </c>
      <c r="W17" t="str">
        <f t="shared" si="1"/>
        <v>X</v>
      </c>
      <c r="X17" t="str">
        <f t="shared" si="2"/>
        <v>31</v>
      </c>
      <c r="Y17" s="36" t="str">
        <f t="shared" si="3"/>
        <v>X</v>
      </c>
      <c r="Z17">
        <f>COUNTIF($Y$12:$Y17,"O")</f>
        <v>0</v>
      </c>
      <c r="AA17" s="3" t="e">
        <f>VLOOKUP($T17,학교별등급점수!$CE:$CF,2,0)*우석대특별식!$H17</f>
        <v>#DIV/0!</v>
      </c>
      <c r="AD17" s="3">
        <v>6</v>
      </c>
      <c r="AE17" s="3" t="e">
        <f t="shared" si="4"/>
        <v>#N/A</v>
      </c>
      <c r="AF17" s="3" t="e">
        <f t="shared" si="5"/>
        <v>#N/A</v>
      </c>
      <c r="AG17" s="3" t="e">
        <f t="shared" si="6"/>
        <v>#N/A</v>
      </c>
      <c r="AH17" s="3" t="e">
        <f t="shared" si="7"/>
        <v>#N/A</v>
      </c>
      <c r="AI17" s="3" t="e">
        <f t="shared" si="8"/>
        <v>#N/A</v>
      </c>
      <c r="AJ17" s="3" t="e">
        <f>VLOOKUP($AH17,학교별등급점수!$CE:$CF,2,0)*우석대특별식!$AG17</f>
        <v>#N/A</v>
      </c>
      <c r="AN17" t="e">
        <f>360+(AN16-60)</f>
        <v>#DIV/0!</v>
      </c>
    </row>
    <row r="18" spans="2:40" x14ac:dyDescent="0.3">
      <c r="B18">
        <f t="shared" si="0"/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 t="str">
        <v>X</v>
      </c>
      <c r="M18" t="str">
        <v>X</v>
      </c>
      <c r="N18" t="str">
        <v>X</v>
      </c>
      <c r="O18" t="str">
        <v>X</v>
      </c>
      <c r="P18" t="str">
        <v>X</v>
      </c>
      <c r="Q18" t="str">
        <v>X</v>
      </c>
      <c r="R18">
        <v>0</v>
      </c>
      <c r="S18" t="e">
        <v>#DIV/0!</v>
      </c>
      <c r="T18" t="e">
        <v>#DIV/0!</v>
      </c>
      <c r="U18" t="e">
        <v>#DIV/0!</v>
      </c>
      <c r="W18" t="str">
        <f t="shared" si="1"/>
        <v>X</v>
      </c>
      <c r="X18" t="str">
        <f t="shared" si="2"/>
        <v>31</v>
      </c>
      <c r="Y18" s="36" t="str">
        <f t="shared" si="3"/>
        <v>X</v>
      </c>
      <c r="Z18">
        <f>COUNTIF($Y$12:$Y18,"O")</f>
        <v>0</v>
      </c>
      <c r="AA18" s="3" t="e">
        <f>VLOOKUP($T18,학교별등급점수!$CE:$CF,2,0)*우석대특별식!$H18</f>
        <v>#DIV/0!</v>
      </c>
      <c r="AD18" s="3">
        <v>7</v>
      </c>
      <c r="AE18" s="3" t="e">
        <f t="shared" si="4"/>
        <v>#N/A</v>
      </c>
      <c r="AF18" s="3" t="e">
        <f t="shared" si="5"/>
        <v>#N/A</v>
      </c>
      <c r="AG18" s="3" t="e">
        <f t="shared" si="6"/>
        <v>#N/A</v>
      </c>
      <c r="AH18" s="3" t="e">
        <f t="shared" si="7"/>
        <v>#N/A</v>
      </c>
      <c r="AI18" s="3" t="e">
        <f t="shared" si="8"/>
        <v>#N/A</v>
      </c>
      <c r="AJ18" s="3" t="e">
        <f>VLOOKUP($AH18,학교별등급점수!$CE:$CF,2,0)*우석대특별식!$AG18</f>
        <v>#N/A</v>
      </c>
    </row>
    <row r="19" spans="2:40" x14ac:dyDescent="0.3">
      <c r="B19">
        <f t="shared" si="0"/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 t="str">
        <v>X</v>
      </c>
      <c r="M19" t="str">
        <v>X</v>
      </c>
      <c r="N19" t="str">
        <v>X</v>
      </c>
      <c r="O19" t="str">
        <v>X</v>
      </c>
      <c r="P19" t="str">
        <v>X</v>
      </c>
      <c r="Q19" t="str">
        <v>X</v>
      </c>
      <c r="R19">
        <v>0</v>
      </c>
      <c r="S19" t="e">
        <v>#DIV/0!</v>
      </c>
      <c r="T19" t="e">
        <v>#DIV/0!</v>
      </c>
      <c r="U19" t="e">
        <v>#DIV/0!</v>
      </c>
      <c r="W19" t="str">
        <f t="shared" si="1"/>
        <v>X</v>
      </c>
      <c r="X19" t="str">
        <f t="shared" si="2"/>
        <v>31</v>
      </c>
      <c r="Y19" s="36" t="str">
        <f t="shared" si="3"/>
        <v>X</v>
      </c>
      <c r="Z19">
        <f>COUNTIF($Y$12:$Y19,"O")</f>
        <v>0</v>
      </c>
      <c r="AA19" s="3" t="e">
        <f>VLOOKUP($T19,학교별등급점수!$CE:$CF,2,0)*우석대특별식!$H19</f>
        <v>#DIV/0!</v>
      </c>
      <c r="AD19" s="3">
        <v>8</v>
      </c>
      <c r="AE19" s="3" t="e">
        <f t="shared" si="4"/>
        <v>#N/A</v>
      </c>
      <c r="AF19" s="3" t="e">
        <f t="shared" si="5"/>
        <v>#N/A</v>
      </c>
      <c r="AG19" s="3" t="e">
        <f t="shared" si="6"/>
        <v>#N/A</v>
      </c>
      <c r="AH19" s="3" t="e">
        <f t="shared" si="7"/>
        <v>#N/A</v>
      </c>
      <c r="AI19" s="3" t="e">
        <f t="shared" si="8"/>
        <v>#N/A</v>
      </c>
      <c r="AJ19" s="3" t="e">
        <f>VLOOKUP($AH19,학교별등급점수!$CE:$CF,2,0)*우석대특별식!$AG19</f>
        <v>#N/A</v>
      </c>
      <c r="AN19" t="e">
        <f>AN17+AR16</f>
        <v>#DIV/0!</v>
      </c>
    </row>
    <row r="20" spans="2:40" x14ac:dyDescent="0.3">
      <c r="B20">
        <f t="shared" si="0"/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 t="str">
        <v>X</v>
      </c>
      <c r="M20" t="str">
        <v>X</v>
      </c>
      <c r="N20" t="str">
        <v>X</v>
      </c>
      <c r="O20" t="str">
        <v>X</v>
      </c>
      <c r="P20" t="str">
        <v>X</v>
      </c>
      <c r="Q20" t="str">
        <v>X</v>
      </c>
      <c r="R20">
        <v>0</v>
      </c>
      <c r="S20" t="e">
        <v>#DIV/0!</v>
      </c>
      <c r="T20" t="e">
        <v>#DIV/0!</v>
      </c>
      <c r="U20" t="e">
        <v>#DIV/0!</v>
      </c>
      <c r="W20" t="str">
        <f t="shared" si="1"/>
        <v>X</v>
      </c>
      <c r="X20" t="str">
        <f t="shared" si="2"/>
        <v>31</v>
      </c>
      <c r="Y20" s="36" t="str">
        <f t="shared" si="3"/>
        <v>X</v>
      </c>
      <c r="Z20">
        <f>COUNTIF($Y$12:$Y20,"O")</f>
        <v>0</v>
      </c>
      <c r="AA20" s="3" t="e">
        <f>VLOOKUP($T20,학교별등급점수!$CE:$CF,2,0)*우석대특별식!$H20</f>
        <v>#DIV/0!</v>
      </c>
      <c r="AD20" s="3">
        <v>9</v>
      </c>
      <c r="AE20" s="3" t="e">
        <f t="shared" si="4"/>
        <v>#N/A</v>
      </c>
      <c r="AF20" s="3" t="e">
        <f t="shared" si="5"/>
        <v>#N/A</v>
      </c>
      <c r="AG20" s="3" t="e">
        <f t="shared" si="6"/>
        <v>#N/A</v>
      </c>
      <c r="AH20" s="3" t="e">
        <f t="shared" si="7"/>
        <v>#N/A</v>
      </c>
      <c r="AI20" s="3" t="e">
        <f t="shared" si="8"/>
        <v>#N/A</v>
      </c>
      <c r="AJ20" s="3" t="e">
        <f>VLOOKUP($AH20,학교별등급점수!$CE:$CF,2,0)*우석대특별식!$AG20</f>
        <v>#N/A</v>
      </c>
    </row>
    <row r="21" spans="2:40" x14ac:dyDescent="0.3">
      <c r="B21">
        <f t="shared" si="0"/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 t="str">
        <v>X</v>
      </c>
      <c r="M21" t="str">
        <v>X</v>
      </c>
      <c r="N21" t="str">
        <v>X</v>
      </c>
      <c r="O21" t="str">
        <v>X</v>
      </c>
      <c r="P21" t="str">
        <v>X</v>
      </c>
      <c r="Q21" t="str">
        <v>X</v>
      </c>
      <c r="R21">
        <v>0</v>
      </c>
      <c r="S21" t="e">
        <v>#DIV/0!</v>
      </c>
      <c r="T21" t="e">
        <v>#DIV/0!</v>
      </c>
      <c r="U21" t="e">
        <v>#DIV/0!</v>
      </c>
      <c r="W21" t="str">
        <f t="shared" si="1"/>
        <v>X</v>
      </c>
      <c r="X21" t="str">
        <f t="shared" si="2"/>
        <v>31</v>
      </c>
      <c r="Y21" s="36" t="str">
        <f t="shared" si="3"/>
        <v>X</v>
      </c>
      <c r="Z21">
        <f>COUNTIF($Y$12:$Y21,"O")</f>
        <v>0</v>
      </c>
      <c r="AA21" s="3" t="e">
        <f>VLOOKUP($T21,학교별등급점수!$CE:$CF,2,0)*우석대특별식!$H21</f>
        <v>#DIV/0!</v>
      </c>
      <c r="AD21" s="3">
        <v>10</v>
      </c>
      <c r="AE21" s="3" t="e">
        <f t="shared" si="4"/>
        <v>#N/A</v>
      </c>
      <c r="AF21" s="3" t="e">
        <f t="shared" si="5"/>
        <v>#N/A</v>
      </c>
      <c r="AG21" s="3" t="e">
        <f t="shared" si="6"/>
        <v>#N/A</v>
      </c>
      <c r="AH21" s="3" t="e">
        <f t="shared" si="7"/>
        <v>#N/A</v>
      </c>
      <c r="AI21" s="3" t="e">
        <f t="shared" si="8"/>
        <v>#N/A</v>
      </c>
      <c r="AJ21" s="3" t="e">
        <f>VLOOKUP($AH21,학교별등급점수!$CE:$CF,2,0)*우석대특별식!$AG21</f>
        <v>#N/A</v>
      </c>
    </row>
    <row r="22" spans="2:40" x14ac:dyDescent="0.3">
      <c r="B22">
        <f t="shared" si="0"/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 t="str">
        <v>X</v>
      </c>
      <c r="M22" t="str">
        <v>X</v>
      </c>
      <c r="N22" t="str">
        <v>X</v>
      </c>
      <c r="O22" t="str">
        <v>X</v>
      </c>
      <c r="P22" t="str">
        <v>X</v>
      </c>
      <c r="Q22" t="str">
        <v>X</v>
      </c>
      <c r="R22">
        <v>0</v>
      </c>
      <c r="S22" t="e">
        <v>#DIV/0!</v>
      </c>
      <c r="T22" t="e">
        <v>#DIV/0!</v>
      </c>
      <c r="U22" t="e">
        <v>#DIV/0!</v>
      </c>
      <c r="W22" t="str">
        <f t="shared" si="1"/>
        <v>X</v>
      </c>
      <c r="X22" t="str">
        <f t="shared" si="2"/>
        <v>31</v>
      </c>
      <c r="Y22" s="36" t="str">
        <f t="shared" si="3"/>
        <v>X</v>
      </c>
      <c r="Z22">
        <f>COUNTIF($Y$12:$Y22,"O")</f>
        <v>0</v>
      </c>
      <c r="AA22" s="3" t="e">
        <f>VLOOKUP($T22,학교별등급점수!$CE:$CF,2,0)*우석대특별식!$H22</f>
        <v>#DIV/0!</v>
      </c>
      <c r="AD22" s="3">
        <v>11</v>
      </c>
      <c r="AE22" s="3" t="e">
        <f t="shared" si="4"/>
        <v>#N/A</v>
      </c>
      <c r="AF22" s="3" t="e">
        <f t="shared" si="5"/>
        <v>#N/A</v>
      </c>
      <c r="AG22" s="3" t="e">
        <f t="shared" si="6"/>
        <v>#N/A</v>
      </c>
      <c r="AH22" s="3" t="e">
        <f t="shared" si="7"/>
        <v>#N/A</v>
      </c>
      <c r="AI22" s="3" t="e">
        <f t="shared" si="8"/>
        <v>#N/A</v>
      </c>
      <c r="AJ22" s="3" t="e">
        <f>VLOOKUP($AH22,학교별등급점수!$CE:$CF,2,0)*우석대특별식!$AG22</f>
        <v>#N/A</v>
      </c>
    </row>
    <row r="23" spans="2:40" x14ac:dyDescent="0.3">
      <c r="B23">
        <f t="shared" si="0"/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 t="str">
        <v>X</v>
      </c>
      <c r="M23" t="str">
        <v>X</v>
      </c>
      <c r="N23" t="str">
        <v>X</v>
      </c>
      <c r="O23" t="str">
        <v>X</v>
      </c>
      <c r="P23" t="str">
        <v>X</v>
      </c>
      <c r="Q23" t="str">
        <v>X</v>
      </c>
      <c r="R23">
        <v>0</v>
      </c>
      <c r="S23" t="e">
        <v>#DIV/0!</v>
      </c>
      <c r="T23" t="e">
        <v>#DIV/0!</v>
      </c>
      <c r="U23" t="e">
        <v>#DIV/0!</v>
      </c>
      <c r="W23" t="str">
        <f t="shared" si="1"/>
        <v>X</v>
      </c>
      <c r="X23" t="str">
        <f t="shared" si="2"/>
        <v>31</v>
      </c>
      <c r="Y23" s="36" t="str">
        <f t="shared" si="3"/>
        <v>X</v>
      </c>
      <c r="Z23">
        <f>COUNTIF($Y$12:$Y23,"O")</f>
        <v>0</v>
      </c>
      <c r="AA23" s="3" t="e">
        <f>VLOOKUP($T23,학교별등급점수!$CE:$CF,2,0)*우석대특별식!$H23</f>
        <v>#DIV/0!</v>
      </c>
      <c r="AD23" s="3">
        <v>12</v>
      </c>
      <c r="AE23" s="3" t="e">
        <f t="shared" si="4"/>
        <v>#N/A</v>
      </c>
      <c r="AF23" s="3" t="e">
        <f t="shared" si="5"/>
        <v>#N/A</v>
      </c>
      <c r="AG23" s="3" t="e">
        <f t="shared" si="6"/>
        <v>#N/A</v>
      </c>
      <c r="AH23" s="3" t="e">
        <f t="shared" si="7"/>
        <v>#N/A</v>
      </c>
      <c r="AI23" s="3" t="e">
        <f t="shared" si="8"/>
        <v>#N/A</v>
      </c>
      <c r="AJ23" s="3" t="e">
        <f>VLOOKUP($AH23,학교별등급점수!$CE:$CF,2,0)*우석대특별식!$AG23</f>
        <v>#N/A</v>
      </c>
    </row>
    <row r="24" spans="2:40" x14ac:dyDescent="0.3">
      <c r="B24">
        <f t="shared" si="0"/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 t="str">
        <v>X</v>
      </c>
      <c r="M24" t="str">
        <v>X</v>
      </c>
      <c r="N24" t="str">
        <v>X</v>
      </c>
      <c r="O24" t="str">
        <v>X</v>
      </c>
      <c r="P24" t="str">
        <v>X</v>
      </c>
      <c r="Q24" t="str">
        <v>X</v>
      </c>
      <c r="R24">
        <v>0</v>
      </c>
      <c r="S24" t="e">
        <v>#DIV/0!</v>
      </c>
      <c r="T24" t="e">
        <v>#DIV/0!</v>
      </c>
      <c r="U24" t="e">
        <v>#DIV/0!</v>
      </c>
      <c r="W24" t="str">
        <f t="shared" si="1"/>
        <v>X</v>
      </c>
      <c r="X24" t="str">
        <f t="shared" si="2"/>
        <v>31</v>
      </c>
      <c r="Y24" s="36" t="str">
        <f t="shared" si="3"/>
        <v>X</v>
      </c>
      <c r="Z24">
        <f>COUNTIF($Y$12:$Y24,"O")</f>
        <v>0</v>
      </c>
      <c r="AA24" s="3" t="e">
        <f>VLOOKUP($T24,학교별등급점수!$CE:$CF,2,0)*우석대특별식!$H24</f>
        <v>#DIV/0!</v>
      </c>
      <c r="AD24" s="3">
        <v>13</v>
      </c>
      <c r="AE24" s="3" t="e">
        <f t="shared" si="4"/>
        <v>#N/A</v>
      </c>
      <c r="AF24" s="3" t="e">
        <f t="shared" si="5"/>
        <v>#N/A</v>
      </c>
      <c r="AG24" s="3" t="e">
        <f t="shared" si="6"/>
        <v>#N/A</v>
      </c>
      <c r="AH24" s="3" t="e">
        <f t="shared" si="7"/>
        <v>#N/A</v>
      </c>
      <c r="AI24" s="3" t="e">
        <f t="shared" si="8"/>
        <v>#N/A</v>
      </c>
      <c r="AJ24" s="3" t="e">
        <f>VLOOKUP($AH24,학교별등급점수!$CE:$CF,2,0)*우석대특별식!$AG24</f>
        <v>#N/A</v>
      </c>
    </row>
    <row r="25" spans="2:40" x14ac:dyDescent="0.3">
      <c r="B25">
        <f t="shared" si="0"/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 t="str">
        <v>X</v>
      </c>
      <c r="M25" t="str">
        <v>X</v>
      </c>
      <c r="N25" t="str">
        <v>X</v>
      </c>
      <c r="O25" t="str">
        <v>X</v>
      </c>
      <c r="P25" t="str">
        <v>X</v>
      </c>
      <c r="Q25" t="str">
        <v>X</v>
      </c>
      <c r="R25">
        <v>0</v>
      </c>
      <c r="S25" t="e">
        <v>#DIV/0!</v>
      </c>
      <c r="T25" t="e">
        <v>#DIV/0!</v>
      </c>
      <c r="U25" t="e">
        <v>#DIV/0!</v>
      </c>
      <c r="W25" t="str">
        <f t="shared" si="1"/>
        <v>X</v>
      </c>
      <c r="X25" t="str">
        <f t="shared" si="2"/>
        <v>31</v>
      </c>
      <c r="Y25" s="36" t="str">
        <f t="shared" si="3"/>
        <v>X</v>
      </c>
      <c r="Z25">
        <f>COUNTIF($Y$12:$Y25,"O")</f>
        <v>0</v>
      </c>
      <c r="AA25" s="3" t="e">
        <f>VLOOKUP($T25,학교별등급점수!$CE:$CF,2,0)*우석대특별식!$H25</f>
        <v>#DIV/0!</v>
      </c>
      <c r="AD25" s="3">
        <v>14</v>
      </c>
      <c r="AE25" s="3" t="e">
        <f t="shared" si="4"/>
        <v>#N/A</v>
      </c>
      <c r="AF25" s="3" t="e">
        <f t="shared" si="5"/>
        <v>#N/A</v>
      </c>
      <c r="AG25" s="3" t="e">
        <f t="shared" si="6"/>
        <v>#N/A</v>
      </c>
      <c r="AH25" s="3" t="e">
        <f t="shared" si="7"/>
        <v>#N/A</v>
      </c>
      <c r="AI25" s="3" t="e">
        <f t="shared" si="8"/>
        <v>#N/A</v>
      </c>
      <c r="AJ25" s="3" t="e">
        <f>VLOOKUP($AH25,학교별등급점수!$CE:$CF,2,0)*우석대특별식!$AG25</f>
        <v>#N/A</v>
      </c>
    </row>
    <row r="26" spans="2:40" x14ac:dyDescent="0.3">
      <c r="B26">
        <f t="shared" si="0"/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 t="str">
        <v>X</v>
      </c>
      <c r="M26" t="str">
        <v>X</v>
      </c>
      <c r="N26" t="str">
        <v>X</v>
      </c>
      <c r="O26" t="str">
        <v>X</v>
      </c>
      <c r="P26" t="str">
        <v>X</v>
      </c>
      <c r="Q26" t="str">
        <v>X</v>
      </c>
      <c r="R26">
        <v>0</v>
      </c>
      <c r="S26" t="e">
        <v>#DIV/0!</v>
      </c>
      <c r="T26" t="e">
        <v>#DIV/0!</v>
      </c>
      <c r="U26" t="e">
        <v>#DIV/0!</v>
      </c>
      <c r="W26" t="str">
        <f t="shared" si="1"/>
        <v>X</v>
      </c>
      <c r="X26" t="str">
        <f t="shared" si="2"/>
        <v>31</v>
      </c>
      <c r="Y26" s="36" t="str">
        <f t="shared" si="3"/>
        <v>X</v>
      </c>
      <c r="Z26">
        <f>COUNTIF($Y$12:$Y26,"O")</f>
        <v>0</v>
      </c>
      <c r="AA26" s="3" t="e">
        <f>VLOOKUP($T26,학교별등급점수!$CE:$CF,2,0)*우석대특별식!$H26</f>
        <v>#DIV/0!</v>
      </c>
      <c r="AD26" s="3">
        <v>15</v>
      </c>
      <c r="AE26" s="3" t="e">
        <f t="shared" si="4"/>
        <v>#N/A</v>
      </c>
      <c r="AF26" s="3" t="e">
        <f t="shared" si="5"/>
        <v>#N/A</v>
      </c>
      <c r="AG26" s="3" t="e">
        <f t="shared" si="6"/>
        <v>#N/A</v>
      </c>
      <c r="AH26" s="3" t="e">
        <f t="shared" si="7"/>
        <v>#N/A</v>
      </c>
      <c r="AI26" s="3" t="e">
        <f t="shared" si="8"/>
        <v>#N/A</v>
      </c>
      <c r="AJ26" s="3" t="e">
        <f>VLOOKUP($AH26,학교별등급점수!$CE:$CF,2,0)*우석대특별식!$AG26</f>
        <v>#N/A</v>
      </c>
    </row>
    <row r="27" spans="2:40" x14ac:dyDescent="0.3">
      <c r="B27">
        <f t="shared" si="0"/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 t="str">
        <v>X</v>
      </c>
      <c r="M27" t="str">
        <v>X</v>
      </c>
      <c r="N27" t="str">
        <v>X</v>
      </c>
      <c r="O27" t="str">
        <v>X</v>
      </c>
      <c r="P27" t="str">
        <v>X</v>
      </c>
      <c r="Q27" t="str">
        <v>X</v>
      </c>
      <c r="R27">
        <v>0</v>
      </c>
      <c r="S27" t="e">
        <v>#DIV/0!</v>
      </c>
      <c r="T27" t="e">
        <v>#DIV/0!</v>
      </c>
      <c r="U27" t="e">
        <v>#DIV/0!</v>
      </c>
      <c r="W27" t="str">
        <f t="shared" si="1"/>
        <v>X</v>
      </c>
      <c r="X27" t="str">
        <f t="shared" si="2"/>
        <v>31</v>
      </c>
      <c r="Y27" s="36" t="str">
        <f t="shared" si="3"/>
        <v>X</v>
      </c>
      <c r="Z27">
        <f>COUNTIF($Y$12:$Y27,"O")</f>
        <v>0</v>
      </c>
      <c r="AA27" s="3" t="e">
        <f>VLOOKUP($T27,학교별등급점수!$CE:$CF,2,0)*우석대특별식!$H27</f>
        <v>#DIV/0!</v>
      </c>
    </row>
    <row r="28" spans="2:40" x14ac:dyDescent="0.3">
      <c r="B28">
        <f t="shared" si="0"/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 t="str">
        <v>X</v>
      </c>
      <c r="M28" t="str">
        <v>X</v>
      </c>
      <c r="N28" t="str">
        <v>X</v>
      </c>
      <c r="O28" t="str">
        <v>X</v>
      </c>
      <c r="P28" t="str">
        <v>X</v>
      </c>
      <c r="Q28" t="str">
        <v>X</v>
      </c>
      <c r="R28">
        <v>0</v>
      </c>
      <c r="S28" t="e">
        <v>#DIV/0!</v>
      </c>
      <c r="T28" t="e">
        <v>#DIV/0!</v>
      </c>
      <c r="U28" t="e">
        <v>#DIV/0!</v>
      </c>
      <c r="W28" t="str">
        <f t="shared" si="1"/>
        <v>X</v>
      </c>
      <c r="X28" t="str">
        <f t="shared" si="2"/>
        <v>31</v>
      </c>
      <c r="Y28" s="36" t="str">
        <f t="shared" si="3"/>
        <v>X</v>
      </c>
      <c r="Z28">
        <f>COUNTIF($Y$12:$Y28,"O")</f>
        <v>0</v>
      </c>
      <c r="AA28" s="3" t="e">
        <f>VLOOKUP($T28,학교별등급점수!$CE:$CF,2,0)*우석대특별식!$H28</f>
        <v>#DIV/0!</v>
      </c>
    </row>
    <row r="29" spans="2:40" x14ac:dyDescent="0.3">
      <c r="B29">
        <f t="shared" si="0"/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 t="str">
        <v>X</v>
      </c>
      <c r="M29" t="str">
        <v>X</v>
      </c>
      <c r="N29" t="str">
        <v>X</v>
      </c>
      <c r="O29" t="str">
        <v>X</v>
      </c>
      <c r="P29" t="str">
        <v>X</v>
      </c>
      <c r="Q29" t="str">
        <v>X</v>
      </c>
      <c r="R29">
        <v>0</v>
      </c>
      <c r="S29" t="e">
        <v>#DIV/0!</v>
      </c>
      <c r="T29" t="e">
        <v>#DIV/0!</v>
      </c>
      <c r="U29" t="e">
        <v>#DIV/0!</v>
      </c>
      <c r="W29" t="str">
        <f t="shared" si="1"/>
        <v>X</v>
      </c>
      <c r="X29" t="str">
        <f t="shared" si="2"/>
        <v>31</v>
      </c>
      <c r="Y29" s="36" t="str">
        <f t="shared" si="3"/>
        <v>X</v>
      </c>
      <c r="Z29">
        <f>COUNTIF($Y$12:$Y29,"O")</f>
        <v>0</v>
      </c>
      <c r="AA29" s="3" t="e">
        <f>VLOOKUP($T29,학교별등급점수!$CE:$CF,2,0)*우석대특별식!$H29</f>
        <v>#DIV/0!</v>
      </c>
    </row>
    <row r="30" spans="2:40" x14ac:dyDescent="0.3">
      <c r="B30">
        <f t="shared" si="0"/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 t="str">
        <v>X</v>
      </c>
      <c r="M30" t="str">
        <v>X</v>
      </c>
      <c r="N30" t="str">
        <v>X</v>
      </c>
      <c r="O30" t="str">
        <v>X</v>
      </c>
      <c r="P30" t="str">
        <v>X</v>
      </c>
      <c r="Q30" t="str">
        <v>X</v>
      </c>
      <c r="R30">
        <v>0</v>
      </c>
      <c r="S30" t="e">
        <v>#DIV/0!</v>
      </c>
      <c r="T30" t="e">
        <v>#DIV/0!</v>
      </c>
      <c r="U30" t="e">
        <v>#DIV/0!</v>
      </c>
      <c r="W30" t="str">
        <f t="shared" si="1"/>
        <v>X</v>
      </c>
      <c r="X30" t="str">
        <f t="shared" si="2"/>
        <v>31</v>
      </c>
      <c r="Y30" s="36" t="str">
        <f t="shared" si="3"/>
        <v>X</v>
      </c>
      <c r="Z30">
        <f>COUNTIF($Y$12:$Y30,"O")</f>
        <v>0</v>
      </c>
      <c r="AA30" s="3" t="e">
        <f>VLOOKUP($T30,학교별등급점수!$CE:$CF,2,0)*우석대특별식!$H30</f>
        <v>#DIV/0!</v>
      </c>
    </row>
    <row r="31" spans="2:40" x14ac:dyDescent="0.3">
      <c r="B31">
        <f t="shared" si="0"/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 t="str">
        <v>X</v>
      </c>
      <c r="M31" t="str">
        <v>X</v>
      </c>
      <c r="N31" t="str">
        <v>X</v>
      </c>
      <c r="O31" t="str">
        <v>X</v>
      </c>
      <c r="P31" t="str">
        <v>X</v>
      </c>
      <c r="Q31" t="str">
        <v>X</v>
      </c>
      <c r="R31">
        <v>0</v>
      </c>
      <c r="S31" t="e">
        <v>#DIV/0!</v>
      </c>
      <c r="T31" t="e">
        <v>#DIV/0!</v>
      </c>
      <c r="U31" t="e">
        <v>#DIV/0!</v>
      </c>
      <c r="W31" t="str">
        <f t="shared" si="1"/>
        <v>X</v>
      </c>
      <c r="X31" t="str">
        <f t="shared" si="2"/>
        <v>31</v>
      </c>
      <c r="Y31" s="36" t="str">
        <f t="shared" si="3"/>
        <v>X</v>
      </c>
      <c r="Z31">
        <f>COUNTIF($Y$12:$Y31,"O")</f>
        <v>0</v>
      </c>
      <c r="AA31" s="3" t="e">
        <f>VLOOKUP($T31,학교별등급점수!$CE:$CF,2,0)*우석대특별식!$H31</f>
        <v>#DIV/0!</v>
      </c>
    </row>
    <row r="32" spans="2:40" x14ac:dyDescent="0.3">
      <c r="B32">
        <f t="shared" si="0"/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 t="str">
        <v>X</v>
      </c>
      <c r="M32" t="str">
        <v>X</v>
      </c>
      <c r="N32" t="str">
        <v>X</v>
      </c>
      <c r="O32" t="str">
        <v>X</v>
      </c>
      <c r="P32" t="str">
        <v>X</v>
      </c>
      <c r="Q32" t="str">
        <v>X</v>
      </c>
      <c r="R32">
        <v>0</v>
      </c>
      <c r="S32" t="e">
        <v>#DIV/0!</v>
      </c>
      <c r="T32" t="e">
        <v>#DIV/0!</v>
      </c>
      <c r="U32" t="e">
        <v>#DIV/0!</v>
      </c>
      <c r="W32" t="str">
        <f t="shared" si="1"/>
        <v>X</v>
      </c>
      <c r="X32" t="str">
        <f t="shared" si="2"/>
        <v>31</v>
      </c>
      <c r="Y32" s="36" t="str">
        <f t="shared" si="3"/>
        <v>X</v>
      </c>
      <c r="Z32">
        <f>COUNTIF($Y$12:$Y32,"O")</f>
        <v>0</v>
      </c>
      <c r="AA32" s="3" t="e">
        <f>VLOOKUP($T32,학교별등급점수!$CE:$CF,2,0)*우석대특별식!$H32</f>
        <v>#DIV/0!</v>
      </c>
    </row>
    <row r="33" spans="2:27" x14ac:dyDescent="0.3">
      <c r="B33">
        <f t="shared" si="0"/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 t="str">
        <v>X</v>
      </c>
      <c r="M33" t="str">
        <v>X</v>
      </c>
      <c r="N33" t="str">
        <v>X</v>
      </c>
      <c r="O33" t="str">
        <v>X</v>
      </c>
      <c r="P33" t="str">
        <v>X</v>
      </c>
      <c r="Q33" t="str">
        <v>X</v>
      </c>
      <c r="R33">
        <v>0</v>
      </c>
      <c r="S33" t="e">
        <v>#DIV/0!</v>
      </c>
      <c r="T33" t="e">
        <v>#DIV/0!</v>
      </c>
      <c r="U33" t="e">
        <v>#DIV/0!</v>
      </c>
      <c r="W33" t="str">
        <f t="shared" si="1"/>
        <v>X</v>
      </c>
      <c r="X33" t="str">
        <f t="shared" si="2"/>
        <v>31</v>
      </c>
      <c r="Y33" s="36" t="str">
        <f t="shared" si="3"/>
        <v>X</v>
      </c>
      <c r="Z33">
        <f>COUNTIF($Y$12:$Y33,"O")</f>
        <v>0</v>
      </c>
      <c r="AA33" s="3" t="e">
        <f>VLOOKUP($T33,학교별등급점수!$CE:$CF,2,0)*우석대특별식!$H33</f>
        <v>#DIV/0!</v>
      </c>
    </row>
    <row r="34" spans="2:27" x14ac:dyDescent="0.3">
      <c r="B34">
        <f t="shared" si="0"/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 t="str">
        <v>X</v>
      </c>
      <c r="M34" t="str">
        <v>X</v>
      </c>
      <c r="N34" t="str">
        <v>X</v>
      </c>
      <c r="O34" t="str">
        <v>X</v>
      </c>
      <c r="P34" t="str">
        <v>X</v>
      </c>
      <c r="Q34" t="str">
        <v>X</v>
      </c>
      <c r="R34">
        <v>0</v>
      </c>
      <c r="S34" t="e">
        <v>#DIV/0!</v>
      </c>
      <c r="T34" t="e">
        <v>#DIV/0!</v>
      </c>
      <c r="U34" t="e">
        <v>#DIV/0!</v>
      </c>
      <c r="W34" t="str">
        <f t="shared" si="1"/>
        <v>X</v>
      </c>
      <c r="X34" t="str">
        <f t="shared" si="2"/>
        <v>31</v>
      </c>
      <c r="Y34" s="36" t="str">
        <f t="shared" si="3"/>
        <v>X</v>
      </c>
      <c r="Z34">
        <f>COUNTIF($Y$12:$Y34,"O")</f>
        <v>0</v>
      </c>
      <c r="AA34" s="3" t="e">
        <f>VLOOKUP($T34,학교별등급점수!$CE:$CF,2,0)*우석대특별식!$H34</f>
        <v>#DIV/0!</v>
      </c>
    </row>
    <row r="35" spans="2:27" x14ac:dyDescent="0.3">
      <c r="B35">
        <f t="shared" si="0"/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 t="str">
        <v>X</v>
      </c>
      <c r="M35" t="str">
        <v>X</v>
      </c>
      <c r="N35" t="str">
        <v>X</v>
      </c>
      <c r="O35" t="str">
        <v>X</v>
      </c>
      <c r="P35" t="str">
        <v>X</v>
      </c>
      <c r="Q35" t="str">
        <v>X</v>
      </c>
      <c r="R35">
        <v>0</v>
      </c>
      <c r="S35" t="e">
        <v>#DIV/0!</v>
      </c>
      <c r="T35" t="e">
        <v>#DIV/0!</v>
      </c>
      <c r="U35" t="e">
        <v>#DIV/0!</v>
      </c>
      <c r="W35" t="str">
        <f t="shared" si="1"/>
        <v>X</v>
      </c>
      <c r="X35" t="str">
        <f t="shared" si="2"/>
        <v>31</v>
      </c>
      <c r="Y35" s="36" t="str">
        <f t="shared" si="3"/>
        <v>X</v>
      </c>
      <c r="Z35">
        <f>COUNTIF($Y$12:$Y35,"O")</f>
        <v>0</v>
      </c>
      <c r="AA35" s="3" t="e">
        <f>VLOOKUP($T35,학교별등급점수!$CE:$CF,2,0)*우석대특별식!$H35</f>
        <v>#DIV/0!</v>
      </c>
    </row>
    <row r="36" spans="2:27" x14ac:dyDescent="0.3">
      <c r="B36">
        <f t="shared" si="0"/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 t="str">
        <v>X</v>
      </c>
      <c r="M36" t="str">
        <v>X</v>
      </c>
      <c r="N36" t="str">
        <v>X</v>
      </c>
      <c r="O36" t="str">
        <v>X</v>
      </c>
      <c r="P36" t="str">
        <v>X</v>
      </c>
      <c r="Q36" t="str">
        <v>X</v>
      </c>
      <c r="R36">
        <v>0</v>
      </c>
      <c r="S36" t="e">
        <v>#DIV/0!</v>
      </c>
      <c r="T36" t="e">
        <v>#DIV/0!</v>
      </c>
      <c r="U36" t="e">
        <v>#DIV/0!</v>
      </c>
      <c r="W36" t="str">
        <f t="shared" si="1"/>
        <v>X</v>
      </c>
      <c r="X36" t="str">
        <f t="shared" si="2"/>
        <v>31</v>
      </c>
      <c r="Y36" s="36" t="str">
        <f t="shared" si="3"/>
        <v>X</v>
      </c>
      <c r="Z36">
        <f>COUNTIF($Y$12:$Y36,"O")</f>
        <v>0</v>
      </c>
      <c r="AA36" s="3" t="e">
        <f>VLOOKUP($T36,학교별등급점수!$CE:$CF,2,0)*우석대특별식!$H36</f>
        <v>#DIV/0!</v>
      </c>
    </row>
    <row r="37" spans="2:27" x14ac:dyDescent="0.3">
      <c r="B37">
        <f t="shared" si="0"/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 t="str">
        <v>X</v>
      </c>
      <c r="M37" t="str">
        <v>X</v>
      </c>
      <c r="N37" t="str">
        <v>X</v>
      </c>
      <c r="O37" t="str">
        <v>X</v>
      </c>
      <c r="P37" t="str">
        <v>X</v>
      </c>
      <c r="Q37" t="str">
        <v>X</v>
      </c>
      <c r="R37">
        <v>0</v>
      </c>
      <c r="S37" t="e">
        <v>#DIV/0!</v>
      </c>
      <c r="T37" t="e">
        <v>#DIV/0!</v>
      </c>
      <c r="U37" t="e">
        <v>#DIV/0!</v>
      </c>
      <c r="W37" t="str">
        <f t="shared" si="1"/>
        <v>X</v>
      </c>
      <c r="X37" t="str">
        <f t="shared" si="2"/>
        <v>31</v>
      </c>
      <c r="Y37" s="36" t="str">
        <f t="shared" si="3"/>
        <v>X</v>
      </c>
      <c r="Z37">
        <f>COUNTIF($Y$12:$Y37,"O")</f>
        <v>0</v>
      </c>
      <c r="AA37" s="3" t="e">
        <f>VLOOKUP($T37,학교별등급점수!$CE:$CF,2,0)*우석대특별식!$H37</f>
        <v>#DIV/0!</v>
      </c>
    </row>
    <row r="38" spans="2:27" x14ac:dyDescent="0.3">
      <c r="B38">
        <f t="shared" si="0"/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 t="str">
        <v>X</v>
      </c>
      <c r="M38" t="str">
        <v>X</v>
      </c>
      <c r="N38" t="str">
        <v>X</v>
      </c>
      <c r="O38" t="str">
        <v>X</v>
      </c>
      <c r="P38" t="str">
        <v>X</v>
      </c>
      <c r="Q38" t="str">
        <v>X</v>
      </c>
      <c r="R38">
        <v>0</v>
      </c>
      <c r="S38" t="e">
        <v>#DIV/0!</v>
      </c>
      <c r="T38" t="e">
        <v>#DIV/0!</v>
      </c>
      <c r="U38" t="e">
        <v>#DIV/0!</v>
      </c>
      <c r="W38" t="str">
        <f t="shared" si="1"/>
        <v>X</v>
      </c>
      <c r="X38" t="str">
        <f t="shared" si="2"/>
        <v>31</v>
      </c>
      <c r="Y38" s="36" t="str">
        <f t="shared" si="3"/>
        <v>X</v>
      </c>
      <c r="Z38">
        <f>COUNTIF($Y$12:$Y38,"O")</f>
        <v>0</v>
      </c>
      <c r="AA38" s="3" t="e">
        <f>VLOOKUP($T38,학교별등급점수!$CE:$CF,2,0)*우석대특별식!$H38</f>
        <v>#DIV/0!</v>
      </c>
    </row>
    <row r="39" spans="2:27" x14ac:dyDescent="0.3">
      <c r="B39">
        <f t="shared" si="0"/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 t="str">
        <v>X</v>
      </c>
      <c r="M39" t="str">
        <v>X</v>
      </c>
      <c r="N39" t="str">
        <v>X</v>
      </c>
      <c r="O39" t="str">
        <v>X</v>
      </c>
      <c r="P39" t="str">
        <v>X</v>
      </c>
      <c r="Q39" t="str">
        <v>X</v>
      </c>
      <c r="R39">
        <v>0</v>
      </c>
      <c r="S39" t="e">
        <v>#DIV/0!</v>
      </c>
      <c r="T39" t="e">
        <v>#DIV/0!</v>
      </c>
      <c r="U39" t="e">
        <v>#DIV/0!</v>
      </c>
      <c r="W39" t="str">
        <f t="shared" si="1"/>
        <v>X</v>
      </c>
      <c r="X39" t="str">
        <f t="shared" si="2"/>
        <v>31</v>
      </c>
      <c r="Y39" s="36" t="str">
        <f t="shared" si="3"/>
        <v>X</v>
      </c>
      <c r="Z39">
        <f>COUNTIF($Y$12:$Y39,"O")</f>
        <v>0</v>
      </c>
      <c r="AA39" s="3" t="e">
        <f>VLOOKUP($T39,학교별등급점수!$CE:$CF,2,0)*우석대특별식!$H39</f>
        <v>#DIV/0!</v>
      </c>
    </row>
    <row r="40" spans="2:27" x14ac:dyDescent="0.3">
      <c r="B40">
        <f t="shared" si="0"/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 t="str">
        <v>X</v>
      </c>
      <c r="M40" t="str">
        <v>X</v>
      </c>
      <c r="N40" t="str">
        <v>X</v>
      </c>
      <c r="O40" t="str">
        <v>X</v>
      </c>
      <c r="P40" t="str">
        <v>X</v>
      </c>
      <c r="Q40" t="str">
        <v>X</v>
      </c>
      <c r="R40">
        <v>0</v>
      </c>
      <c r="S40" t="e">
        <v>#DIV/0!</v>
      </c>
      <c r="T40" t="e">
        <v>#DIV/0!</v>
      </c>
      <c r="U40" t="e">
        <v>#DIV/0!</v>
      </c>
      <c r="W40" t="str">
        <f t="shared" si="1"/>
        <v>X</v>
      </c>
      <c r="X40" t="str">
        <f t="shared" si="2"/>
        <v>31</v>
      </c>
      <c r="Y40" s="36" t="str">
        <f t="shared" si="3"/>
        <v>X</v>
      </c>
      <c r="Z40">
        <f>COUNTIF($Y$12:$Y40,"O")</f>
        <v>0</v>
      </c>
      <c r="AA40" s="3" t="e">
        <f>VLOOKUP($T40,학교별등급점수!$CE:$CF,2,0)*우석대특별식!$H40</f>
        <v>#DIV/0!</v>
      </c>
    </row>
    <row r="41" spans="2:27" x14ac:dyDescent="0.3">
      <c r="B41">
        <f t="shared" si="0"/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 t="str">
        <v>X</v>
      </c>
      <c r="M41" t="str">
        <v>X</v>
      </c>
      <c r="N41" t="str">
        <v>X</v>
      </c>
      <c r="O41" t="str">
        <v>X</v>
      </c>
      <c r="P41" t="str">
        <v>X</v>
      </c>
      <c r="Q41" t="str">
        <v>X</v>
      </c>
      <c r="R41">
        <v>0</v>
      </c>
      <c r="S41" t="e">
        <v>#DIV/0!</v>
      </c>
      <c r="T41" t="e">
        <v>#DIV/0!</v>
      </c>
      <c r="U41" t="e">
        <v>#DIV/0!</v>
      </c>
      <c r="W41" t="str">
        <f t="shared" si="1"/>
        <v>X</v>
      </c>
      <c r="X41" t="str">
        <f t="shared" si="2"/>
        <v>31</v>
      </c>
      <c r="Y41" s="36" t="str">
        <f t="shared" si="3"/>
        <v>X</v>
      </c>
      <c r="Z41">
        <f>COUNTIF($Y$12:$Y41,"O")</f>
        <v>0</v>
      </c>
      <c r="AA41" s="3" t="e">
        <f>VLOOKUP($T41,학교별등급점수!$CE:$CF,2,0)*우석대특별식!$H41</f>
        <v>#DIV/0!</v>
      </c>
    </row>
    <row r="42" spans="2:27" x14ac:dyDescent="0.3">
      <c r="B42">
        <f t="shared" si="0"/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 t="str">
        <v>X</v>
      </c>
      <c r="M42" t="str">
        <v>X</v>
      </c>
      <c r="N42" t="str">
        <v>X</v>
      </c>
      <c r="O42" t="str">
        <v>X</v>
      </c>
      <c r="P42" t="str">
        <v>X</v>
      </c>
      <c r="Q42" t="str">
        <v>X</v>
      </c>
      <c r="R42">
        <v>0</v>
      </c>
      <c r="S42" t="e">
        <v>#DIV/0!</v>
      </c>
      <c r="T42" t="e">
        <v>#DIV/0!</v>
      </c>
      <c r="U42" t="e">
        <v>#DIV/0!</v>
      </c>
      <c r="W42" t="str">
        <f t="shared" si="1"/>
        <v>X</v>
      </c>
      <c r="X42" t="str">
        <f t="shared" si="2"/>
        <v>31</v>
      </c>
      <c r="Y42" s="36" t="str">
        <f t="shared" si="3"/>
        <v>X</v>
      </c>
      <c r="Z42">
        <f>COUNTIF($Y$12:$Y42,"O")</f>
        <v>0</v>
      </c>
      <c r="AA42" s="3" t="e">
        <f>VLOOKUP($T42,학교별등급점수!$CE:$CF,2,0)*우석대특별식!$H42</f>
        <v>#DIV/0!</v>
      </c>
    </row>
    <row r="43" spans="2:27" x14ac:dyDescent="0.3">
      <c r="B43">
        <f t="shared" si="0"/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 t="str">
        <v>X</v>
      </c>
      <c r="M43" t="str">
        <v>X</v>
      </c>
      <c r="N43" t="str">
        <v>X</v>
      </c>
      <c r="O43" t="str">
        <v>X</v>
      </c>
      <c r="P43" t="str">
        <v>X</v>
      </c>
      <c r="Q43" t="str">
        <v>X</v>
      </c>
      <c r="R43">
        <v>0</v>
      </c>
      <c r="S43" t="e">
        <v>#DIV/0!</v>
      </c>
      <c r="T43" t="e">
        <v>#DIV/0!</v>
      </c>
      <c r="U43" t="e">
        <v>#DIV/0!</v>
      </c>
      <c r="W43" t="str">
        <f t="shared" si="1"/>
        <v>X</v>
      </c>
      <c r="X43" t="str">
        <f t="shared" si="2"/>
        <v>31</v>
      </c>
      <c r="Y43" s="36" t="str">
        <f t="shared" si="3"/>
        <v>X</v>
      </c>
      <c r="Z43">
        <f>COUNTIF($Y$12:$Y43,"O")</f>
        <v>0</v>
      </c>
      <c r="AA43" s="3" t="e">
        <f>VLOOKUP($T43,학교별등급점수!$CE:$CF,2,0)*우석대특별식!$H43</f>
        <v>#DIV/0!</v>
      </c>
    </row>
    <row r="44" spans="2:27" x14ac:dyDescent="0.3">
      <c r="B44">
        <f t="shared" si="0"/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 t="str">
        <v>X</v>
      </c>
      <c r="M44" t="str">
        <v>X</v>
      </c>
      <c r="N44" t="str">
        <v>X</v>
      </c>
      <c r="O44" t="str">
        <v>X</v>
      </c>
      <c r="P44" t="str">
        <v>X</v>
      </c>
      <c r="Q44" t="str">
        <v>X</v>
      </c>
      <c r="R44">
        <v>0</v>
      </c>
      <c r="S44" t="e">
        <v>#DIV/0!</v>
      </c>
      <c r="T44" t="e">
        <v>#DIV/0!</v>
      </c>
      <c r="U44" t="e">
        <v>#DIV/0!</v>
      </c>
      <c r="W44" t="str">
        <f t="shared" si="1"/>
        <v>X</v>
      </c>
      <c r="X44" t="str">
        <f t="shared" si="2"/>
        <v>31</v>
      </c>
      <c r="Y44" s="36" t="str">
        <f t="shared" si="3"/>
        <v>X</v>
      </c>
      <c r="Z44">
        <f>COUNTIF($Y$12:$Y44,"O")</f>
        <v>0</v>
      </c>
      <c r="AA44" s="3" t="e">
        <f>VLOOKUP($T44,학교별등급점수!$CE:$CF,2,0)*우석대특별식!$H44</f>
        <v>#DIV/0!</v>
      </c>
    </row>
    <row r="45" spans="2:27" x14ac:dyDescent="0.3">
      <c r="B45">
        <f t="shared" si="0"/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 t="str">
        <v>X</v>
      </c>
      <c r="M45" t="str">
        <v>X</v>
      </c>
      <c r="N45" t="str">
        <v>X</v>
      </c>
      <c r="O45" t="str">
        <v>X</v>
      </c>
      <c r="P45" t="str">
        <v>X</v>
      </c>
      <c r="Q45" t="str">
        <v>X</v>
      </c>
      <c r="R45">
        <v>0</v>
      </c>
      <c r="S45" t="e">
        <v>#DIV/0!</v>
      </c>
      <c r="T45" t="e">
        <v>#DIV/0!</v>
      </c>
      <c r="U45" t="e">
        <v>#DIV/0!</v>
      </c>
      <c r="W45" t="str">
        <f t="shared" si="1"/>
        <v>X</v>
      </c>
      <c r="X45" t="str">
        <f t="shared" si="2"/>
        <v>31</v>
      </c>
      <c r="Y45" s="36" t="str">
        <f t="shared" si="3"/>
        <v>X</v>
      </c>
      <c r="Z45">
        <f>COUNTIF($Y$12:$Y45,"O")</f>
        <v>0</v>
      </c>
      <c r="AA45" s="3" t="e">
        <f>VLOOKUP($T45,학교별등급점수!$CE:$CF,2,0)*우석대특별식!$H45</f>
        <v>#DIV/0!</v>
      </c>
    </row>
    <row r="46" spans="2:27" x14ac:dyDescent="0.3">
      <c r="B46">
        <f t="shared" si="0"/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 t="str">
        <v>X</v>
      </c>
      <c r="M46" t="str">
        <v>X</v>
      </c>
      <c r="N46" t="str">
        <v>X</v>
      </c>
      <c r="O46" t="str">
        <v>X</v>
      </c>
      <c r="P46" t="str">
        <v>X</v>
      </c>
      <c r="Q46" t="str">
        <v>X</v>
      </c>
      <c r="R46">
        <v>0</v>
      </c>
      <c r="S46" t="e">
        <v>#DIV/0!</v>
      </c>
      <c r="T46" t="e">
        <v>#DIV/0!</v>
      </c>
      <c r="U46" t="e">
        <v>#DIV/0!</v>
      </c>
      <c r="W46" t="str">
        <f t="shared" si="1"/>
        <v>X</v>
      </c>
      <c r="X46" t="str">
        <f t="shared" si="2"/>
        <v>31</v>
      </c>
      <c r="Y46" s="36" t="str">
        <f t="shared" si="3"/>
        <v>X</v>
      </c>
      <c r="Z46">
        <f>COUNTIF($Y$12:$Y46,"O")</f>
        <v>0</v>
      </c>
      <c r="AA46" s="3" t="e">
        <f>VLOOKUP($T46,학교별등급점수!$CE:$CF,2,0)*우석대특별식!$H46</f>
        <v>#DIV/0!</v>
      </c>
    </row>
    <row r="47" spans="2:27" x14ac:dyDescent="0.3">
      <c r="B47">
        <f t="shared" si="0"/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 t="str">
        <v>X</v>
      </c>
      <c r="M47" t="str">
        <v>X</v>
      </c>
      <c r="N47" t="str">
        <v>X</v>
      </c>
      <c r="O47" t="str">
        <v>X</v>
      </c>
      <c r="P47" t="str">
        <v>X</v>
      </c>
      <c r="Q47" t="str">
        <v>X</v>
      </c>
      <c r="R47">
        <v>0</v>
      </c>
      <c r="S47" t="e">
        <v>#DIV/0!</v>
      </c>
      <c r="T47" t="e">
        <v>#DIV/0!</v>
      </c>
      <c r="U47" t="e">
        <v>#DIV/0!</v>
      </c>
      <c r="W47" t="str">
        <f t="shared" si="1"/>
        <v>X</v>
      </c>
      <c r="X47" t="str">
        <f t="shared" si="2"/>
        <v>31</v>
      </c>
      <c r="Y47" s="36" t="str">
        <f t="shared" si="3"/>
        <v>X</v>
      </c>
      <c r="Z47">
        <f>COUNTIF($Y$12:$Y47,"O")</f>
        <v>0</v>
      </c>
      <c r="AA47" s="3" t="e">
        <f>VLOOKUP($T47,학교별등급점수!$CE:$CF,2,0)*우석대특별식!$H47</f>
        <v>#DIV/0!</v>
      </c>
    </row>
    <row r="48" spans="2:27" x14ac:dyDescent="0.3">
      <c r="B48">
        <f t="shared" si="0"/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 t="str">
        <v>X</v>
      </c>
      <c r="M48" t="str">
        <v>X</v>
      </c>
      <c r="N48" t="str">
        <v>X</v>
      </c>
      <c r="O48" t="str">
        <v>X</v>
      </c>
      <c r="P48" t="str">
        <v>X</v>
      </c>
      <c r="Q48" t="str">
        <v>X</v>
      </c>
      <c r="R48">
        <v>0</v>
      </c>
      <c r="S48" t="e">
        <v>#DIV/0!</v>
      </c>
      <c r="T48" t="e">
        <v>#DIV/0!</v>
      </c>
      <c r="U48" t="e">
        <v>#DIV/0!</v>
      </c>
      <c r="W48" t="str">
        <f t="shared" si="1"/>
        <v>X</v>
      </c>
      <c r="X48" t="str">
        <f t="shared" si="2"/>
        <v>31</v>
      </c>
      <c r="Y48" s="36" t="str">
        <f t="shared" si="3"/>
        <v>X</v>
      </c>
      <c r="Z48">
        <f>COUNTIF($Y$12:$Y48,"O")</f>
        <v>0</v>
      </c>
      <c r="AA48" s="3" t="e">
        <f>VLOOKUP($T48,학교별등급점수!$CE:$CF,2,0)*우석대특별식!$H48</f>
        <v>#DIV/0!</v>
      </c>
    </row>
    <row r="49" spans="2:27" x14ac:dyDescent="0.3">
      <c r="B49">
        <f t="shared" si="0"/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 t="str">
        <v>X</v>
      </c>
      <c r="M49" t="str">
        <v>X</v>
      </c>
      <c r="N49" t="str">
        <v>X</v>
      </c>
      <c r="O49" t="str">
        <v>X</v>
      </c>
      <c r="P49" t="str">
        <v>X</v>
      </c>
      <c r="Q49" t="str">
        <v>X</v>
      </c>
      <c r="R49">
        <v>0</v>
      </c>
      <c r="S49" t="e">
        <v>#DIV/0!</v>
      </c>
      <c r="T49" t="e">
        <v>#DIV/0!</v>
      </c>
      <c r="U49" t="e">
        <v>#DIV/0!</v>
      </c>
      <c r="W49" t="str">
        <f t="shared" si="1"/>
        <v>X</v>
      </c>
      <c r="X49" t="str">
        <f t="shared" si="2"/>
        <v>31</v>
      </c>
      <c r="Y49" s="36" t="str">
        <f t="shared" si="3"/>
        <v>X</v>
      </c>
      <c r="Z49">
        <f>COUNTIF($Y$12:$Y49,"O")</f>
        <v>0</v>
      </c>
      <c r="AA49" s="3" t="e">
        <f>VLOOKUP($T49,학교별등급점수!$CE:$CF,2,0)*우석대특별식!$H49</f>
        <v>#DIV/0!</v>
      </c>
    </row>
    <row r="50" spans="2:27" x14ac:dyDescent="0.3">
      <c r="B50">
        <f t="shared" si="0"/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 t="str">
        <v>X</v>
      </c>
      <c r="M50" t="str">
        <v>X</v>
      </c>
      <c r="N50" t="str">
        <v>X</v>
      </c>
      <c r="O50" t="str">
        <v>X</v>
      </c>
      <c r="P50" t="str">
        <v>X</v>
      </c>
      <c r="Q50" t="str">
        <v>X</v>
      </c>
      <c r="R50">
        <v>0</v>
      </c>
      <c r="S50" t="e">
        <v>#DIV/0!</v>
      </c>
      <c r="T50" t="e">
        <v>#DIV/0!</v>
      </c>
      <c r="U50" t="e">
        <v>#DIV/0!</v>
      </c>
      <c r="W50" t="str">
        <f t="shared" si="1"/>
        <v>X</v>
      </c>
      <c r="X50" t="str">
        <f t="shared" si="2"/>
        <v>31</v>
      </c>
      <c r="Y50" s="36" t="str">
        <f t="shared" si="3"/>
        <v>X</v>
      </c>
      <c r="Z50">
        <f>COUNTIF($Y$12:$Y50,"O")</f>
        <v>0</v>
      </c>
      <c r="AA50" s="3" t="e">
        <f>VLOOKUP($T50,학교별등급점수!$CE:$CF,2,0)*우석대특별식!$H50</f>
        <v>#DIV/0!</v>
      </c>
    </row>
    <row r="51" spans="2:27" x14ac:dyDescent="0.3">
      <c r="B51">
        <f t="shared" si="0"/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 t="str">
        <v>X</v>
      </c>
      <c r="M51" t="str">
        <v>X</v>
      </c>
      <c r="N51" t="str">
        <v>X</v>
      </c>
      <c r="O51" t="str">
        <v>X</v>
      </c>
      <c r="P51" t="str">
        <v>X</v>
      </c>
      <c r="Q51" t="str">
        <v>X</v>
      </c>
      <c r="R51">
        <v>0</v>
      </c>
      <c r="S51" t="e">
        <v>#DIV/0!</v>
      </c>
      <c r="T51" t="e">
        <v>#DIV/0!</v>
      </c>
      <c r="U51" t="e">
        <v>#DIV/0!</v>
      </c>
      <c r="W51" t="str">
        <f t="shared" si="1"/>
        <v>X</v>
      </c>
      <c r="X51" t="str">
        <f t="shared" si="2"/>
        <v>31</v>
      </c>
      <c r="Y51" s="36" t="str">
        <f t="shared" si="3"/>
        <v>X</v>
      </c>
      <c r="Z51">
        <f>COUNTIF($Y$12:$Y51,"O")</f>
        <v>0</v>
      </c>
      <c r="AA51" s="3" t="e">
        <f>VLOOKUP($T51,학교별등급점수!$CE:$CF,2,0)*우석대특별식!$H51</f>
        <v>#DIV/0!</v>
      </c>
    </row>
    <row r="52" spans="2:27" x14ac:dyDescent="0.3">
      <c r="B52">
        <f t="shared" si="0"/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 t="str">
        <v>X</v>
      </c>
      <c r="M52" t="str">
        <v>X</v>
      </c>
      <c r="N52" t="str">
        <v>X</v>
      </c>
      <c r="O52" t="str">
        <v>X</v>
      </c>
      <c r="P52" t="str">
        <v>X</v>
      </c>
      <c r="Q52" t="str">
        <v>X</v>
      </c>
      <c r="R52">
        <v>0</v>
      </c>
      <c r="S52" t="e">
        <v>#DIV/0!</v>
      </c>
      <c r="T52" t="e">
        <v>#DIV/0!</v>
      </c>
      <c r="U52" t="e">
        <v>#DIV/0!</v>
      </c>
      <c r="W52" t="str">
        <f t="shared" si="1"/>
        <v>X</v>
      </c>
      <c r="X52" t="str">
        <f t="shared" si="2"/>
        <v>31</v>
      </c>
      <c r="Y52" s="36" t="str">
        <f t="shared" si="3"/>
        <v>X</v>
      </c>
      <c r="Z52">
        <f>COUNTIF($Y$12:$Y52,"O")</f>
        <v>0</v>
      </c>
      <c r="AA52" s="3" t="e">
        <f>VLOOKUP($T52,학교별등급점수!$CE:$CF,2,0)*우석대특별식!$H52</f>
        <v>#DIV/0!</v>
      </c>
    </row>
    <row r="53" spans="2:27" x14ac:dyDescent="0.3">
      <c r="B53">
        <f t="shared" si="0"/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 t="str">
        <v>X</v>
      </c>
      <c r="M53" t="str">
        <v>X</v>
      </c>
      <c r="N53" t="str">
        <v>X</v>
      </c>
      <c r="O53" t="str">
        <v>X</v>
      </c>
      <c r="P53" t="str">
        <v>X</v>
      </c>
      <c r="Q53" t="str">
        <v>X</v>
      </c>
      <c r="R53">
        <v>0</v>
      </c>
      <c r="S53" t="e">
        <v>#DIV/0!</v>
      </c>
      <c r="T53" t="e">
        <v>#DIV/0!</v>
      </c>
      <c r="U53" t="e">
        <v>#DIV/0!</v>
      </c>
      <c r="W53" t="str">
        <f t="shared" si="1"/>
        <v>X</v>
      </c>
      <c r="X53" t="str">
        <f t="shared" si="2"/>
        <v>31</v>
      </c>
      <c r="Y53" s="36" t="str">
        <f t="shared" si="3"/>
        <v>X</v>
      </c>
      <c r="Z53">
        <f>COUNTIF($Y$12:$Y53,"O")</f>
        <v>0</v>
      </c>
      <c r="AA53" s="3" t="e">
        <f>VLOOKUP($T53,학교별등급점수!$CE:$CF,2,0)*우석대특별식!$H53</f>
        <v>#DIV/0!</v>
      </c>
    </row>
    <row r="54" spans="2:27" x14ac:dyDescent="0.3">
      <c r="B54">
        <f t="shared" si="0"/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 t="str">
        <v>X</v>
      </c>
      <c r="M54" t="str">
        <v>X</v>
      </c>
      <c r="N54" t="str">
        <v>X</v>
      </c>
      <c r="O54" t="str">
        <v>X</v>
      </c>
      <c r="P54" t="str">
        <v>X</v>
      </c>
      <c r="Q54" t="str">
        <v>X</v>
      </c>
      <c r="R54">
        <v>0</v>
      </c>
      <c r="S54" t="e">
        <v>#DIV/0!</v>
      </c>
      <c r="T54" t="e">
        <v>#DIV/0!</v>
      </c>
      <c r="U54" t="e">
        <v>#DIV/0!</v>
      </c>
      <c r="W54" t="str">
        <f t="shared" si="1"/>
        <v>X</v>
      </c>
      <c r="X54" t="str">
        <f t="shared" si="2"/>
        <v>31</v>
      </c>
      <c r="Y54" s="36" t="str">
        <f t="shared" si="3"/>
        <v>X</v>
      </c>
      <c r="Z54">
        <f>COUNTIF($Y$12:$Y54,"O")</f>
        <v>0</v>
      </c>
      <c r="AA54" s="3" t="e">
        <f>VLOOKUP($T54,학교별등급점수!$CE:$CF,2,0)*우석대특별식!$H54</f>
        <v>#DIV/0!</v>
      </c>
    </row>
    <row r="55" spans="2:27" x14ac:dyDescent="0.3">
      <c r="B55">
        <f t="shared" si="0"/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 t="str">
        <v>X</v>
      </c>
      <c r="M55" t="str">
        <v>X</v>
      </c>
      <c r="N55" t="str">
        <v>X</v>
      </c>
      <c r="O55" t="str">
        <v>X</v>
      </c>
      <c r="P55" t="str">
        <v>X</v>
      </c>
      <c r="Q55" t="str">
        <v>X</v>
      </c>
      <c r="R55">
        <v>0</v>
      </c>
      <c r="S55" t="e">
        <v>#DIV/0!</v>
      </c>
      <c r="T55" t="e">
        <v>#DIV/0!</v>
      </c>
      <c r="U55" t="e">
        <v>#DIV/0!</v>
      </c>
      <c r="W55" t="str">
        <f t="shared" si="1"/>
        <v>X</v>
      </c>
      <c r="X55" t="str">
        <f t="shared" si="2"/>
        <v>31</v>
      </c>
      <c r="Y55" s="36" t="str">
        <f t="shared" si="3"/>
        <v>X</v>
      </c>
      <c r="Z55">
        <f>COUNTIF($Y$12:$Y55,"O")</f>
        <v>0</v>
      </c>
      <c r="AA55" s="3" t="e">
        <f>VLOOKUP($T55,학교별등급점수!$CE:$CF,2,0)*우석대특별식!$H55</f>
        <v>#DIV/0!</v>
      </c>
    </row>
    <row r="56" spans="2:27" x14ac:dyDescent="0.3">
      <c r="B56">
        <f t="shared" si="0"/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 t="str">
        <v>X</v>
      </c>
      <c r="M56" t="str">
        <v>X</v>
      </c>
      <c r="N56" t="str">
        <v>X</v>
      </c>
      <c r="O56" t="str">
        <v>X</v>
      </c>
      <c r="P56" t="str">
        <v>X</v>
      </c>
      <c r="Q56" t="str">
        <v>X</v>
      </c>
      <c r="R56">
        <v>0</v>
      </c>
      <c r="S56" t="e">
        <v>#DIV/0!</v>
      </c>
      <c r="T56" t="e">
        <v>#DIV/0!</v>
      </c>
      <c r="U56" t="e">
        <v>#DIV/0!</v>
      </c>
      <c r="W56" t="str">
        <f t="shared" si="1"/>
        <v>X</v>
      </c>
      <c r="X56" t="str">
        <f t="shared" si="2"/>
        <v>31</v>
      </c>
      <c r="Y56" s="36" t="str">
        <f t="shared" si="3"/>
        <v>X</v>
      </c>
      <c r="Z56">
        <f>COUNTIF($Y$12:$Y56,"O")</f>
        <v>0</v>
      </c>
      <c r="AA56" s="3" t="e">
        <f>VLOOKUP($T56,학교별등급점수!$CE:$CF,2,0)*우석대특별식!$H56</f>
        <v>#DIV/0!</v>
      </c>
    </row>
    <row r="57" spans="2:27" x14ac:dyDescent="0.3">
      <c r="B57">
        <f t="shared" si="0"/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 t="str">
        <v>X</v>
      </c>
      <c r="M57" t="str">
        <v>X</v>
      </c>
      <c r="N57" t="str">
        <v>X</v>
      </c>
      <c r="O57" t="str">
        <v>X</v>
      </c>
      <c r="P57" t="str">
        <v>X</v>
      </c>
      <c r="Q57" t="str">
        <v>X</v>
      </c>
      <c r="R57">
        <v>0</v>
      </c>
      <c r="S57" t="e">
        <v>#DIV/0!</v>
      </c>
      <c r="T57" t="e">
        <v>#DIV/0!</v>
      </c>
      <c r="U57" t="e">
        <v>#DIV/0!</v>
      </c>
      <c r="W57" t="str">
        <f t="shared" si="1"/>
        <v>X</v>
      </c>
      <c r="X57" t="str">
        <f t="shared" si="2"/>
        <v>31</v>
      </c>
      <c r="Y57" s="36" t="str">
        <f t="shared" si="3"/>
        <v>X</v>
      </c>
      <c r="Z57">
        <f>COUNTIF($Y$12:$Y57,"O")</f>
        <v>0</v>
      </c>
      <c r="AA57" s="3" t="e">
        <f>VLOOKUP($T57,학교별등급점수!$CE:$CF,2,0)*우석대특별식!$H57</f>
        <v>#DIV/0!</v>
      </c>
    </row>
    <row r="58" spans="2:27" x14ac:dyDescent="0.3">
      <c r="B58">
        <f t="shared" si="0"/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 t="str">
        <v>X</v>
      </c>
      <c r="M58" t="str">
        <v>X</v>
      </c>
      <c r="N58" t="str">
        <v>X</v>
      </c>
      <c r="O58" t="str">
        <v>X</v>
      </c>
      <c r="P58" t="str">
        <v>X</v>
      </c>
      <c r="Q58" t="str">
        <v>X</v>
      </c>
      <c r="R58">
        <v>0</v>
      </c>
      <c r="S58" t="e">
        <v>#DIV/0!</v>
      </c>
      <c r="T58" t="e">
        <v>#DIV/0!</v>
      </c>
      <c r="U58" t="e">
        <v>#DIV/0!</v>
      </c>
      <c r="W58" t="str">
        <f t="shared" si="1"/>
        <v>X</v>
      </c>
      <c r="X58" t="str">
        <f t="shared" si="2"/>
        <v>31</v>
      </c>
      <c r="Y58" s="36" t="str">
        <f t="shared" si="3"/>
        <v>X</v>
      </c>
      <c r="Z58">
        <f>COUNTIF($Y$12:$Y58,"O")</f>
        <v>0</v>
      </c>
      <c r="AA58" s="3" t="e">
        <f>VLOOKUP($T58,학교별등급점수!$CE:$CF,2,0)*우석대특별식!$H58</f>
        <v>#DIV/0!</v>
      </c>
    </row>
    <row r="59" spans="2:27" x14ac:dyDescent="0.3">
      <c r="B59">
        <f t="shared" si="0"/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 t="str">
        <v>X</v>
      </c>
      <c r="M59" t="str">
        <v>X</v>
      </c>
      <c r="N59" t="str">
        <v>X</v>
      </c>
      <c r="O59" t="str">
        <v>X</v>
      </c>
      <c r="P59" t="str">
        <v>X</v>
      </c>
      <c r="Q59" t="str">
        <v>X</v>
      </c>
      <c r="R59">
        <v>0</v>
      </c>
      <c r="S59" t="e">
        <v>#DIV/0!</v>
      </c>
      <c r="T59" t="e">
        <v>#DIV/0!</v>
      </c>
      <c r="U59" t="e">
        <v>#DIV/0!</v>
      </c>
      <c r="W59" t="str">
        <f t="shared" si="1"/>
        <v>X</v>
      </c>
      <c r="X59" t="str">
        <f t="shared" si="2"/>
        <v>31</v>
      </c>
      <c r="Y59" s="36" t="str">
        <f t="shared" si="3"/>
        <v>X</v>
      </c>
      <c r="Z59">
        <f>COUNTIF($Y$12:$Y59,"O")</f>
        <v>0</v>
      </c>
      <c r="AA59" s="3" t="e">
        <f>VLOOKUP($T59,학교별등급점수!$CE:$CF,2,0)*우석대특별식!$H59</f>
        <v>#DIV/0!</v>
      </c>
    </row>
    <row r="60" spans="2:27" x14ac:dyDescent="0.3">
      <c r="B60">
        <f t="shared" si="0"/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 t="str">
        <v>X</v>
      </c>
      <c r="M60" t="str">
        <v>X</v>
      </c>
      <c r="N60" t="str">
        <v>X</v>
      </c>
      <c r="O60" t="str">
        <v>X</v>
      </c>
      <c r="P60" t="str">
        <v>X</v>
      </c>
      <c r="Q60" t="str">
        <v>X</v>
      </c>
      <c r="R60">
        <v>0</v>
      </c>
      <c r="S60" t="e">
        <v>#DIV/0!</v>
      </c>
      <c r="T60" t="e">
        <v>#DIV/0!</v>
      </c>
      <c r="U60" t="e">
        <v>#DIV/0!</v>
      </c>
      <c r="W60" t="str">
        <f t="shared" si="1"/>
        <v>X</v>
      </c>
      <c r="X60" t="str">
        <f t="shared" si="2"/>
        <v>31</v>
      </c>
      <c r="Y60" s="36" t="str">
        <f t="shared" si="3"/>
        <v>X</v>
      </c>
      <c r="Z60">
        <f>COUNTIF($Y$12:$Y60,"O")</f>
        <v>0</v>
      </c>
      <c r="AA60" s="3" t="e">
        <f>VLOOKUP($T60,학교별등급점수!$CE:$CF,2,0)*우석대특별식!$H60</f>
        <v>#DIV/0!</v>
      </c>
    </row>
    <row r="61" spans="2:27" x14ac:dyDescent="0.3">
      <c r="B61">
        <f t="shared" si="0"/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 t="str">
        <v>X</v>
      </c>
      <c r="M61" t="str">
        <v>X</v>
      </c>
      <c r="N61" t="str">
        <v>X</v>
      </c>
      <c r="O61" t="str">
        <v>X</v>
      </c>
      <c r="P61" t="str">
        <v>X</v>
      </c>
      <c r="Q61" t="str">
        <v>X</v>
      </c>
      <c r="R61">
        <v>0</v>
      </c>
      <c r="S61" t="e">
        <v>#DIV/0!</v>
      </c>
      <c r="T61" t="e">
        <v>#DIV/0!</v>
      </c>
      <c r="U61" t="e">
        <v>#DIV/0!</v>
      </c>
      <c r="W61" t="str">
        <f t="shared" si="1"/>
        <v>X</v>
      </c>
      <c r="X61" t="str">
        <f t="shared" si="2"/>
        <v>31</v>
      </c>
      <c r="Y61" s="36" t="str">
        <f t="shared" si="3"/>
        <v>X</v>
      </c>
      <c r="Z61">
        <f>COUNTIF($Y$12:$Y61,"O")</f>
        <v>0</v>
      </c>
      <c r="AA61" s="3" t="e">
        <f>VLOOKUP($T61,학교별등급점수!$CE:$CF,2,0)*우석대특별식!$H61</f>
        <v>#DIV/0!</v>
      </c>
    </row>
    <row r="62" spans="2:27" x14ac:dyDescent="0.3">
      <c r="B62">
        <f t="shared" si="0"/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 t="str">
        <v>X</v>
      </c>
      <c r="M62" t="str">
        <v>X</v>
      </c>
      <c r="N62" t="str">
        <v>X</v>
      </c>
      <c r="O62" t="str">
        <v>X</v>
      </c>
      <c r="P62" t="str">
        <v>X</v>
      </c>
      <c r="Q62" t="str">
        <v>X</v>
      </c>
      <c r="R62">
        <v>0</v>
      </c>
      <c r="S62" t="e">
        <v>#DIV/0!</v>
      </c>
      <c r="T62" t="e">
        <v>#DIV/0!</v>
      </c>
      <c r="U62" t="e">
        <v>#DIV/0!</v>
      </c>
      <c r="W62" t="str">
        <f t="shared" si="1"/>
        <v>X</v>
      </c>
      <c r="X62" t="str">
        <f t="shared" si="2"/>
        <v>31</v>
      </c>
      <c r="Y62" s="36" t="str">
        <f t="shared" si="3"/>
        <v>X</v>
      </c>
      <c r="Z62">
        <f>COUNTIF($Y$12:$Y62,"O")</f>
        <v>0</v>
      </c>
      <c r="AA62" s="3" t="e">
        <f>VLOOKUP($T62,학교별등급점수!$CE:$CF,2,0)*우석대특별식!$H62</f>
        <v>#DIV/0!</v>
      </c>
    </row>
    <row r="63" spans="2:27" x14ac:dyDescent="0.3">
      <c r="B63">
        <f t="shared" si="0"/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 t="str">
        <v>X</v>
      </c>
      <c r="M63" t="str">
        <v>X</v>
      </c>
      <c r="N63" t="str">
        <v>X</v>
      </c>
      <c r="O63" t="str">
        <v>X</v>
      </c>
      <c r="P63" t="str">
        <v>X</v>
      </c>
      <c r="Q63" t="str">
        <v>X</v>
      </c>
      <c r="R63">
        <v>0</v>
      </c>
      <c r="S63" t="e">
        <v>#DIV/0!</v>
      </c>
      <c r="T63" t="e">
        <v>#DIV/0!</v>
      </c>
      <c r="U63" t="e">
        <v>#DIV/0!</v>
      </c>
      <c r="W63" t="str">
        <f t="shared" si="1"/>
        <v>X</v>
      </c>
      <c r="X63" t="str">
        <f t="shared" si="2"/>
        <v>31</v>
      </c>
      <c r="Y63" s="36" t="str">
        <f t="shared" si="3"/>
        <v>X</v>
      </c>
      <c r="Z63">
        <f>COUNTIF($Y$12:$Y63,"O")</f>
        <v>0</v>
      </c>
      <c r="AA63" s="3" t="e">
        <f>VLOOKUP($T63,학교별등급점수!$CE:$CF,2,0)*우석대특별식!$H63</f>
        <v>#DIV/0!</v>
      </c>
    </row>
    <row r="64" spans="2:27" x14ac:dyDescent="0.3">
      <c r="B64">
        <f t="shared" si="0"/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 t="str">
        <v>X</v>
      </c>
      <c r="M64" t="str">
        <v>X</v>
      </c>
      <c r="N64" t="str">
        <v>X</v>
      </c>
      <c r="O64" t="str">
        <v>X</v>
      </c>
      <c r="P64" t="str">
        <v>X</v>
      </c>
      <c r="Q64" t="str">
        <v>X</v>
      </c>
      <c r="R64">
        <v>0</v>
      </c>
      <c r="S64" t="e">
        <v>#DIV/0!</v>
      </c>
      <c r="T64" t="e">
        <v>#DIV/0!</v>
      </c>
      <c r="U64" t="e">
        <v>#DIV/0!</v>
      </c>
      <c r="W64" t="str">
        <f t="shared" si="1"/>
        <v>X</v>
      </c>
      <c r="X64" t="str">
        <f t="shared" si="2"/>
        <v>31</v>
      </c>
      <c r="Y64" s="36" t="str">
        <f t="shared" si="3"/>
        <v>X</v>
      </c>
      <c r="Z64">
        <f>COUNTIF($Y$12:$Y64,"O")</f>
        <v>0</v>
      </c>
      <c r="AA64" s="3" t="e">
        <f>VLOOKUP($T64,학교별등급점수!$CE:$CF,2,0)*우석대특별식!$H64</f>
        <v>#DIV/0!</v>
      </c>
    </row>
    <row r="65" spans="2:27" x14ac:dyDescent="0.3">
      <c r="B65">
        <f t="shared" si="0"/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 t="str">
        <v>X</v>
      </c>
      <c r="M65" t="str">
        <v>X</v>
      </c>
      <c r="N65" t="str">
        <v>X</v>
      </c>
      <c r="O65" t="str">
        <v>X</v>
      </c>
      <c r="P65" t="str">
        <v>X</v>
      </c>
      <c r="Q65" t="str">
        <v>X</v>
      </c>
      <c r="R65">
        <v>0</v>
      </c>
      <c r="S65" t="e">
        <v>#DIV/0!</v>
      </c>
      <c r="T65" t="e">
        <v>#DIV/0!</v>
      </c>
      <c r="U65" t="e">
        <v>#DIV/0!</v>
      </c>
      <c r="W65" t="str">
        <f t="shared" si="1"/>
        <v>X</v>
      </c>
      <c r="X65" t="str">
        <f t="shared" si="2"/>
        <v>31</v>
      </c>
      <c r="Y65" s="36" t="str">
        <f t="shared" si="3"/>
        <v>X</v>
      </c>
      <c r="Z65">
        <f>COUNTIF($Y$12:$Y65,"O")</f>
        <v>0</v>
      </c>
      <c r="AA65" s="3" t="e">
        <f>VLOOKUP($T65,학교별등급점수!$CE:$CF,2,0)*우석대특별식!$H65</f>
        <v>#DIV/0!</v>
      </c>
    </row>
    <row r="66" spans="2:27" x14ac:dyDescent="0.3">
      <c r="B66">
        <f t="shared" si="0"/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 t="str">
        <v>X</v>
      </c>
      <c r="M66" t="str">
        <v>X</v>
      </c>
      <c r="N66" t="str">
        <v>X</v>
      </c>
      <c r="O66" t="str">
        <v>X</v>
      </c>
      <c r="P66" t="str">
        <v>X</v>
      </c>
      <c r="Q66" t="str">
        <v>X</v>
      </c>
      <c r="R66">
        <v>0</v>
      </c>
      <c r="S66" t="e">
        <v>#DIV/0!</v>
      </c>
      <c r="T66" t="e">
        <v>#DIV/0!</v>
      </c>
      <c r="U66" t="e">
        <v>#DIV/0!</v>
      </c>
      <c r="W66" t="str">
        <f t="shared" si="1"/>
        <v>X</v>
      </c>
      <c r="X66" t="str">
        <f t="shared" si="2"/>
        <v>31</v>
      </c>
      <c r="Y66" s="36" t="str">
        <f t="shared" si="3"/>
        <v>X</v>
      </c>
      <c r="Z66">
        <f>COUNTIF($Y$12:$Y66,"O")</f>
        <v>0</v>
      </c>
      <c r="AA66" s="3" t="e">
        <f>VLOOKUP($T66,학교별등급점수!$CE:$CF,2,0)*우석대특별식!$H66</f>
        <v>#DIV/0!</v>
      </c>
    </row>
    <row r="67" spans="2:27" x14ac:dyDescent="0.3">
      <c r="B67">
        <f t="shared" si="0"/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 t="str">
        <v>X</v>
      </c>
      <c r="M67" t="str">
        <v>X</v>
      </c>
      <c r="N67" t="str">
        <v>X</v>
      </c>
      <c r="O67" t="str">
        <v>X</v>
      </c>
      <c r="P67" t="str">
        <v>X</v>
      </c>
      <c r="Q67" t="str">
        <v>X</v>
      </c>
      <c r="R67">
        <v>0</v>
      </c>
      <c r="S67" t="e">
        <v>#DIV/0!</v>
      </c>
      <c r="T67" t="e">
        <v>#DIV/0!</v>
      </c>
      <c r="U67" t="e">
        <v>#DIV/0!</v>
      </c>
      <c r="W67" t="str">
        <f t="shared" si="1"/>
        <v>X</v>
      </c>
      <c r="X67" t="str">
        <f t="shared" si="2"/>
        <v>31</v>
      </c>
      <c r="Y67" s="36" t="str">
        <f t="shared" si="3"/>
        <v>X</v>
      </c>
      <c r="Z67">
        <f>COUNTIF($Y$12:$Y67,"O")</f>
        <v>0</v>
      </c>
      <c r="AA67" s="3" t="e">
        <f>VLOOKUP($T67,학교별등급점수!$CE:$CF,2,0)*우석대특별식!$H67</f>
        <v>#DIV/0!</v>
      </c>
    </row>
    <row r="68" spans="2:27" x14ac:dyDescent="0.3">
      <c r="B68">
        <f t="shared" si="0"/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 t="str">
        <v>X</v>
      </c>
      <c r="M68" t="str">
        <v>X</v>
      </c>
      <c r="N68" t="str">
        <v>X</v>
      </c>
      <c r="O68" t="str">
        <v>X</v>
      </c>
      <c r="P68" t="str">
        <v>X</v>
      </c>
      <c r="Q68" t="str">
        <v>X</v>
      </c>
      <c r="R68">
        <v>0</v>
      </c>
      <c r="S68" t="e">
        <v>#DIV/0!</v>
      </c>
      <c r="T68" t="e">
        <v>#DIV/0!</v>
      </c>
      <c r="U68" t="e">
        <v>#DIV/0!</v>
      </c>
      <c r="W68" t="str">
        <f t="shared" si="1"/>
        <v>X</v>
      </c>
      <c r="X68" t="str">
        <f t="shared" si="2"/>
        <v>31</v>
      </c>
      <c r="Y68" s="36" t="str">
        <f t="shared" si="3"/>
        <v>X</v>
      </c>
      <c r="Z68">
        <f>COUNTIF($Y$12:$Y68,"O")</f>
        <v>0</v>
      </c>
      <c r="AA68" s="3" t="e">
        <f>VLOOKUP($T68,학교별등급점수!$CE:$CF,2,0)*우석대특별식!$H68</f>
        <v>#DIV/0!</v>
      </c>
    </row>
    <row r="69" spans="2:27" x14ac:dyDescent="0.3">
      <c r="B69">
        <f t="shared" si="0"/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 t="str">
        <v>X</v>
      </c>
      <c r="M69" t="str">
        <v>X</v>
      </c>
      <c r="N69" t="str">
        <v>X</v>
      </c>
      <c r="O69" t="str">
        <v>X</v>
      </c>
      <c r="P69" t="str">
        <v>X</v>
      </c>
      <c r="Q69" t="str">
        <v>X</v>
      </c>
      <c r="R69">
        <v>0</v>
      </c>
      <c r="S69" t="e">
        <v>#DIV/0!</v>
      </c>
      <c r="T69" t="e">
        <v>#DIV/0!</v>
      </c>
      <c r="U69" t="e">
        <v>#DIV/0!</v>
      </c>
      <c r="W69" t="str">
        <f t="shared" si="1"/>
        <v>X</v>
      </c>
      <c r="X69" t="str">
        <f t="shared" si="2"/>
        <v>31</v>
      </c>
      <c r="Y69" s="36" t="str">
        <f t="shared" si="3"/>
        <v>X</v>
      </c>
      <c r="Z69">
        <f>COUNTIF($Y$12:$Y69,"O")</f>
        <v>0</v>
      </c>
      <c r="AA69" s="3" t="e">
        <f>VLOOKUP($T69,학교별등급점수!$CE:$CF,2,0)*우석대특별식!$H69</f>
        <v>#DIV/0!</v>
      </c>
    </row>
    <row r="70" spans="2:27" x14ac:dyDescent="0.3">
      <c r="B70">
        <f t="shared" si="0"/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 t="str">
        <v>X</v>
      </c>
      <c r="M70" t="str">
        <v>X</v>
      </c>
      <c r="N70" t="str">
        <v>X</v>
      </c>
      <c r="O70" t="str">
        <v>X</v>
      </c>
      <c r="P70" t="str">
        <v>X</v>
      </c>
      <c r="Q70" t="str">
        <v>X</v>
      </c>
      <c r="R70">
        <v>0</v>
      </c>
      <c r="S70" t="e">
        <v>#DIV/0!</v>
      </c>
      <c r="T70" t="e">
        <v>#DIV/0!</v>
      </c>
      <c r="U70" t="e">
        <v>#DIV/0!</v>
      </c>
      <c r="W70" t="str">
        <f t="shared" si="1"/>
        <v>X</v>
      </c>
      <c r="X70" t="str">
        <f t="shared" si="2"/>
        <v>31</v>
      </c>
      <c r="Y70" s="36" t="str">
        <f t="shared" si="3"/>
        <v>X</v>
      </c>
      <c r="Z70">
        <f>COUNTIF($Y$12:$Y70,"O")</f>
        <v>0</v>
      </c>
      <c r="AA70" s="3" t="e">
        <f>VLOOKUP($T70,학교별등급점수!$CE:$CF,2,0)*우석대특별식!$H70</f>
        <v>#DIV/0!</v>
      </c>
    </row>
    <row r="71" spans="2:27" x14ac:dyDescent="0.3">
      <c r="B71">
        <f t="shared" si="0"/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 t="str">
        <v>X</v>
      </c>
      <c r="M71" t="str">
        <v>X</v>
      </c>
      <c r="N71" t="str">
        <v>X</v>
      </c>
      <c r="O71" t="str">
        <v>X</v>
      </c>
      <c r="P71" t="str">
        <v>X</v>
      </c>
      <c r="Q71" t="str">
        <v>X</v>
      </c>
      <c r="R71">
        <v>0</v>
      </c>
      <c r="S71" t="e">
        <v>#DIV/0!</v>
      </c>
      <c r="T71" t="e">
        <v>#DIV/0!</v>
      </c>
      <c r="U71" t="e">
        <v>#DIV/0!</v>
      </c>
      <c r="W71" t="str">
        <f t="shared" si="1"/>
        <v>X</v>
      </c>
      <c r="X71" t="str">
        <f t="shared" si="2"/>
        <v>31</v>
      </c>
      <c r="Y71" s="36" t="str">
        <f t="shared" si="3"/>
        <v>X</v>
      </c>
      <c r="Z71">
        <f>COUNTIF($Y$12:$Y71,"O")</f>
        <v>0</v>
      </c>
      <c r="AA71" s="3" t="e">
        <f>VLOOKUP($T71,학교별등급점수!$CE:$CF,2,0)*우석대특별식!$H71</f>
        <v>#DIV/0!</v>
      </c>
    </row>
    <row r="72" spans="2:27" x14ac:dyDescent="0.3">
      <c r="B72">
        <f t="shared" si="0"/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 t="str">
        <v>X</v>
      </c>
      <c r="M72" t="str">
        <v>X</v>
      </c>
      <c r="N72" t="str">
        <v>X</v>
      </c>
      <c r="O72" t="str">
        <v>X</v>
      </c>
      <c r="P72" t="str">
        <v>X</v>
      </c>
      <c r="Q72" t="str">
        <v>X</v>
      </c>
      <c r="R72">
        <v>0</v>
      </c>
      <c r="S72" t="e">
        <v>#DIV/0!</v>
      </c>
      <c r="T72" t="e">
        <v>#DIV/0!</v>
      </c>
      <c r="U72" t="e">
        <v>#DIV/0!</v>
      </c>
      <c r="W72" t="str">
        <f t="shared" si="1"/>
        <v>X</v>
      </c>
      <c r="X72" t="str">
        <f t="shared" si="2"/>
        <v>31</v>
      </c>
      <c r="Y72" s="36" t="str">
        <f t="shared" si="3"/>
        <v>X</v>
      </c>
      <c r="Z72">
        <f>COUNTIF($Y$12:$Y72,"O")</f>
        <v>0</v>
      </c>
      <c r="AA72" s="3" t="e">
        <f>VLOOKUP($T72,학교별등급점수!$CE:$CF,2,0)*우석대특별식!$H72</f>
        <v>#DIV/0!</v>
      </c>
    </row>
    <row r="73" spans="2:27" x14ac:dyDescent="0.3">
      <c r="B73">
        <f t="shared" si="0"/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 t="str">
        <v>X</v>
      </c>
      <c r="M73" t="str">
        <v>X</v>
      </c>
      <c r="N73" t="str">
        <v>X</v>
      </c>
      <c r="O73" t="str">
        <v>X</v>
      </c>
      <c r="P73" t="str">
        <v>X</v>
      </c>
      <c r="Q73" t="str">
        <v>X</v>
      </c>
      <c r="R73">
        <v>0</v>
      </c>
      <c r="S73" t="e">
        <v>#DIV/0!</v>
      </c>
      <c r="T73" t="e">
        <v>#DIV/0!</v>
      </c>
      <c r="U73" t="e">
        <v>#DIV/0!</v>
      </c>
      <c r="W73" t="str">
        <f t="shared" si="1"/>
        <v>X</v>
      </c>
      <c r="X73" t="str">
        <f t="shared" si="2"/>
        <v>31</v>
      </c>
      <c r="Y73" s="36" t="str">
        <f t="shared" si="3"/>
        <v>X</v>
      </c>
      <c r="Z73">
        <f>COUNTIF($Y$12:$Y73,"O")</f>
        <v>0</v>
      </c>
      <c r="AA73" s="3" t="e">
        <f>VLOOKUP($T73,학교별등급점수!$CE:$CF,2,0)*우석대특별식!$H73</f>
        <v>#DIV/0!</v>
      </c>
    </row>
    <row r="74" spans="2:27" x14ac:dyDescent="0.3">
      <c r="B74">
        <f t="shared" si="0"/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 t="str">
        <v>X</v>
      </c>
      <c r="M74" t="str">
        <v>X</v>
      </c>
      <c r="N74" t="str">
        <v>X</v>
      </c>
      <c r="O74" t="str">
        <v>X</v>
      </c>
      <c r="P74" t="str">
        <v>X</v>
      </c>
      <c r="Q74" t="str">
        <v>X</v>
      </c>
      <c r="R74">
        <v>0</v>
      </c>
      <c r="S74" t="e">
        <v>#DIV/0!</v>
      </c>
      <c r="T74" t="e">
        <v>#DIV/0!</v>
      </c>
      <c r="U74" t="e">
        <v>#DIV/0!</v>
      </c>
      <c r="W74" t="str">
        <f t="shared" si="1"/>
        <v>X</v>
      </c>
      <c r="X74" t="str">
        <f t="shared" si="2"/>
        <v>31</v>
      </c>
      <c r="Y74" s="36" t="str">
        <f t="shared" si="3"/>
        <v>X</v>
      </c>
      <c r="Z74">
        <f>COUNTIF($Y$12:$Y74,"O")</f>
        <v>0</v>
      </c>
      <c r="AA74" s="3" t="e">
        <f>VLOOKUP($T74,학교별등급점수!$CE:$CF,2,0)*우석대특별식!$H74</f>
        <v>#DIV/0!</v>
      </c>
    </row>
    <row r="75" spans="2:27" x14ac:dyDescent="0.3">
      <c r="B75">
        <f t="shared" si="0"/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 t="str">
        <v>X</v>
      </c>
      <c r="M75" t="str">
        <v>X</v>
      </c>
      <c r="N75" t="str">
        <v>X</v>
      </c>
      <c r="O75" t="str">
        <v>X</v>
      </c>
      <c r="P75" t="str">
        <v>X</v>
      </c>
      <c r="Q75" t="str">
        <v>X</v>
      </c>
      <c r="R75">
        <v>0</v>
      </c>
      <c r="S75" t="e">
        <v>#DIV/0!</v>
      </c>
      <c r="T75" t="e">
        <v>#DIV/0!</v>
      </c>
      <c r="U75" t="e">
        <v>#DIV/0!</v>
      </c>
      <c r="W75" t="str">
        <f t="shared" si="1"/>
        <v>X</v>
      </c>
      <c r="X75" t="str">
        <f t="shared" si="2"/>
        <v>31</v>
      </c>
      <c r="Y75" s="36" t="str">
        <f t="shared" si="3"/>
        <v>X</v>
      </c>
      <c r="Z75">
        <f>COUNTIF($Y$12:$Y75,"O")</f>
        <v>0</v>
      </c>
      <c r="AA75" s="3" t="e">
        <f>VLOOKUP($T75,학교별등급점수!$CE:$CF,2,0)*우석대특별식!$H75</f>
        <v>#DIV/0!</v>
      </c>
    </row>
    <row r="76" spans="2:27" x14ac:dyDescent="0.3">
      <c r="B76">
        <f t="shared" si="0"/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 t="str">
        <v>X</v>
      </c>
      <c r="M76" t="str">
        <v>X</v>
      </c>
      <c r="N76" t="str">
        <v>X</v>
      </c>
      <c r="O76" t="str">
        <v>X</v>
      </c>
      <c r="P76" t="str">
        <v>X</v>
      </c>
      <c r="Q76" t="str">
        <v>X</v>
      </c>
      <c r="R76">
        <v>0</v>
      </c>
      <c r="S76" t="e">
        <v>#DIV/0!</v>
      </c>
      <c r="T76" t="e">
        <v>#DIV/0!</v>
      </c>
      <c r="U76" t="e">
        <v>#DIV/0!</v>
      </c>
      <c r="W76" t="str">
        <f t="shared" si="1"/>
        <v>X</v>
      </c>
      <c r="X76" t="str">
        <f t="shared" si="2"/>
        <v>31</v>
      </c>
      <c r="Y76" s="36" t="str">
        <f t="shared" si="3"/>
        <v>X</v>
      </c>
      <c r="Z76">
        <f>COUNTIF($Y$12:$Y76,"O")</f>
        <v>0</v>
      </c>
      <c r="AA76" s="3" t="e">
        <f>VLOOKUP($T76,학교별등급점수!$CE:$CF,2,0)*우석대특별식!$H76</f>
        <v>#DIV/0!</v>
      </c>
    </row>
    <row r="77" spans="2:27" x14ac:dyDescent="0.3">
      <c r="B77">
        <f t="shared" ref="B77:B103" si="9">Z77</f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 t="str">
        <v>X</v>
      </c>
      <c r="M77" t="str">
        <v>X</v>
      </c>
      <c r="N77" t="str">
        <v>X</v>
      </c>
      <c r="O77" t="str">
        <v>X</v>
      </c>
      <c r="P77" t="str">
        <v>X</v>
      </c>
      <c r="Q77" t="str">
        <v>X</v>
      </c>
      <c r="R77">
        <v>0</v>
      </c>
      <c r="S77" t="e">
        <v>#DIV/0!</v>
      </c>
      <c r="T77" t="e">
        <v>#DIV/0!</v>
      </c>
      <c r="U77" t="e">
        <v>#DIV/0!</v>
      </c>
      <c r="W77" t="str">
        <f t="shared" ref="W77:W103" si="10">IF(F77="국어","O",IF(F77="수학","O",IF(F77="영어","O",IF(F77="과학","O",IF(F77="사회","O",IF(F77="도덕","O",IF(F77="역사","O",IF(F77="한국사","O","X"))))))))</f>
        <v>X</v>
      </c>
      <c r="X77" t="str">
        <f t="shared" ref="X77:X103" si="11">IF(C77&amp;D77="32","32","31")</f>
        <v>31</v>
      </c>
      <c r="Y77" s="36" t="str">
        <f t="shared" ref="Y77:Y103" si="12">IF(F77="국어","O",IF(F77="수학","O",IF(F77="영어","O",IF(F77="과학","O",IF(F77="사회","O",IF(F77="한국사","O","X"))))))</f>
        <v>X</v>
      </c>
      <c r="Z77">
        <f>COUNTIF($Y$12:$Y77,"O")</f>
        <v>0</v>
      </c>
      <c r="AA77" s="3" t="e">
        <f>VLOOKUP($T77,학교별등급점수!$CE:$CF,2,0)*우석대특별식!$H77</f>
        <v>#DIV/0!</v>
      </c>
    </row>
    <row r="78" spans="2:27" x14ac:dyDescent="0.3">
      <c r="B78">
        <f t="shared" si="9"/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 t="str">
        <v>X</v>
      </c>
      <c r="M78" t="str">
        <v>X</v>
      </c>
      <c r="N78" t="str">
        <v>X</v>
      </c>
      <c r="O78" t="str">
        <v>X</v>
      </c>
      <c r="P78" t="str">
        <v>X</v>
      </c>
      <c r="Q78" t="str">
        <v>X</v>
      </c>
      <c r="R78">
        <v>0</v>
      </c>
      <c r="S78" t="e">
        <v>#DIV/0!</v>
      </c>
      <c r="T78" t="e">
        <v>#DIV/0!</v>
      </c>
      <c r="U78" t="e">
        <v>#DIV/0!</v>
      </c>
      <c r="W78" t="str">
        <f t="shared" si="10"/>
        <v>X</v>
      </c>
      <c r="X78" t="str">
        <f t="shared" si="11"/>
        <v>31</v>
      </c>
      <c r="Y78" s="36" t="str">
        <f t="shared" si="12"/>
        <v>X</v>
      </c>
      <c r="Z78">
        <f>COUNTIF($Y$12:$Y78,"O")</f>
        <v>0</v>
      </c>
      <c r="AA78" s="3" t="e">
        <f>VLOOKUP($T78,학교별등급점수!$CE:$CF,2,0)*우석대특별식!$H78</f>
        <v>#DIV/0!</v>
      </c>
    </row>
    <row r="79" spans="2:27" x14ac:dyDescent="0.3">
      <c r="B79">
        <f t="shared" si="9"/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 t="str">
        <v>X</v>
      </c>
      <c r="M79" t="str">
        <v>X</v>
      </c>
      <c r="N79" t="str">
        <v>X</v>
      </c>
      <c r="O79" t="str">
        <v>X</v>
      </c>
      <c r="P79" t="str">
        <v>X</v>
      </c>
      <c r="Q79" t="str">
        <v>X</v>
      </c>
      <c r="R79">
        <v>0</v>
      </c>
      <c r="S79" t="e">
        <v>#DIV/0!</v>
      </c>
      <c r="T79" t="e">
        <v>#DIV/0!</v>
      </c>
      <c r="U79" t="e">
        <v>#DIV/0!</v>
      </c>
      <c r="W79" t="str">
        <f t="shared" si="10"/>
        <v>X</v>
      </c>
      <c r="X79" t="str">
        <f t="shared" si="11"/>
        <v>31</v>
      </c>
      <c r="Y79" s="36" t="str">
        <f t="shared" si="12"/>
        <v>X</v>
      </c>
      <c r="Z79">
        <f>COUNTIF($Y$12:$Y79,"O")</f>
        <v>0</v>
      </c>
      <c r="AA79" s="3" t="e">
        <f>VLOOKUP($T79,학교별등급점수!$CE:$CF,2,0)*우석대특별식!$H79</f>
        <v>#DIV/0!</v>
      </c>
    </row>
    <row r="80" spans="2:27" x14ac:dyDescent="0.3">
      <c r="B80">
        <f t="shared" si="9"/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 t="str">
        <v>X</v>
      </c>
      <c r="M80" t="str">
        <v>X</v>
      </c>
      <c r="N80" t="str">
        <v>X</v>
      </c>
      <c r="O80" t="str">
        <v>X</v>
      </c>
      <c r="P80" t="str">
        <v>X</v>
      </c>
      <c r="Q80" t="str">
        <v>X</v>
      </c>
      <c r="R80">
        <v>0</v>
      </c>
      <c r="S80" t="e">
        <v>#DIV/0!</v>
      </c>
      <c r="T80" t="e">
        <v>#DIV/0!</v>
      </c>
      <c r="U80" t="e">
        <v>#DIV/0!</v>
      </c>
      <c r="W80" t="str">
        <f t="shared" si="10"/>
        <v>X</v>
      </c>
      <c r="X80" t="str">
        <f t="shared" si="11"/>
        <v>31</v>
      </c>
      <c r="Y80" s="36" t="str">
        <f t="shared" si="12"/>
        <v>X</v>
      </c>
      <c r="Z80">
        <f>COUNTIF($Y$12:$Y80,"O")</f>
        <v>0</v>
      </c>
      <c r="AA80" s="3" t="e">
        <f>VLOOKUP($T80,학교별등급점수!$CE:$CF,2,0)*우석대특별식!$H80</f>
        <v>#DIV/0!</v>
      </c>
    </row>
    <row r="81" spans="2:27" x14ac:dyDescent="0.3">
      <c r="B81">
        <f t="shared" si="9"/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 t="str">
        <v>X</v>
      </c>
      <c r="M81" t="str">
        <v>X</v>
      </c>
      <c r="N81" t="str">
        <v>X</v>
      </c>
      <c r="O81" t="str">
        <v>X</v>
      </c>
      <c r="P81" t="str">
        <v>X</v>
      </c>
      <c r="Q81" t="str">
        <v>X</v>
      </c>
      <c r="R81">
        <v>0</v>
      </c>
      <c r="S81" t="e">
        <v>#DIV/0!</v>
      </c>
      <c r="T81" t="e">
        <v>#DIV/0!</v>
      </c>
      <c r="U81" t="e">
        <v>#DIV/0!</v>
      </c>
      <c r="W81" t="str">
        <f t="shared" si="10"/>
        <v>X</v>
      </c>
      <c r="X81" t="str">
        <f t="shared" si="11"/>
        <v>31</v>
      </c>
      <c r="Y81" s="36" t="str">
        <f t="shared" si="12"/>
        <v>X</v>
      </c>
      <c r="Z81">
        <f>COUNTIF($Y$12:$Y81,"O")</f>
        <v>0</v>
      </c>
      <c r="AA81" s="3" t="e">
        <f>VLOOKUP($T81,학교별등급점수!$CE:$CF,2,0)*우석대특별식!$H81</f>
        <v>#DIV/0!</v>
      </c>
    </row>
    <row r="82" spans="2:27" x14ac:dyDescent="0.3">
      <c r="B82">
        <f t="shared" si="9"/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 t="str">
        <v>X</v>
      </c>
      <c r="M82" t="str">
        <v>X</v>
      </c>
      <c r="N82" t="str">
        <v>X</v>
      </c>
      <c r="O82" t="str">
        <v>X</v>
      </c>
      <c r="P82" t="str">
        <v>X</v>
      </c>
      <c r="Q82" t="str">
        <v>X</v>
      </c>
      <c r="R82">
        <v>0</v>
      </c>
      <c r="S82" t="e">
        <v>#DIV/0!</v>
      </c>
      <c r="T82" t="e">
        <v>#DIV/0!</v>
      </c>
      <c r="U82" t="e">
        <v>#DIV/0!</v>
      </c>
      <c r="W82" t="str">
        <f t="shared" si="10"/>
        <v>X</v>
      </c>
      <c r="X82" t="str">
        <f t="shared" si="11"/>
        <v>31</v>
      </c>
      <c r="Y82" s="36" t="str">
        <f t="shared" si="12"/>
        <v>X</v>
      </c>
      <c r="Z82">
        <f>COUNTIF($Y$12:$Y82,"O")</f>
        <v>0</v>
      </c>
      <c r="AA82" s="3" t="e">
        <f>VLOOKUP($T82,학교별등급점수!$CE:$CF,2,0)*우석대특별식!$H82</f>
        <v>#DIV/0!</v>
      </c>
    </row>
    <row r="83" spans="2:27" x14ac:dyDescent="0.3">
      <c r="B83">
        <f t="shared" si="9"/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 t="str">
        <v>X</v>
      </c>
      <c r="M83" t="str">
        <v>X</v>
      </c>
      <c r="N83" t="str">
        <v>X</v>
      </c>
      <c r="O83" t="str">
        <v>X</v>
      </c>
      <c r="P83" t="str">
        <v>X</v>
      </c>
      <c r="Q83" t="str">
        <v>X</v>
      </c>
      <c r="R83">
        <v>0</v>
      </c>
      <c r="S83" t="e">
        <v>#DIV/0!</v>
      </c>
      <c r="T83" t="e">
        <v>#DIV/0!</v>
      </c>
      <c r="U83" t="e">
        <v>#DIV/0!</v>
      </c>
      <c r="W83" t="str">
        <f t="shared" si="10"/>
        <v>X</v>
      </c>
      <c r="X83" t="str">
        <f t="shared" si="11"/>
        <v>31</v>
      </c>
      <c r="Y83" s="36" t="str">
        <f t="shared" si="12"/>
        <v>X</v>
      </c>
      <c r="Z83">
        <f>COUNTIF($Y$12:$Y83,"O")</f>
        <v>0</v>
      </c>
      <c r="AA83" s="3" t="e">
        <f>VLOOKUP($T83,학교별등급점수!$CE:$CF,2,0)*우석대특별식!$H83</f>
        <v>#DIV/0!</v>
      </c>
    </row>
    <row r="84" spans="2:27" x14ac:dyDescent="0.3">
      <c r="B84">
        <f t="shared" si="9"/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 t="str">
        <v>X</v>
      </c>
      <c r="M84" t="str">
        <v>X</v>
      </c>
      <c r="N84" t="str">
        <v>X</v>
      </c>
      <c r="O84" t="str">
        <v>X</v>
      </c>
      <c r="P84" t="str">
        <v>X</v>
      </c>
      <c r="Q84" t="str">
        <v>X</v>
      </c>
      <c r="R84">
        <v>0</v>
      </c>
      <c r="S84" t="e">
        <v>#DIV/0!</v>
      </c>
      <c r="T84" t="e">
        <v>#DIV/0!</v>
      </c>
      <c r="U84" t="e">
        <v>#DIV/0!</v>
      </c>
      <c r="W84" t="str">
        <f t="shared" si="10"/>
        <v>X</v>
      </c>
      <c r="X84" t="str">
        <f t="shared" si="11"/>
        <v>31</v>
      </c>
      <c r="Y84" s="36" t="str">
        <f t="shared" si="12"/>
        <v>X</v>
      </c>
      <c r="Z84">
        <f>COUNTIF($Y$12:$Y84,"O")</f>
        <v>0</v>
      </c>
      <c r="AA84" s="3" t="e">
        <f>VLOOKUP($T84,학교별등급점수!$CE:$CF,2,0)*우석대특별식!$H84</f>
        <v>#DIV/0!</v>
      </c>
    </row>
    <row r="85" spans="2:27" x14ac:dyDescent="0.3">
      <c r="B85">
        <f t="shared" si="9"/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 t="str">
        <v>X</v>
      </c>
      <c r="M85" t="str">
        <v>X</v>
      </c>
      <c r="N85" t="str">
        <v>X</v>
      </c>
      <c r="O85" t="str">
        <v>X</v>
      </c>
      <c r="P85" t="str">
        <v>X</v>
      </c>
      <c r="Q85" t="str">
        <v>X</v>
      </c>
      <c r="R85">
        <v>0</v>
      </c>
      <c r="S85" t="e">
        <v>#DIV/0!</v>
      </c>
      <c r="T85" t="e">
        <v>#DIV/0!</v>
      </c>
      <c r="U85" t="e">
        <v>#DIV/0!</v>
      </c>
      <c r="W85" t="str">
        <f t="shared" si="10"/>
        <v>X</v>
      </c>
      <c r="X85" t="str">
        <f t="shared" si="11"/>
        <v>31</v>
      </c>
      <c r="Y85" s="36" t="str">
        <f t="shared" si="12"/>
        <v>X</v>
      </c>
      <c r="Z85">
        <f>COUNTIF($Y$12:$Y85,"O")</f>
        <v>0</v>
      </c>
      <c r="AA85" s="3" t="e">
        <f>VLOOKUP($T85,학교별등급점수!$CE:$CF,2,0)*우석대특별식!$H85</f>
        <v>#DIV/0!</v>
      </c>
    </row>
    <row r="86" spans="2:27" x14ac:dyDescent="0.3">
      <c r="B86">
        <f t="shared" si="9"/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 t="str">
        <v>X</v>
      </c>
      <c r="M86" t="str">
        <v>X</v>
      </c>
      <c r="N86" t="str">
        <v>X</v>
      </c>
      <c r="O86" t="str">
        <v>X</v>
      </c>
      <c r="P86" t="str">
        <v>X</v>
      </c>
      <c r="Q86" t="str">
        <v>X</v>
      </c>
      <c r="R86">
        <v>0</v>
      </c>
      <c r="S86" t="e">
        <v>#DIV/0!</v>
      </c>
      <c r="T86" t="e">
        <v>#DIV/0!</v>
      </c>
      <c r="U86" t="e">
        <v>#DIV/0!</v>
      </c>
      <c r="W86" t="str">
        <f t="shared" si="10"/>
        <v>X</v>
      </c>
      <c r="X86" t="str">
        <f t="shared" si="11"/>
        <v>31</v>
      </c>
      <c r="Y86" s="36" t="str">
        <f t="shared" si="12"/>
        <v>X</v>
      </c>
      <c r="Z86">
        <f>COUNTIF($Y$12:$Y86,"O")</f>
        <v>0</v>
      </c>
      <c r="AA86" s="3" t="e">
        <f>VLOOKUP($T86,학교별등급점수!$CE:$CF,2,0)*우석대특별식!$H86</f>
        <v>#DIV/0!</v>
      </c>
    </row>
    <row r="87" spans="2:27" x14ac:dyDescent="0.3">
      <c r="B87">
        <f t="shared" si="9"/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 t="str">
        <v>X</v>
      </c>
      <c r="M87" t="str">
        <v>X</v>
      </c>
      <c r="N87" t="str">
        <v>X</v>
      </c>
      <c r="O87" t="str">
        <v>X</v>
      </c>
      <c r="P87" t="str">
        <v>X</v>
      </c>
      <c r="Q87" t="str">
        <v>X</v>
      </c>
      <c r="R87">
        <v>0</v>
      </c>
      <c r="S87" t="e">
        <v>#DIV/0!</v>
      </c>
      <c r="T87" t="e">
        <v>#DIV/0!</v>
      </c>
      <c r="U87" t="e">
        <v>#DIV/0!</v>
      </c>
      <c r="W87" t="str">
        <f t="shared" si="10"/>
        <v>X</v>
      </c>
      <c r="X87" t="str">
        <f t="shared" si="11"/>
        <v>31</v>
      </c>
      <c r="Y87" s="36" t="str">
        <f t="shared" si="12"/>
        <v>X</v>
      </c>
      <c r="Z87">
        <f>COUNTIF($Y$12:$Y87,"O")</f>
        <v>0</v>
      </c>
      <c r="AA87" s="3" t="e">
        <f>VLOOKUP($T87,학교별등급점수!$CE:$CF,2,0)*우석대특별식!$H87</f>
        <v>#DIV/0!</v>
      </c>
    </row>
    <row r="88" spans="2:27" x14ac:dyDescent="0.3">
      <c r="B88">
        <f t="shared" si="9"/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 t="str">
        <v>X</v>
      </c>
      <c r="M88" t="str">
        <v>X</v>
      </c>
      <c r="N88" t="str">
        <v>X</v>
      </c>
      <c r="O88" t="str">
        <v>X</v>
      </c>
      <c r="P88" t="str">
        <v>X</v>
      </c>
      <c r="Q88" t="str">
        <v>X</v>
      </c>
      <c r="R88">
        <v>0</v>
      </c>
      <c r="S88" t="e">
        <v>#DIV/0!</v>
      </c>
      <c r="T88" t="e">
        <v>#DIV/0!</v>
      </c>
      <c r="U88" t="e">
        <v>#DIV/0!</v>
      </c>
      <c r="W88" t="str">
        <f t="shared" si="10"/>
        <v>X</v>
      </c>
      <c r="X88" t="str">
        <f t="shared" si="11"/>
        <v>31</v>
      </c>
      <c r="Y88" s="36" t="str">
        <f t="shared" si="12"/>
        <v>X</v>
      </c>
      <c r="Z88">
        <f>COUNTIF($Y$12:$Y88,"O")</f>
        <v>0</v>
      </c>
      <c r="AA88" s="3" t="e">
        <f>VLOOKUP($T88,학교별등급점수!$CE:$CF,2,0)*우석대특별식!$H88</f>
        <v>#DIV/0!</v>
      </c>
    </row>
    <row r="89" spans="2:27" x14ac:dyDescent="0.3">
      <c r="B89">
        <f t="shared" si="9"/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 t="str">
        <v>X</v>
      </c>
      <c r="M89" t="str">
        <v>X</v>
      </c>
      <c r="N89" t="str">
        <v>X</v>
      </c>
      <c r="O89" t="str">
        <v>X</v>
      </c>
      <c r="P89" t="str">
        <v>X</v>
      </c>
      <c r="Q89" t="str">
        <v>X</v>
      </c>
      <c r="R89">
        <v>0</v>
      </c>
      <c r="S89" t="e">
        <v>#DIV/0!</v>
      </c>
      <c r="T89" t="e">
        <v>#DIV/0!</v>
      </c>
      <c r="U89" t="e">
        <v>#DIV/0!</v>
      </c>
      <c r="W89" t="str">
        <f t="shared" si="10"/>
        <v>X</v>
      </c>
      <c r="X89" t="str">
        <f t="shared" si="11"/>
        <v>31</v>
      </c>
      <c r="Y89" s="36" t="str">
        <f t="shared" si="12"/>
        <v>X</v>
      </c>
      <c r="Z89">
        <f>COUNTIF($Y$12:$Y89,"O")</f>
        <v>0</v>
      </c>
      <c r="AA89" s="3" t="e">
        <f>VLOOKUP($T89,학교별등급점수!$CE:$CF,2,0)*우석대특별식!$H89</f>
        <v>#DIV/0!</v>
      </c>
    </row>
    <row r="90" spans="2:27" x14ac:dyDescent="0.3">
      <c r="B90">
        <f t="shared" si="9"/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 t="str">
        <v>X</v>
      </c>
      <c r="M90" t="str">
        <v>X</v>
      </c>
      <c r="N90" t="str">
        <v>X</v>
      </c>
      <c r="O90" t="str">
        <v>X</v>
      </c>
      <c r="P90" t="str">
        <v>X</v>
      </c>
      <c r="Q90" t="str">
        <v>X</v>
      </c>
      <c r="R90">
        <v>0</v>
      </c>
      <c r="S90" t="e">
        <v>#DIV/0!</v>
      </c>
      <c r="T90" t="e">
        <v>#DIV/0!</v>
      </c>
      <c r="U90" t="e">
        <v>#DIV/0!</v>
      </c>
      <c r="W90" t="str">
        <f t="shared" si="10"/>
        <v>X</v>
      </c>
      <c r="X90" t="str">
        <f t="shared" si="11"/>
        <v>31</v>
      </c>
      <c r="Y90" s="36" t="str">
        <f t="shared" si="12"/>
        <v>X</v>
      </c>
      <c r="Z90">
        <f>COUNTIF($Y$12:$Y90,"O")</f>
        <v>0</v>
      </c>
      <c r="AA90" s="3" t="e">
        <f>VLOOKUP($T90,학교별등급점수!$CE:$CF,2,0)*우석대특별식!$H90</f>
        <v>#DIV/0!</v>
      </c>
    </row>
    <row r="91" spans="2:27" x14ac:dyDescent="0.3">
      <c r="B91">
        <f t="shared" si="9"/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 t="str">
        <v>X</v>
      </c>
      <c r="M91" t="str">
        <v>X</v>
      </c>
      <c r="N91" t="str">
        <v>X</v>
      </c>
      <c r="O91" t="str">
        <v>X</v>
      </c>
      <c r="P91" t="str">
        <v>X</v>
      </c>
      <c r="Q91" t="str">
        <v>X</v>
      </c>
      <c r="R91">
        <v>0</v>
      </c>
      <c r="S91" t="e">
        <v>#DIV/0!</v>
      </c>
      <c r="T91" t="e">
        <v>#DIV/0!</v>
      </c>
      <c r="U91" t="e">
        <v>#DIV/0!</v>
      </c>
      <c r="W91" t="str">
        <f t="shared" si="10"/>
        <v>X</v>
      </c>
      <c r="X91" t="str">
        <f t="shared" si="11"/>
        <v>31</v>
      </c>
      <c r="Y91" s="36" t="str">
        <f t="shared" si="12"/>
        <v>X</v>
      </c>
      <c r="Z91">
        <f>COUNTIF($Y$12:$Y91,"O")</f>
        <v>0</v>
      </c>
      <c r="AA91" s="3" t="e">
        <f>VLOOKUP($T91,학교별등급점수!$CE:$CF,2,0)*우석대특별식!$H91</f>
        <v>#DIV/0!</v>
      </c>
    </row>
    <row r="92" spans="2:27" x14ac:dyDescent="0.3">
      <c r="B92">
        <f t="shared" si="9"/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 t="str">
        <v>X</v>
      </c>
      <c r="M92" t="str">
        <v>X</v>
      </c>
      <c r="N92" t="str">
        <v>X</v>
      </c>
      <c r="O92" t="str">
        <v>X</v>
      </c>
      <c r="P92" t="str">
        <v>X</v>
      </c>
      <c r="Q92" t="str">
        <v>X</v>
      </c>
      <c r="R92">
        <v>0</v>
      </c>
      <c r="S92" t="e">
        <v>#DIV/0!</v>
      </c>
      <c r="T92" t="e">
        <v>#DIV/0!</v>
      </c>
      <c r="U92" t="e">
        <v>#DIV/0!</v>
      </c>
      <c r="W92" t="str">
        <f t="shared" si="10"/>
        <v>X</v>
      </c>
      <c r="X92" t="str">
        <f t="shared" si="11"/>
        <v>31</v>
      </c>
      <c r="Y92" s="36" t="str">
        <f t="shared" si="12"/>
        <v>X</v>
      </c>
      <c r="Z92">
        <f>COUNTIF($Y$12:$Y92,"O")</f>
        <v>0</v>
      </c>
      <c r="AA92" s="3" t="e">
        <f>VLOOKUP($T92,학교별등급점수!$CE:$CF,2,0)*우석대특별식!$H92</f>
        <v>#DIV/0!</v>
      </c>
    </row>
    <row r="93" spans="2:27" x14ac:dyDescent="0.3">
      <c r="B93">
        <f t="shared" si="9"/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 t="str">
        <v>X</v>
      </c>
      <c r="M93" t="str">
        <v>X</v>
      </c>
      <c r="N93" t="str">
        <v>X</v>
      </c>
      <c r="O93" t="str">
        <v>X</v>
      </c>
      <c r="P93" t="str">
        <v>X</v>
      </c>
      <c r="Q93" t="str">
        <v>X</v>
      </c>
      <c r="R93">
        <v>0</v>
      </c>
      <c r="S93" t="e">
        <v>#DIV/0!</v>
      </c>
      <c r="T93" t="e">
        <v>#DIV/0!</v>
      </c>
      <c r="U93" t="e">
        <v>#DIV/0!</v>
      </c>
      <c r="W93" t="str">
        <f t="shared" si="10"/>
        <v>X</v>
      </c>
      <c r="X93" t="str">
        <f t="shared" si="11"/>
        <v>31</v>
      </c>
      <c r="Y93" s="36" t="str">
        <f t="shared" si="12"/>
        <v>X</v>
      </c>
      <c r="Z93">
        <f>COUNTIF($Y$12:$Y93,"O")</f>
        <v>0</v>
      </c>
      <c r="AA93" s="3" t="e">
        <f>VLOOKUP($T93,학교별등급점수!$CE:$CF,2,0)*우석대특별식!$H93</f>
        <v>#DIV/0!</v>
      </c>
    </row>
    <row r="94" spans="2:27" x14ac:dyDescent="0.3">
      <c r="B94">
        <f t="shared" si="9"/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 t="str">
        <v>X</v>
      </c>
      <c r="M94" t="str">
        <v>X</v>
      </c>
      <c r="N94" t="str">
        <v>X</v>
      </c>
      <c r="O94" t="str">
        <v>X</v>
      </c>
      <c r="P94" t="str">
        <v>X</v>
      </c>
      <c r="Q94" t="str">
        <v>X</v>
      </c>
      <c r="R94">
        <v>0</v>
      </c>
      <c r="S94" t="e">
        <v>#DIV/0!</v>
      </c>
      <c r="T94" t="e">
        <v>#DIV/0!</v>
      </c>
      <c r="U94" t="e">
        <v>#DIV/0!</v>
      </c>
      <c r="W94" t="str">
        <f t="shared" si="10"/>
        <v>X</v>
      </c>
      <c r="X94" t="str">
        <f t="shared" si="11"/>
        <v>31</v>
      </c>
      <c r="Y94" s="36" t="str">
        <f t="shared" si="12"/>
        <v>X</v>
      </c>
      <c r="Z94">
        <f>COUNTIF($Y$12:$Y94,"O")</f>
        <v>0</v>
      </c>
      <c r="AA94" s="3" t="e">
        <f>VLOOKUP($T94,학교별등급점수!$CE:$CF,2,0)*우석대특별식!$H94</f>
        <v>#DIV/0!</v>
      </c>
    </row>
    <row r="95" spans="2:27" x14ac:dyDescent="0.3">
      <c r="B95">
        <f t="shared" si="9"/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 t="str">
        <v>X</v>
      </c>
      <c r="M95" t="str">
        <v>X</v>
      </c>
      <c r="N95" t="str">
        <v>X</v>
      </c>
      <c r="O95" t="str">
        <v>X</v>
      </c>
      <c r="P95" t="str">
        <v>X</v>
      </c>
      <c r="Q95" t="str">
        <v>X</v>
      </c>
      <c r="R95">
        <v>0</v>
      </c>
      <c r="S95" t="e">
        <v>#DIV/0!</v>
      </c>
      <c r="T95" t="e">
        <v>#DIV/0!</v>
      </c>
      <c r="U95" t="e">
        <v>#DIV/0!</v>
      </c>
      <c r="W95" t="str">
        <f t="shared" si="10"/>
        <v>X</v>
      </c>
      <c r="X95" t="str">
        <f t="shared" si="11"/>
        <v>31</v>
      </c>
      <c r="Y95" s="36" t="str">
        <f t="shared" si="12"/>
        <v>X</v>
      </c>
      <c r="Z95">
        <f>COUNTIF($Y$12:$Y95,"O")</f>
        <v>0</v>
      </c>
      <c r="AA95" s="3" t="e">
        <f>VLOOKUP($T95,학교별등급점수!$CE:$CF,2,0)*우석대특별식!$H95</f>
        <v>#DIV/0!</v>
      </c>
    </row>
    <row r="96" spans="2:27" x14ac:dyDescent="0.3">
      <c r="B96">
        <f t="shared" si="9"/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 t="str">
        <v>X</v>
      </c>
      <c r="M96" t="str">
        <v>X</v>
      </c>
      <c r="N96" t="str">
        <v>X</v>
      </c>
      <c r="O96" t="str">
        <v>X</v>
      </c>
      <c r="P96" t="str">
        <v>X</v>
      </c>
      <c r="Q96" t="str">
        <v>X</v>
      </c>
      <c r="R96">
        <v>0</v>
      </c>
      <c r="S96" t="e">
        <v>#DIV/0!</v>
      </c>
      <c r="T96" t="e">
        <v>#DIV/0!</v>
      </c>
      <c r="U96" t="e">
        <v>#DIV/0!</v>
      </c>
      <c r="W96" t="str">
        <f t="shared" si="10"/>
        <v>X</v>
      </c>
      <c r="X96" t="str">
        <f t="shared" si="11"/>
        <v>31</v>
      </c>
      <c r="Y96" s="36" t="str">
        <f t="shared" si="12"/>
        <v>X</v>
      </c>
      <c r="Z96">
        <f>COUNTIF($Y$12:$Y96,"O")</f>
        <v>0</v>
      </c>
      <c r="AA96" s="3" t="e">
        <f>VLOOKUP($T96,학교별등급점수!$CE:$CF,2,0)*우석대특별식!$H96</f>
        <v>#DIV/0!</v>
      </c>
    </row>
    <row r="97" spans="2:27" x14ac:dyDescent="0.3">
      <c r="B97">
        <f t="shared" si="9"/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 t="str">
        <v>X</v>
      </c>
      <c r="M97" t="str">
        <v>X</v>
      </c>
      <c r="N97" t="str">
        <v>X</v>
      </c>
      <c r="O97" t="str">
        <v>X</v>
      </c>
      <c r="P97" t="str">
        <v>X</v>
      </c>
      <c r="Q97" t="str">
        <v>X</v>
      </c>
      <c r="R97">
        <v>0</v>
      </c>
      <c r="S97" t="e">
        <v>#DIV/0!</v>
      </c>
      <c r="T97" t="e">
        <v>#DIV/0!</v>
      </c>
      <c r="U97" t="e">
        <v>#DIV/0!</v>
      </c>
      <c r="W97" t="str">
        <f t="shared" si="10"/>
        <v>X</v>
      </c>
      <c r="X97" t="str">
        <f t="shared" si="11"/>
        <v>31</v>
      </c>
      <c r="Y97" s="36" t="str">
        <f t="shared" si="12"/>
        <v>X</v>
      </c>
      <c r="Z97">
        <f>COUNTIF($Y$12:$Y97,"O")</f>
        <v>0</v>
      </c>
      <c r="AA97" s="3" t="e">
        <f>VLOOKUP($T97,학교별등급점수!$CE:$CF,2,0)*우석대특별식!$H97</f>
        <v>#DIV/0!</v>
      </c>
    </row>
    <row r="98" spans="2:27" x14ac:dyDescent="0.3">
      <c r="B98">
        <f t="shared" si="9"/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 t="str">
        <v>X</v>
      </c>
      <c r="M98" t="str">
        <v>X</v>
      </c>
      <c r="N98" t="str">
        <v>X</v>
      </c>
      <c r="O98" t="str">
        <v>X</v>
      </c>
      <c r="P98" t="str">
        <v>X</v>
      </c>
      <c r="Q98" t="str">
        <v>X</v>
      </c>
      <c r="R98">
        <v>0</v>
      </c>
      <c r="S98" t="e">
        <v>#DIV/0!</v>
      </c>
      <c r="T98" t="e">
        <v>#DIV/0!</v>
      </c>
      <c r="U98" t="e">
        <v>#DIV/0!</v>
      </c>
      <c r="W98" t="str">
        <f t="shared" si="10"/>
        <v>X</v>
      </c>
      <c r="X98" t="str">
        <f t="shared" si="11"/>
        <v>31</v>
      </c>
      <c r="Y98" s="36" t="str">
        <f t="shared" si="12"/>
        <v>X</v>
      </c>
      <c r="Z98">
        <f>COUNTIF($Y$12:$Y98,"O")</f>
        <v>0</v>
      </c>
      <c r="AA98" s="3" t="e">
        <f>VLOOKUP($T98,학교별등급점수!$CE:$CF,2,0)*우석대특별식!$H98</f>
        <v>#DIV/0!</v>
      </c>
    </row>
    <row r="99" spans="2:27" x14ac:dyDescent="0.3">
      <c r="B99">
        <f t="shared" si="9"/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 t="str">
        <v>X</v>
      </c>
      <c r="M99" t="str">
        <v>X</v>
      </c>
      <c r="N99" t="str">
        <v>X</v>
      </c>
      <c r="O99" t="str">
        <v>X</v>
      </c>
      <c r="P99" t="str">
        <v>X</v>
      </c>
      <c r="Q99" t="str">
        <v>X</v>
      </c>
      <c r="R99">
        <v>0</v>
      </c>
      <c r="S99" t="e">
        <v>#DIV/0!</v>
      </c>
      <c r="T99" t="e">
        <v>#DIV/0!</v>
      </c>
      <c r="U99" t="e">
        <v>#DIV/0!</v>
      </c>
      <c r="W99" t="str">
        <f t="shared" si="10"/>
        <v>X</v>
      </c>
      <c r="X99" t="str">
        <f t="shared" si="11"/>
        <v>31</v>
      </c>
      <c r="Y99" s="36" t="str">
        <f t="shared" si="12"/>
        <v>X</v>
      </c>
      <c r="Z99">
        <f>COUNTIF($Y$12:$Y99,"O")</f>
        <v>0</v>
      </c>
      <c r="AA99" s="3" t="e">
        <f>VLOOKUP($T99,학교별등급점수!$CE:$CF,2,0)*우석대특별식!$H99</f>
        <v>#DIV/0!</v>
      </c>
    </row>
    <row r="100" spans="2:27" x14ac:dyDescent="0.3">
      <c r="B100">
        <f t="shared" si="9"/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 t="str">
        <v>X</v>
      </c>
      <c r="M100" t="str">
        <v>X</v>
      </c>
      <c r="N100" t="str">
        <v>X</v>
      </c>
      <c r="O100" t="str">
        <v>X</v>
      </c>
      <c r="P100" t="str">
        <v>X</v>
      </c>
      <c r="Q100" t="str">
        <v>X</v>
      </c>
      <c r="R100">
        <v>0</v>
      </c>
      <c r="S100" t="e">
        <v>#DIV/0!</v>
      </c>
      <c r="T100" t="e">
        <v>#DIV/0!</v>
      </c>
      <c r="U100" t="e">
        <v>#DIV/0!</v>
      </c>
      <c r="W100" t="str">
        <f t="shared" si="10"/>
        <v>X</v>
      </c>
      <c r="X100" t="str">
        <f t="shared" si="11"/>
        <v>31</v>
      </c>
      <c r="Y100" s="36" t="str">
        <f t="shared" si="12"/>
        <v>X</v>
      </c>
      <c r="Z100">
        <f>COUNTIF($Y$12:$Y100,"O")</f>
        <v>0</v>
      </c>
      <c r="AA100" s="3" t="e">
        <f>VLOOKUP($T100,학교별등급점수!$CE:$CF,2,0)*우석대특별식!$H100</f>
        <v>#DIV/0!</v>
      </c>
    </row>
    <row r="101" spans="2:27" x14ac:dyDescent="0.3">
      <c r="B101">
        <f t="shared" si="9"/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 t="str">
        <v>X</v>
      </c>
      <c r="M101" t="str">
        <v>X</v>
      </c>
      <c r="N101" t="str">
        <v>X</v>
      </c>
      <c r="O101" t="str">
        <v>X</v>
      </c>
      <c r="P101" t="str">
        <v>X</v>
      </c>
      <c r="Q101" t="str">
        <v>X</v>
      </c>
      <c r="R101">
        <v>0</v>
      </c>
      <c r="S101" t="e">
        <v>#DIV/0!</v>
      </c>
      <c r="T101" t="e">
        <v>#DIV/0!</v>
      </c>
      <c r="U101" t="e">
        <v>#DIV/0!</v>
      </c>
      <c r="W101" t="str">
        <f t="shared" si="10"/>
        <v>X</v>
      </c>
      <c r="X101" t="str">
        <f t="shared" si="11"/>
        <v>31</v>
      </c>
      <c r="Y101" s="36" t="str">
        <f t="shared" si="12"/>
        <v>X</v>
      </c>
      <c r="Z101">
        <f>COUNTIF($Y$12:$Y101,"O")</f>
        <v>0</v>
      </c>
      <c r="AA101" s="3" t="e">
        <f>VLOOKUP($T101,학교별등급점수!$CE:$CF,2,0)*우석대특별식!$H101</f>
        <v>#DIV/0!</v>
      </c>
    </row>
    <row r="102" spans="2:27" x14ac:dyDescent="0.3">
      <c r="B102">
        <f t="shared" si="9"/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 t="str">
        <v>X</v>
      </c>
      <c r="M102" t="str">
        <v>X</v>
      </c>
      <c r="N102" t="str">
        <v>X</v>
      </c>
      <c r="O102" t="str">
        <v>X</v>
      </c>
      <c r="P102" t="str">
        <v>X</v>
      </c>
      <c r="Q102" t="str">
        <v>X</v>
      </c>
      <c r="R102">
        <v>0</v>
      </c>
      <c r="S102" t="e">
        <v>#DIV/0!</v>
      </c>
      <c r="T102" t="e">
        <v>#DIV/0!</v>
      </c>
      <c r="U102" t="e">
        <v>#DIV/0!</v>
      </c>
      <c r="W102" t="str">
        <f t="shared" si="10"/>
        <v>X</v>
      </c>
      <c r="X102" t="str">
        <f t="shared" si="11"/>
        <v>31</v>
      </c>
      <c r="Y102" s="36" t="str">
        <f t="shared" si="12"/>
        <v>X</v>
      </c>
      <c r="Z102">
        <f>COUNTIF($Y$12:$Y102,"O")</f>
        <v>0</v>
      </c>
      <c r="AA102" s="3" t="e">
        <f>VLOOKUP($T102,학교별등급점수!$CE:$CF,2,0)*우석대특별식!$H102</f>
        <v>#DIV/0!</v>
      </c>
    </row>
    <row r="103" spans="2:27" x14ac:dyDescent="0.3">
      <c r="B103">
        <f t="shared" si="9"/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 t="str">
        <v>X</v>
      </c>
      <c r="M103" t="str">
        <v>X</v>
      </c>
      <c r="N103" t="str">
        <v>X</v>
      </c>
      <c r="O103" t="str">
        <v>X</v>
      </c>
      <c r="P103" t="str">
        <v>X</v>
      </c>
      <c r="Q103" t="str">
        <v>X</v>
      </c>
      <c r="R103">
        <v>0</v>
      </c>
      <c r="S103" t="e">
        <v>#DIV/0!</v>
      </c>
      <c r="T103" t="e">
        <v>#DIV/0!</v>
      </c>
      <c r="U103" t="e">
        <v>#DIV/0!</v>
      </c>
      <c r="W103" t="str">
        <f t="shared" si="10"/>
        <v>X</v>
      </c>
      <c r="X103" t="str">
        <f t="shared" si="11"/>
        <v>31</v>
      </c>
      <c r="Y103" s="36" t="str">
        <f t="shared" si="12"/>
        <v>X</v>
      </c>
      <c r="Z103">
        <f>COUNTIF($Y$12:$Y103,"O")</f>
        <v>0</v>
      </c>
      <c r="AA103" s="3" t="e">
        <f>VLOOKUP($T103,학교별등급점수!$CE:$CF,2,0)*우석대특별식!$H103</f>
        <v>#DIV/0!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F34FB-6B1A-4693-A411-AF4ED73B4775}">
  <dimension ref="B5:CS26"/>
  <sheetViews>
    <sheetView topLeftCell="M1" workbookViewId="0">
      <selection activeCell="CN6" sqref="CN6:CS6"/>
    </sheetView>
  </sheetViews>
  <sheetFormatPr defaultRowHeight="16.5" x14ac:dyDescent="0.3"/>
  <cols>
    <col min="2" max="2" width="11.25" customWidth="1"/>
    <col min="18" max="18" width="11.25" customWidth="1"/>
    <col min="34" max="34" width="11.25" customWidth="1"/>
    <col min="50" max="50" width="11.25" customWidth="1"/>
    <col min="66" max="66" width="11.25" customWidth="1"/>
    <col min="82" max="82" width="11.25" customWidth="1"/>
  </cols>
  <sheetData>
    <row r="5" spans="2:97" s="73" customFormat="1" x14ac:dyDescent="0.3">
      <c r="I5" s="73">
        <v>5</v>
      </c>
      <c r="J5" s="73">
        <v>6</v>
      </c>
      <c r="K5" s="73">
        <v>7</v>
      </c>
      <c r="L5" s="73">
        <v>8</v>
      </c>
      <c r="M5" s="73">
        <v>9</v>
      </c>
      <c r="N5" s="73">
        <v>10</v>
      </c>
      <c r="O5" s="73">
        <v>11</v>
      </c>
      <c r="P5" s="73">
        <v>20</v>
      </c>
      <c r="Q5" s="73">
        <v>21</v>
      </c>
      <c r="Y5" s="73">
        <v>5</v>
      </c>
      <c r="Z5" s="73">
        <v>6</v>
      </c>
      <c r="AA5" s="73">
        <v>7</v>
      </c>
      <c r="AB5" s="73">
        <v>8</v>
      </c>
      <c r="AC5" s="73">
        <v>9</v>
      </c>
      <c r="AD5" s="73">
        <v>10</v>
      </c>
      <c r="AE5" s="73">
        <v>11</v>
      </c>
      <c r="AF5" s="73">
        <v>20</v>
      </c>
      <c r="AG5" s="73">
        <v>21</v>
      </c>
      <c r="AO5" s="73">
        <v>5</v>
      </c>
      <c r="AP5" s="73">
        <v>6</v>
      </c>
      <c r="AQ5" s="73">
        <v>7</v>
      </c>
      <c r="AR5" s="73">
        <v>8</v>
      </c>
      <c r="AS5" s="73">
        <v>9</v>
      </c>
      <c r="AT5" s="73">
        <v>10</v>
      </c>
      <c r="AU5" s="73">
        <v>11</v>
      </c>
      <c r="AV5" s="73">
        <v>20</v>
      </c>
      <c r="AW5" s="73">
        <v>21</v>
      </c>
      <c r="BE5" s="73">
        <v>5</v>
      </c>
      <c r="BF5" s="73">
        <v>6</v>
      </c>
      <c r="BG5" s="73">
        <v>7</v>
      </c>
      <c r="BH5" s="73">
        <v>8</v>
      </c>
      <c r="BI5" s="73">
        <v>9</v>
      </c>
      <c r="BJ5" s="73">
        <v>10</v>
      </c>
      <c r="BK5" s="73">
        <v>11</v>
      </c>
      <c r="BL5" s="73">
        <v>20</v>
      </c>
      <c r="BM5" s="73">
        <v>21</v>
      </c>
      <c r="BU5" s="73">
        <v>5</v>
      </c>
      <c r="BV5" s="73">
        <v>6</v>
      </c>
      <c r="BW5" s="73">
        <v>7</v>
      </c>
      <c r="BX5" s="73">
        <v>8</v>
      </c>
      <c r="BY5" s="73">
        <v>9</v>
      </c>
      <c r="BZ5" s="73">
        <v>10</v>
      </c>
      <c r="CA5" s="73">
        <v>11</v>
      </c>
      <c r="CB5" s="73">
        <v>20</v>
      </c>
      <c r="CC5" s="73">
        <v>21</v>
      </c>
      <c r="CK5" s="73">
        <v>5</v>
      </c>
      <c r="CL5" s="73">
        <v>6</v>
      </c>
      <c r="CM5" s="73">
        <v>7</v>
      </c>
      <c r="CN5" s="73">
        <v>8</v>
      </c>
      <c r="CO5" s="73">
        <v>9</v>
      </c>
      <c r="CP5" s="73">
        <v>10</v>
      </c>
      <c r="CQ5" s="73">
        <v>11</v>
      </c>
      <c r="CR5" s="73">
        <v>20</v>
      </c>
      <c r="CS5" s="73">
        <v>21</v>
      </c>
    </row>
    <row r="6" spans="2:97" x14ac:dyDescent="0.3">
      <c r="D6" t="s">
        <v>511</v>
      </c>
      <c r="E6" t="s">
        <v>493</v>
      </c>
      <c r="H6" s="1" t="s">
        <v>694</v>
      </c>
      <c r="I6" t="s">
        <v>512</v>
      </c>
      <c r="J6" t="s">
        <v>513</v>
      </c>
      <c r="K6" t="s">
        <v>483</v>
      </c>
      <c r="L6" t="s">
        <v>488</v>
      </c>
      <c r="M6" t="s">
        <v>489</v>
      </c>
      <c r="N6" t="s">
        <v>490</v>
      </c>
      <c r="O6" t="s">
        <v>491</v>
      </c>
      <c r="P6" t="s">
        <v>518</v>
      </c>
      <c r="Q6" t="s">
        <v>509</v>
      </c>
      <c r="T6" t="s">
        <v>511</v>
      </c>
      <c r="U6" t="s">
        <v>493</v>
      </c>
      <c r="X6" s="1" t="s">
        <v>694</v>
      </c>
      <c r="Y6" t="s">
        <v>512</v>
      </c>
      <c r="Z6" t="s">
        <v>513</v>
      </c>
      <c r="AA6" t="s">
        <v>483</v>
      </c>
      <c r="AB6" t="s">
        <v>488</v>
      </c>
      <c r="AC6" t="s">
        <v>489</v>
      </c>
      <c r="AD6" t="s">
        <v>490</v>
      </c>
      <c r="AE6" t="s">
        <v>491</v>
      </c>
      <c r="AF6" t="s">
        <v>518</v>
      </c>
      <c r="AG6" t="s">
        <v>509</v>
      </c>
      <c r="AJ6" t="s">
        <v>511</v>
      </c>
      <c r="AK6" t="s">
        <v>493</v>
      </c>
      <c r="AN6" s="1" t="s">
        <v>694</v>
      </c>
      <c r="AO6" t="s">
        <v>512</v>
      </c>
      <c r="AP6" t="s">
        <v>513</v>
      </c>
      <c r="AQ6" t="s">
        <v>483</v>
      </c>
      <c r="AR6" t="s">
        <v>488</v>
      </c>
      <c r="AS6" t="s">
        <v>489</v>
      </c>
      <c r="AT6" t="s">
        <v>490</v>
      </c>
      <c r="AU6" t="s">
        <v>491</v>
      </c>
      <c r="AV6" t="s">
        <v>518</v>
      </c>
      <c r="AW6" t="s">
        <v>509</v>
      </c>
      <c r="AZ6" t="s">
        <v>511</v>
      </c>
      <c r="BA6" t="s">
        <v>493</v>
      </c>
      <c r="BD6" s="1" t="s">
        <v>694</v>
      </c>
      <c r="BE6" t="s">
        <v>512</v>
      </c>
      <c r="BF6" t="s">
        <v>513</v>
      </c>
      <c r="BG6" t="s">
        <v>483</v>
      </c>
      <c r="BH6" t="s">
        <v>488</v>
      </c>
      <c r="BI6" t="s">
        <v>489</v>
      </c>
      <c r="BJ6" t="s">
        <v>490</v>
      </c>
      <c r="BK6" t="s">
        <v>491</v>
      </c>
      <c r="BL6" t="s">
        <v>518</v>
      </c>
      <c r="BM6" t="s">
        <v>509</v>
      </c>
      <c r="BP6" t="s">
        <v>511</v>
      </c>
      <c r="BQ6" t="s">
        <v>493</v>
      </c>
      <c r="BT6" s="1" t="s">
        <v>694</v>
      </c>
      <c r="BU6" t="s">
        <v>512</v>
      </c>
      <c r="BV6" t="s">
        <v>513</v>
      </c>
      <c r="BW6" t="s">
        <v>483</v>
      </c>
      <c r="BX6" t="s">
        <v>488</v>
      </c>
      <c r="BY6" t="s">
        <v>489</v>
      </c>
      <c r="BZ6" t="s">
        <v>490</v>
      </c>
      <c r="CA6" t="s">
        <v>491</v>
      </c>
      <c r="CB6" t="s">
        <v>518</v>
      </c>
      <c r="CC6" t="s">
        <v>509</v>
      </c>
      <c r="CF6" t="s">
        <v>511</v>
      </c>
      <c r="CG6" t="s">
        <v>493</v>
      </c>
      <c r="CJ6" s="1" t="s">
        <v>694</v>
      </c>
      <c r="CK6" t="s">
        <v>512</v>
      </c>
      <c r="CL6" t="s">
        <v>513</v>
      </c>
      <c r="CM6" t="s">
        <v>483</v>
      </c>
      <c r="CN6" t="s">
        <v>488</v>
      </c>
      <c r="CO6" t="s">
        <v>489</v>
      </c>
      <c r="CP6" t="s">
        <v>490</v>
      </c>
      <c r="CQ6" t="s">
        <v>491</v>
      </c>
      <c r="CR6" t="s">
        <v>518</v>
      </c>
      <c r="CS6" t="s">
        <v>509</v>
      </c>
    </row>
    <row r="7" spans="2:97" x14ac:dyDescent="0.3">
      <c r="B7" t="e">
        <f>D7&amp;E7&amp;F7&amp;J7&amp;F7&amp;H7</f>
        <v>#N/A</v>
      </c>
      <c r="C7" t="str">
        <f>D7&amp;E7&amp;F7&amp;G7</f>
        <v>11-1</v>
      </c>
      <c r="D7">
        <v>1</v>
      </c>
      <c r="E7">
        <v>1</v>
      </c>
      <c r="F7" s="4" t="s">
        <v>693</v>
      </c>
      <c r="G7">
        <v>1</v>
      </c>
      <c r="H7">
        <f>COUNTIF($J$7:J7,J7)</f>
        <v>1</v>
      </c>
      <c r="I7" t="e">
        <f>VLOOKUP($C7,성적입력!$J:$AD,I$5,0)</f>
        <v>#N/A</v>
      </c>
      <c r="J7" t="e">
        <f>VLOOKUP($C7,성적입력!$J:$AD,J$5,0)</f>
        <v>#N/A</v>
      </c>
      <c r="K7" t="e">
        <f>VLOOKUP($C7,성적입력!$J:$AD,K$5,0)</f>
        <v>#N/A</v>
      </c>
      <c r="L7" t="e">
        <f>VLOOKUP($C7,성적입력!$J:$AD,L$5,0)</f>
        <v>#N/A</v>
      </c>
      <c r="M7" t="e">
        <f>VLOOKUP($C7,성적입력!$J:$AD,M$5,0)</f>
        <v>#N/A</v>
      </c>
      <c r="N7" t="e">
        <f>VLOOKUP($C7,성적입력!$J:$AD,N$5,0)</f>
        <v>#N/A</v>
      </c>
      <c r="O7" t="e">
        <f>VLOOKUP($C7,성적입력!$J:$AD,O$5,0)</f>
        <v>#N/A</v>
      </c>
      <c r="P7" t="e">
        <f>VLOOKUP($C7,성적입력!$J:$AD,P$5,0)</f>
        <v>#N/A</v>
      </c>
      <c r="Q7" t="e">
        <f>VLOOKUP($C7,성적입력!$J:$AD,Q$5,0)</f>
        <v>#N/A</v>
      </c>
      <c r="R7" t="e">
        <f>T7&amp;U7&amp;V7&amp;Z7&amp;V7&amp;X7</f>
        <v>#N/A</v>
      </c>
      <c r="S7" t="str">
        <f>T7&amp;U7&amp;V7&amp;W7</f>
        <v>12-1</v>
      </c>
      <c r="T7">
        <v>1</v>
      </c>
      <c r="U7">
        <v>2</v>
      </c>
      <c r="V7" s="4" t="s">
        <v>693</v>
      </c>
      <c r="W7">
        <v>1</v>
      </c>
      <c r="X7">
        <f>COUNTIF($Z$7:Z7,Z7)</f>
        <v>1</v>
      </c>
      <c r="Y7" t="e">
        <f>VLOOKUP($S7,성적입력!$J:$AD,Y$5,0)</f>
        <v>#N/A</v>
      </c>
      <c r="Z7" t="e">
        <f>VLOOKUP($S7,성적입력!$J:$AD,Z$5,0)</f>
        <v>#N/A</v>
      </c>
      <c r="AA7" t="e">
        <f>VLOOKUP($S7,성적입력!$J:$AD,AA$5,0)</f>
        <v>#N/A</v>
      </c>
      <c r="AB7" t="e">
        <f>VLOOKUP($S7,성적입력!$J:$AD,AB$5,0)</f>
        <v>#N/A</v>
      </c>
      <c r="AC7" t="e">
        <f>VLOOKUP($S7,성적입력!$J:$AD,AC$5,0)</f>
        <v>#N/A</v>
      </c>
      <c r="AD7" t="e">
        <f>VLOOKUP($S7,성적입력!$J:$AD,AD$5,0)</f>
        <v>#N/A</v>
      </c>
      <c r="AE7" t="e">
        <f>VLOOKUP($S7,성적입력!$J:$AD,AE$5,0)</f>
        <v>#N/A</v>
      </c>
      <c r="AF7" t="e">
        <f>VLOOKUP($S7,성적입력!$J:$AD,AF$5,0)</f>
        <v>#N/A</v>
      </c>
      <c r="AG7" t="e">
        <f>VLOOKUP($S7,성적입력!$J:$AD,AG$5,0)</f>
        <v>#N/A</v>
      </c>
      <c r="AH7" t="e">
        <f>AJ7&amp;AK7&amp;AL7&amp;AP7&amp;AL7&amp;AN7</f>
        <v>#N/A</v>
      </c>
      <c r="AI7" t="str">
        <f>AJ7&amp;AK7&amp;AL7&amp;AM7</f>
        <v>21-1</v>
      </c>
      <c r="AJ7">
        <v>2</v>
      </c>
      <c r="AK7">
        <v>1</v>
      </c>
      <c r="AL7" s="4" t="s">
        <v>693</v>
      </c>
      <c r="AM7">
        <v>1</v>
      </c>
      <c r="AN7">
        <f>COUNTIF($AP$7:AP7,AP7)</f>
        <v>1</v>
      </c>
      <c r="AO7" t="e">
        <f>VLOOKUP($AI7,성적입력!$J:$AD,AO$5,0)</f>
        <v>#N/A</v>
      </c>
      <c r="AP7" t="e">
        <f>VLOOKUP($AI7,성적입력!$J:$AD,AP$5,0)</f>
        <v>#N/A</v>
      </c>
      <c r="AQ7" t="e">
        <f>VLOOKUP($AI7,성적입력!$J:$AD,AQ$5,0)</f>
        <v>#N/A</v>
      </c>
      <c r="AR7" t="e">
        <f>VLOOKUP($AI7,성적입력!$J:$AD,AR$5,0)</f>
        <v>#N/A</v>
      </c>
      <c r="AS7" t="e">
        <f>VLOOKUP($AI7,성적입력!$J:$AD,AS$5,0)</f>
        <v>#N/A</v>
      </c>
      <c r="AT7" t="e">
        <f>VLOOKUP($AI7,성적입력!$J:$AD,AT$5,0)</f>
        <v>#N/A</v>
      </c>
      <c r="AU7" t="e">
        <f>VLOOKUP($AI7,성적입력!$J:$AD,AU$5,0)</f>
        <v>#N/A</v>
      </c>
      <c r="AV7" t="e">
        <f>VLOOKUP($AI7,성적입력!$J:$AD,AV$5,0)</f>
        <v>#N/A</v>
      </c>
      <c r="AW7" t="e">
        <f>VLOOKUP($AI7,성적입력!$J:$AD,AW$5,0)</f>
        <v>#N/A</v>
      </c>
      <c r="AX7" t="e">
        <f>AZ7&amp;BA7&amp;BB7&amp;BF7&amp;BB7&amp;BD7</f>
        <v>#N/A</v>
      </c>
      <c r="AY7" t="str">
        <f>AZ7&amp;BA7&amp;BB7&amp;BC7</f>
        <v>22-1</v>
      </c>
      <c r="AZ7">
        <v>2</v>
      </c>
      <c r="BA7">
        <v>2</v>
      </c>
      <c r="BB7" s="4" t="s">
        <v>693</v>
      </c>
      <c r="BC7">
        <v>1</v>
      </c>
      <c r="BD7">
        <f>COUNTIF($BF$7:BF7,BF7)</f>
        <v>1</v>
      </c>
      <c r="BE7" t="e">
        <f>VLOOKUP($AY7,성적입력!$J:$AD,BE$5,0)</f>
        <v>#N/A</v>
      </c>
      <c r="BF7" t="e">
        <f>VLOOKUP($AY7,성적입력!$J:$AD,BF$5,0)</f>
        <v>#N/A</v>
      </c>
      <c r="BG7" t="e">
        <f>VLOOKUP($AY7,성적입력!$J:$AD,BG$5,0)</f>
        <v>#N/A</v>
      </c>
      <c r="BH7" t="e">
        <f>VLOOKUP($AY7,성적입력!$J:$AD,BH$5,0)</f>
        <v>#N/A</v>
      </c>
      <c r="BI7" t="e">
        <f>VLOOKUP($AY7,성적입력!$J:$AD,BI$5,0)</f>
        <v>#N/A</v>
      </c>
      <c r="BJ7" t="e">
        <f>VLOOKUP($AY7,성적입력!$J:$AD,BJ$5,0)</f>
        <v>#N/A</v>
      </c>
      <c r="BK7" t="e">
        <f>VLOOKUP($AY7,성적입력!$J:$AD,BK$5,0)</f>
        <v>#N/A</v>
      </c>
      <c r="BL7" t="e">
        <f>VLOOKUP($AY7,성적입력!$J:$AD,BL$5,0)</f>
        <v>#N/A</v>
      </c>
      <c r="BM7" t="e">
        <f>VLOOKUP($AY7,성적입력!$J:$AD,BM$5,0)</f>
        <v>#N/A</v>
      </c>
      <c r="BN7" t="e">
        <f>BP7&amp;BQ7&amp;BR7&amp;BV7&amp;BR7&amp;BT7</f>
        <v>#N/A</v>
      </c>
      <c r="BO7" t="str">
        <f>BP7&amp;BQ7&amp;BR7&amp;BS7</f>
        <v>31-1</v>
      </c>
      <c r="BP7">
        <v>3</v>
      </c>
      <c r="BQ7">
        <v>1</v>
      </c>
      <c r="BR7" s="4" t="s">
        <v>693</v>
      </c>
      <c r="BS7">
        <v>1</v>
      </c>
      <c r="BT7">
        <f>COUNTIF($BV$7:BV7,BV7)</f>
        <v>1</v>
      </c>
      <c r="BU7" t="e">
        <f>VLOOKUP($BO7,성적입력!$J:$AD,BU$5,0)</f>
        <v>#N/A</v>
      </c>
      <c r="BV7" t="e">
        <f>VLOOKUP($BO7,성적입력!$J:$AD,BV$5,0)</f>
        <v>#N/A</v>
      </c>
      <c r="BW7" t="e">
        <f>VLOOKUP($BO7,성적입력!$J:$AD,BW$5,0)</f>
        <v>#N/A</v>
      </c>
      <c r="BX7" t="e">
        <f>VLOOKUP($BO7,성적입력!$J:$AD,BX$5,0)</f>
        <v>#N/A</v>
      </c>
      <c r="BY7" t="e">
        <f>VLOOKUP($BO7,성적입력!$J:$AD,BY$5,0)</f>
        <v>#N/A</v>
      </c>
      <c r="BZ7" t="e">
        <f>VLOOKUP($BO7,성적입력!$J:$AD,BZ$5,0)</f>
        <v>#N/A</v>
      </c>
      <c r="CA7" t="e">
        <f>VLOOKUP($BO7,성적입력!$J:$AD,CA$5,0)</f>
        <v>#N/A</v>
      </c>
      <c r="CB7" t="e">
        <f>VLOOKUP($BO7,성적입력!$J:$AD,CB$5,0)</f>
        <v>#N/A</v>
      </c>
      <c r="CC7" t="e">
        <f>VLOOKUP($BO7,성적입력!$J:$AD,CC$5,0)</f>
        <v>#N/A</v>
      </c>
      <c r="CD7" t="e">
        <f>CF7&amp;CG7&amp;CH7&amp;CL7&amp;CH7&amp;CJ7</f>
        <v>#N/A</v>
      </c>
      <c r="CE7" t="str">
        <f>CF7&amp;CG7&amp;CH7&amp;CI7</f>
        <v>32-1</v>
      </c>
      <c r="CF7">
        <v>3</v>
      </c>
      <c r="CG7">
        <v>2</v>
      </c>
      <c r="CH7" s="4" t="s">
        <v>693</v>
      </c>
      <c r="CI7">
        <v>1</v>
      </c>
      <c r="CJ7">
        <f>COUNTIF($CL$7:CL7,CL7)</f>
        <v>1</v>
      </c>
      <c r="CK7" t="e">
        <f>VLOOKUP($CE7,성적입력!$J:$AD,CK$5,0)</f>
        <v>#N/A</v>
      </c>
      <c r="CL7" t="e">
        <f>VLOOKUP($CE7,성적입력!$J:$AD,CL$5,0)</f>
        <v>#N/A</v>
      </c>
      <c r="CM7" t="e">
        <f>VLOOKUP($CE7,성적입력!$J:$AD,CM$5,0)</f>
        <v>#N/A</v>
      </c>
      <c r="CN7" t="e">
        <f>VLOOKUP($CE7,성적입력!$J:$AD,CN$5,0)</f>
        <v>#N/A</v>
      </c>
      <c r="CO7" t="e">
        <f>VLOOKUP($CE7,성적입력!$J:$AD,CO$5,0)</f>
        <v>#N/A</v>
      </c>
      <c r="CP7" t="e">
        <f>VLOOKUP($CE7,성적입력!$J:$AD,CP$5,0)</f>
        <v>#N/A</v>
      </c>
      <c r="CQ7" t="e">
        <f>VLOOKUP($CE7,성적입력!$J:$AD,CQ$5,0)</f>
        <v>#N/A</v>
      </c>
      <c r="CR7" t="e">
        <f>VLOOKUP($CE7,성적입력!$J:$AD,CR$5,0)</f>
        <v>#N/A</v>
      </c>
      <c r="CS7" t="e">
        <f>VLOOKUP($CE7,성적입력!$J:$AD,CS$5,0)</f>
        <v>#N/A</v>
      </c>
    </row>
    <row r="8" spans="2:97" x14ac:dyDescent="0.3">
      <c r="B8" t="e">
        <f t="shared" ref="B8:B26" si="0">D8&amp;E8&amp;F8&amp;J8&amp;F8&amp;H8</f>
        <v>#N/A</v>
      </c>
      <c r="C8" t="str">
        <f t="shared" ref="C8:C26" si="1">D8&amp;E8&amp;F8&amp;G8</f>
        <v>11-2</v>
      </c>
      <c r="D8">
        <v>1</v>
      </c>
      <c r="E8">
        <v>1</v>
      </c>
      <c r="F8" t="s">
        <v>692</v>
      </c>
      <c r="G8">
        <v>2</v>
      </c>
      <c r="H8">
        <f>COUNTIF($J$7:J8,J8)</f>
        <v>2</v>
      </c>
      <c r="I8" t="e">
        <f>VLOOKUP($C8,성적입력!$J:$AD,I$5,0)</f>
        <v>#N/A</v>
      </c>
      <c r="J8" t="e">
        <f>VLOOKUP($C8,성적입력!$J:$AD,J$5,0)</f>
        <v>#N/A</v>
      </c>
      <c r="K8" t="e">
        <f>VLOOKUP($C8,성적입력!$J:$AD,K$5,0)</f>
        <v>#N/A</v>
      </c>
      <c r="L8" t="e">
        <f>VLOOKUP($C8,성적입력!$J:$AD,L$5,0)</f>
        <v>#N/A</v>
      </c>
      <c r="M8" t="e">
        <f>VLOOKUP($C8,성적입력!$J:$AD,M$5,0)</f>
        <v>#N/A</v>
      </c>
      <c r="N8" t="e">
        <f>VLOOKUP($C8,성적입력!$J:$AD,N$5,0)</f>
        <v>#N/A</v>
      </c>
      <c r="O8" t="e">
        <f>VLOOKUP($C8,성적입력!$J:$AD,O$5,0)</f>
        <v>#N/A</v>
      </c>
      <c r="P8" t="e">
        <f>VLOOKUP($C8,성적입력!$J:$AD,P$5,0)</f>
        <v>#N/A</v>
      </c>
      <c r="Q8" t="e">
        <f>VLOOKUP($C8,성적입력!$J:$AD,Q$5,0)</f>
        <v>#N/A</v>
      </c>
      <c r="R8" t="e">
        <f t="shared" ref="R8:R26" si="2">T8&amp;U8&amp;V8&amp;Z8&amp;V8&amp;X8</f>
        <v>#N/A</v>
      </c>
      <c r="S8" t="str">
        <f t="shared" ref="S8:S26" si="3">T8&amp;U8&amp;V8&amp;W8</f>
        <v>12-2</v>
      </c>
      <c r="T8">
        <v>1</v>
      </c>
      <c r="U8">
        <v>2</v>
      </c>
      <c r="V8" t="s">
        <v>692</v>
      </c>
      <c r="W8">
        <v>2</v>
      </c>
      <c r="X8">
        <f>COUNTIF($Z$7:Z8,Z8)</f>
        <v>2</v>
      </c>
      <c r="Y8" t="e">
        <f>VLOOKUP($S8,성적입력!$J:$AD,Y$5,0)</f>
        <v>#N/A</v>
      </c>
      <c r="Z8" t="e">
        <f>VLOOKUP($S8,성적입력!$J:$AD,Z$5,0)</f>
        <v>#N/A</v>
      </c>
      <c r="AA8" t="e">
        <f>VLOOKUP($S8,성적입력!$J:$AD,AA$5,0)</f>
        <v>#N/A</v>
      </c>
      <c r="AB8" t="e">
        <f>VLOOKUP($S8,성적입력!$J:$AD,AB$5,0)</f>
        <v>#N/A</v>
      </c>
      <c r="AC8" t="e">
        <f>VLOOKUP($S8,성적입력!$J:$AD,AC$5,0)</f>
        <v>#N/A</v>
      </c>
      <c r="AD8" t="e">
        <f>VLOOKUP($S8,성적입력!$J:$AD,AD$5,0)</f>
        <v>#N/A</v>
      </c>
      <c r="AE8" t="e">
        <f>VLOOKUP($S8,성적입력!$J:$AD,AE$5,0)</f>
        <v>#N/A</v>
      </c>
      <c r="AF8" t="e">
        <f>VLOOKUP($S8,성적입력!$J:$AD,AF$5,0)</f>
        <v>#N/A</v>
      </c>
      <c r="AG8" t="e">
        <f>VLOOKUP($S8,성적입력!$J:$AD,AG$5,0)</f>
        <v>#N/A</v>
      </c>
      <c r="AH8" t="e">
        <f t="shared" ref="AH8:AH26" si="4">AJ8&amp;AK8&amp;AL8&amp;AP8&amp;AL8&amp;AN8</f>
        <v>#N/A</v>
      </c>
      <c r="AI8" t="str">
        <f t="shared" ref="AI8:AI26" si="5">AJ8&amp;AK8&amp;AL8&amp;AM8</f>
        <v>21-2</v>
      </c>
      <c r="AJ8">
        <v>2</v>
      </c>
      <c r="AK8">
        <v>1</v>
      </c>
      <c r="AL8" t="s">
        <v>692</v>
      </c>
      <c r="AM8">
        <v>2</v>
      </c>
      <c r="AN8">
        <f>COUNTIF($AP$7:AP8,AP8)</f>
        <v>2</v>
      </c>
      <c r="AO8" t="e">
        <f>VLOOKUP($AI8,성적입력!$J:$AD,AO$5,0)</f>
        <v>#N/A</v>
      </c>
      <c r="AP8" t="e">
        <f>VLOOKUP($AI8,성적입력!$J:$AD,AP$5,0)</f>
        <v>#N/A</v>
      </c>
      <c r="AQ8" t="e">
        <f>VLOOKUP($AI8,성적입력!$J:$AD,AQ$5,0)</f>
        <v>#N/A</v>
      </c>
      <c r="AR8" t="e">
        <f>VLOOKUP($AI8,성적입력!$J:$AD,AR$5,0)</f>
        <v>#N/A</v>
      </c>
      <c r="AS8" t="e">
        <f>VLOOKUP($AI8,성적입력!$J:$AD,AS$5,0)</f>
        <v>#N/A</v>
      </c>
      <c r="AT8" t="e">
        <f>VLOOKUP($AI8,성적입력!$J:$AD,AT$5,0)</f>
        <v>#N/A</v>
      </c>
      <c r="AU8" t="e">
        <f>VLOOKUP($AI8,성적입력!$J:$AD,AU$5,0)</f>
        <v>#N/A</v>
      </c>
      <c r="AV8" t="e">
        <f>VLOOKUP($AI8,성적입력!$J:$AD,AV$5,0)</f>
        <v>#N/A</v>
      </c>
      <c r="AW8" t="e">
        <f>VLOOKUP($AI8,성적입력!$J:$AD,AW$5,0)</f>
        <v>#N/A</v>
      </c>
      <c r="AX8" t="e">
        <f t="shared" ref="AX8:AX26" si="6">AZ8&amp;BA8&amp;BB8&amp;BF8&amp;BB8&amp;BD8</f>
        <v>#N/A</v>
      </c>
      <c r="AY8" t="str">
        <f t="shared" ref="AY8:AY26" si="7">AZ8&amp;BA8&amp;BB8&amp;BC8</f>
        <v>22-2</v>
      </c>
      <c r="AZ8">
        <v>2</v>
      </c>
      <c r="BA8">
        <v>2</v>
      </c>
      <c r="BB8" t="s">
        <v>692</v>
      </c>
      <c r="BC8">
        <v>2</v>
      </c>
      <c r="BD8">
        <f>COUNTIF($BF$7:BF8,BF8)</f>
        <v>2</v>
      </c>
      <c r="BE8" t="e">
        <f>VLOOKUP($AY8,성적입력!$J:$AD,BE$5,0)</f>
        <v>#N/A</v>
      </c>
      <c r="BF8" t="e">
        <f>VLOOKUP($AY8,성적입력!$J:$AD,BF$5,0)</f>
        <v>#N/A</v>
      </c>
      <c r="BG8" t="e">
        <f>VLOOKUP($AY8,성적입력!$J:$AD,BG$5,0)</f>
        <v>#N/A</v>
      </c>
      <c r="BH8" t="e">
        <f>VLOOKUP($AY8,성적입력!$J:$AD,BH$5,0)</f>
        <v>#N/A</v>
      </c>
      <c r="BI8" t="e">
        <f>VLOOKUP($AY8,성적입력!$J:$AD,BI$5,0)</f>
        <v>#N/A</v>
      </c>
      <c r="BJ8" t="e">
        <f>VLOOKUP($AY8,성적입력!$J:$AD,BJ$5,0)</f>
        <v>#N/A</v>
      </c>
      <c r="BK8" t="e">
        <f>VLOOKUP($AY8,성적입력!$J:$AD,BK$5,0)</f>
        <v>#N/A</v>
      </c>
      <c r="BL8" t="e">
        <f>VLOOKUP($AY8,성적입력!$J:$AD,BL$5,0)</f>
        <v>#N/A</v>
      </c>
      <c r="BM8" t="e">
        <f>VLOOKUP($AY8,성적입력!$J:$AD,BM$5,0)</f>
        <v>#N/A</v>
      </c>
      <c r="BN8" t="e">
        <f t="shared" ref="BN8:BN26" si="8">BP8&amp;BQ8&amp;BR8&amp;BV8&amp;BR8&amp;BT8</f>
        <v>#N/A</v>
      </c>
      <c r="BO8" t="str">
        <f t="shared" ref="BO8:BO26" si="9">BP8&amp;BQ8&amp;BR8&amp;BS8</f>
        <v>31-2</v>
      </c>
      <c r="BP8">
        <v>3</v>
      </c>
      <c r="BQ8">
        <v>1</v>
      </c>
      <c r="BR8" t="s">
        <v>692</v>
      </c>
      <c r="BS8">
        <v>2</v>
      </c>
      <c r="BT8">
        <f>COUNTIF($BV$7:BV8,BV8)</f>
        <v>2</v>
      </c>
      <c r="BU8" t="e">
        <f>VLOOKUP($BO8,성적입력!$J:$AD,BU$5,0)</f>
        <v>#N/A</v>
      </c>
      <c r="BV8" t="e">
        <f>VLOOKUP($BO8,성적입력!$J:$AD,BV$5,0)</f>
        <v>#N/A</v>
      </c>
      <c r="BW8" t="e">
        <f>VLOOKUP($BO8,성적입력!$J:$AD,BW$5,0)</f>
        <v>#N/A</v>
      </c>
      <c r="BX8" t="e">
        <f>VLOOKUP($BO8,성적입력!$J:$AD,BX$5,0)</f>
        <v>#N/A</v>
      </c>
      <c r="BY8" t="e">
        <f>VLOOKUP($BO8,성적입력!$J:$AD,BY$5,0)</f>
        <v>#N/A</v>
      </c>
      <c r="BZ8" t="e">
        <f>VLOOKUP($BO8,성적입력!$J:$AD,BZ$5,0)</f>
        <v>#N/A</v>
      </c>
      <c r="CA8" t="e">
        <f>VLOOKUP($BO8,성적입력!$J:$AD,CA$5,0)</f>
        <v>#N/A</v>
      </c>
      <c r="CB8" t="e">
        <f>VLOOKUP($BO8,성적입력!$J:$AD,CB$5,0)</f>
        <v>#N/A</v>
      </c>
      <c r="CC8" t="e">
        <f>VLOOKUP($BO8,성적입력!$J:$AD,CC$5,0)</f>
        <v>#N/A</v>
      </c>
      <c r="CD8" t="e">
        <f t="shared" ref="CD8:CD26" si="10">CF8&amp;CG8&amp;CH8&amp;CL8&amp;CH8&amp;CJ8</f>
        <v>#N/A</v>
      </c>
      <c r="CE8" t="str">
        <f t="shared" ref="CE8:CE26" si="11">CF8&amp;CG8&amp;CH8&amp;CI8</f>
        <v>32-2</v>
      </c>
      <c r="CF8">
        <v>3</v>
      </c>
      <c r="CG8">
        <v>2</v>
      </c>
      <c r="CH8" t="s">
        <v>692</v>
      </c>
      <c r="CI8">
        <v>2</v>
      </c>
      <c r="CJ8">
        <f>COUNTIF($CL$7:CL8,CL8)</f>
        <v>2</v>
      </c>
      <c r="CK8" t="e">
        <f>VLOOKUP($CE8,성적입력!$J:$AD,CK$5,0)</f>
        <v>#N/A</v>
      </c>
      <c r="CL8" t="e">
        <f>VLOOKUP($CE8,성적입력!$J:$AD,CL$5,0)</f>
        <v>#N/A</v>
      </c>
      <c r="CM8" t="e">
        <f>VLOOKUP($CE8,성적입력!$J:$AD,CM$5,0)</f>
        <v>#N/A</v>
      </c>
      <c r="CN8" t="e">
        <f>VLOOKUP($CE8,성적입력!$J:$AD,CN$5,0)</f>
        <v>#N/A</v>
      </c>
      <c r="CO8" t="e">
        <f>VLOOKUP($CE8,성적입력!$J:$AD,CO$5,0)</f>
        <v>#N/A</v>
      </c>
      <c r="CP8" t="e">
        <f>VLOOKUP($CE8,성적입력!$J:$AD,CP$5,0)</f>
        <v>#N/A</v>
      </c>
      <c r="CQ8" t="e">
        <f>VLOOKUP($CE8,성적입력!$J:$AD,CQ$5,0)</f>
        <v>#N/A</v>
      </c>
      <c r="CR8" t="e">
        <f>VLOOKUP($CE8,성적입력!$J:$AD,CR$5,0)</f>
        <v>#N/A</v>
      </c>
      <c r="CS8" t="e">
        <f>VLOOKUP($CE8,성적입력!$J:$AD,CS$5,0)</f>
        <v>#N/A</v>
      </c>
    </row>
    <row r="9" spans="2:97" x14ac:dyDescent="0.3">
      <c r="B9" t="e">
        <f t="shared" si="0"/>
        <v>#N/A</v>
      </c>
      <c r="C9" t="str">
        <f t="shared" si="1"/>
        <v>11-3</v>
      </c>
      <c r="D9">
        <v>1</v>
      </c>
      <c r="E9">
        <v>1</v>
      </c>
      <c r="F9" t="s">
        <v>692</v>
      </c>
      <c r="G9">
        <v>3</v>
      </c>
      <c r="H9">
        <f>COUNTIF($J$7:J9,J9)</f>
        <v>3</v>
      </c>
      <c r="I9" t="e">
        <f>VLOOKUP($C9,성적입력!$J:$AD,I$5,0)</f>
        <v>#N/A</v>
      </c>
      <c r="J9" t="e">
        <f>VLOOKUP($C9,성적입력!$J:$AD,J$5,0)</f>
        <v>#N/A</v>
      </c>
      <c r="K9" t="e">
        <f>VLOOKUP($C9,성적입력!$J:$AD,K$5,0)</f>
        <v>#N/A</v>
      </c>
      <c r="L9" t="e">
        <f>VLOOKUP($C9,성적입력!$J:$AD,L$5,0)</f>
        <v>#N/A</v>
      </c>
      <c r="M9" t="e">
        <f>VLOOKUP($C9,성적입력!$J:$AD,M$5,0)</f>
        <v>#N/A</v>
      </c>
      <c r="N9" t="e">
        <f>VLOOKUP($C9,성적입력!$J:$AD,N$5,0)</f>
        <v>#N/A</v>
      </c>
      <c r="O9" t="e">
        <f>VLOOKUP($C9,성적입력!$J:$AD,O$5,0)</f>
        <v>#N/A</v>
      </c>
      <c r="P9" t="e">
        <f>VLOOKUP($C9,성적입력!$J:$AD,P$5,0)</f>
        <v>#N/A</v>
      </c>
      <c r="Q9" t="e">
        <f>VLOOKUP($C9,성적입력!$J:$AD,Q$5,0)</f>
        <v>#N/A</v>
      </c>
      <c r="R9" t="e">
        <f t="shared" si="2"/>
        <v>#N/A</v>
      </c>
      <c r="S9" t="str">
        <f t="shared" si="3"/>
        <v>12-3</v>
      </c>
      <c r="T9">
        <v>1</v>
      </c>
      <c r="U9">
        <v>2</v>
      </c>
      <c r="V9" t="s">
        <v>692</v>
      </c>
      <c r="W9">
        <v>3</v>
      </c>
      <c r="X9">
        <f>COUNTIF($Z$7:Z9,Z9)</f>
        <v>3</v>
      </c>
      <c r="Y9" t="e">
        <f>VLOOKUP($S9,성적입력!$J:$AD,Y$5,0)</f>
        <v>#N/A</v>
      </c>
      <c r="Z9" t="e">
        <f>VLOOKUP($S9,성적입력!$J:$AD,Z$5,0)</f>
        <v>#N/A</v>
      </c>
      <c r="AA9" t="e">
        <f>VLOOKUP($S9,성적입력!$J:$AD,AA$5,0)</f>
        <v>#N/A</v>
      </c>
      <c r="AB9" t="e">
        <f>VLOOKUP($S9,성적입력!$J:$AD,AB$5,0)</f>
        <v>#N/A</v>
      </c>
      <c r="AC9" t="e">
        <f>VLOOKUP($S9,성적입력!$J:$AD,AC$5,0)</f>
        <v>#N/A</v>
      </c>
      <c r="AD9" t="e">
        <f>VLOOKUP($S9,성적입력!$J:$AD,AD$5,0)</f>
        <v>#N/A</v>
      </c>
      <c r="AE9" t="e">
        <f>VLOOKUP($S9,성적입력!$J:$AD,AE$5,0)</f>
        <v>#N/A</v>
      </c>
      <c r="AF9" t="e">
        <f>VLOOKUP($S9,성적입력!$J:$AD,AF$5,0)</f>
        <v>#N/A</v>
      </c>
      <c r="AG9" t="e">
        <f>VLOOKUP($S9,성적입력!$J:$AD,AG$5,0)</f>
        <v>#N/A</v>
      </c>
      <c r="AH9" t="e">
        <f t="shared" si="4"/>
        <v>#N/A</v>
      </c>
      <c r="AI9" t="str">
        <f t="shared" si="5"/>
        <v>21-3</v>
      </c>
      <c r="AJ9">
        <v>2</v>
      </c>
      <c r="AK9">
        <v>1</v>
      </c>
      <c r="AL9" t="s">
        <v>692</v>
      </c>
      <c r="AM9">
        <v>3</v>
      </c>
      <c r="AN9">
        <f>COUNTIF($AP$7:AP9,AP9)</f>
        <v>3</v>
      </c>
      <c r="AO9" t="e">
        <f>VLOOKUP($AI9,성적입력!$J:$AD,AO$5,0)</f>
        <v>#N/A</v>
      </c>
      <c r="AP9" t="e">
        <f>VLOOKUP($AI9,성적입력!$J:$AD,AP$5,0)</f>
        <v>#N/A</v>
      </c>
      <c r="AQ9" t="e">
        <f>VLOOKUP($AI9,성적입력!$J:$AD,AQ$5,0)</f>
        <v>#N/A</v>
      </c>
      <c r="AR9" t="e">
        <f>VLOOKUP($AI9,성적입력!$J:$AD,AR$5,0)</f>
        <v>#N/A</v>
      </c>
      <c r="AS9" t="e">
        <f>VLOOKUP($AI9,성적입력!$J:$AD,AS$5,0)</f>
        <v>#N/A</v>
      </c>
      <c r="AT9" t="e">
        <f>VLOOKUP($AI9,성적입력!$J:$AD,AT$5,0)</f>
        <v>#N/A</v>
      </c>
      <c r="AU9" t="e">
        <f>VLOOKUP($AI9,성적입력!$J:$AD,AU$5,0)</f>
        <v>#N/A</v>
      </c>
      <c r="AV9" t="e">
        <f>VLOOKUP($AI9,성적입력!$J:$AD,AV$5,0)</f>
        <v>#N/A</v>
      </c>
      <c r="AW9" t="e">
        <f>VLOOKUP($AI9,성적입력!$J:$AD,AW$5,0)</f>
        <v>#N/A</v>
      </c>
      <c r="AX9" t="e">
        <f t="shared" si="6"/>
        <v>#N/A</v>
      </c>
      <c r="AY9" t="str">
        <f t="shared" si="7"/>
        <v>22-3</v>
      </c>
      <c r="AZ9">
        <v>2</v>
      </c>
      <c r="BA9">
        <v>2</v>
      </c>
      <c r="BB9" t="s">
        <v>692</v>
      </c>
      <c r="BC9">
        <v>3</v>
      </c>
      <c r="BD9">
        <f>COUNTIF($BF$7:BF9,BF9)</f>
        <v>3</v>
      </c>
      <c r="BE9" t="e">
        <f>VLOOKUP($AY9,성적입력!$J:$AD,BE$5,0)</f>
        <v>#N/A</v>
      </c>
      <c r="BF9" t="e">
        <f>VLOOKUP($AY9,성적입력!$J:$AD,BF$5,0)</f>
        <v>#N/A</v>
      </c>
      <c r="BG9" t="e">
        <f>VLOOKUP($AY9,성적입력!$J:$AD,BG$5,0)</f>
        <v>#N/A</v>
      </c>
      <c r="BH9" t="e">
        <f>VLOOKUP($AY9,성적입력!$J:$AD,BH$5,0)</f>
        <v>#N/A</v>
      </c>
      <c r="BI9" t="e">
        <f>VLOOKUP($AY9,성적입력!$J:$AD,BI$5,0)</f>
        <v>#N/A</v>
      </c>
      <c r="BJ9" t="e">
        <f>VLOOKUP($AY9,성적입력!$J:$AD,BJ$5,0)</f>
        <v>#N/A</v>
      </c>
      <c r="BK9" t="e">
        <f>VLOOKUP($AY9,성적입력!$J:$AD,BK$5,0)</f>
        <v>#N/A</v>
      </c>
      <c r="BL9" t="e">
        <f>VLOOKUP($AY9,성적입력!$J:$AD,BL$5,0)</f>
        <v>#N/A</v>
      </c>
      <c r="BM9" t="e">
        <f>VLOOKUP($AY9,성적입력!$J:$AD,BM$5,0)</f>
        <v>#N/A</v>
      </c>
      <c r="BN9" t="e">
        <f t="shared" si="8"/>
        <v>#N/A</v>
      </c>
      <c r="BO9" t="str">
        <f t="shared" si="9"/>
        <v>31-3</v>
      </c>
      <c r="BP9">
        <v>3</v>
      </c>
      <c r="BQ9">
        <v>1</v>
      </c>
      <c r="BR9" t="s">
        <v>692</v>
      </c>
      <c r="BS9">
        <v>3</v>
      </c>
      <c r="BT9">
        <f>COUNTIF($BV$7:BV9,BV9)</f>
        <v>3</v>
      </c>
      <c r="BU9" t="e">
        <f>VLOOKUP($BO9,성적입력!$J:$AD,BU$5,0)</f>
        <v>#N/A</v>
      </c>
      <c r="BV9" t="e">
        <f>VLOOKUP($BO9,성적입력!$J:$AD,BV$5,0)</f>
        <v>#N/A</v>
      </c>
      <c r="BW9" t="e">
        <f>VLOOKUP($BO9,성적입력!$J:$AD,BW$5,0)</f>
        <v>#N/A</v>
      </c>
      <c r="BX9" t="e">
        <f>VLOOKUP($BO9,성적입력!$J:$AD,BX$5,0)</f>
        <v>#N/A</v>
      </c>
      <c r="BY9" t="e">
        <f>VLOOKUP($BO9,성적입력!$J:$AD,BY$5,0)</f>
        <v>#N/A</v>
      </c>
      <c r="BZ9" t="e">
        <f>VLOOKUP($BO9,성적입력!$J:$AD,BZ$5,0)</f>
        <v>#N/A</v>
      </c>
      <c r="CA9" t="e">
        <f>VLOOKUP($BO9,성적입력!$J:$AD,CA$5,0)</f>
        <v>#N/A</v>
      </c>
      <c r="CB9" t="e">
        <f>VLOOKUP($BO9,성적입력!$J:$AD,CB$5,0)</f>
        <v>#N/A</v>
      </c>
      <c r="CC9" t="e">
        <f>VLOOKUP($BO9,성적입력!$J:$AD,CC$5,0)</f>
        <v>#N/A</v>
      </c>
      <c r="CD9" t="e">
        <f t="shared" si="10"/>
        <v>#N/A</v>
      </c>
      <c r="CE9" t="str">
        <f t="shared" si="11"/>
        <v>32-3</v>
      </c>
      <c r="CF9">
        <v>3</v>
      </c>
      <c r="CG9">
        <v>2</v>
      </c>
      <c r="CH9" t="s">
        <v>692</v>
      </c>
      <c r="CI9">
        <v>3</v>
      </c>
      <c r="CJ9">
        <f>COUNTIF($CL$7:CL9,CL9)</f>
        <v>3</v>
      </c>
      <c r="CK9" t="e">
        <f>VLOOKUP($CE9,성적입력!$J:$AD,CK$5,0)</f>
        <v>#N/A</v>
      </c>
      <c r="CL9" t="e">
        <f>VLOOKUP($CE9,성적입력!$J:$AD,CL$5,0)</f>
        <v>#N/A</v>
      </c>
      <c r="CM9" t="e">
        <f>VLOOKUP($CE9,성적입력!$J:$AD,CM$5,0)</f>
        <v>#N/A</v>
      </c>
      <c r="CN9" t="e">
        <f>VLOOKUP($CE9,성적입력!$J:$AD,CN$5,0)</f>
        <v>#N/A</v>
      </c>
      <c r="CO9" t="e">
        <f>VLOOKUP($CE9,성적입력!$J:$AD,CO$5,0)</f>
        <v>#N/A</v>
      </c>
      <c r="CP9" t="e">
        <f>VLOOKUP($CE9,성적입력!$J:$AD,CP$5,0)</f>
        <v>#N/A</v>
      </c>
      <c r="CQ9" t="e">
        <f>VLOOKUP($CE9,성적입력!$J:$AD,CQ$5,0)</f>
        <v>#N/A</v>
      </c>
      <c r="CR9" t="e">
        <f>VLOOKUP($CE9,성적입력!$J:$AD,CR$5,0)</f>
        <v>#N/A</v>
      </c>
      <c r="CS9" t="e">
        <f>VLOOKUP($CE9,성적입력!$J:$AD,CS$5,0)</f>
        <v>#N/A</v>
      </c>
    </row>
    <row r="10" spans="2:97" x14ac:dyDescent="0.3">
      <c r="B10" t="e">
        <f t="shared" si="0"/>
        <v>#N/A</v>
      </c>
      <c r="C10" t="str">
        <f t="shared" si="1"/>
        <v>11-4</v>
      </c>
      <c r="D10">
        <v>1</v>
      </c>
      <c r="E10">
        <v>1</v>
      </c>
      <c r="F10" t="s">
        <v>692</v>
      </c>
      <c r="G10">
        <v>4</v>
      </c>
      <c r="H10">
        <f>COUNTIF($J$7:J10,J10)</f>
        <v>4</v>
      </c>
      <c r="I10" t="e">
        <f>VLOOKUP($C10,성적입력!$J:$AD,I$5,0)</f>
        <v>#N/A</v>
      </c>
      <c r="J10" t="e">
        <f>VLOOKUP($C10,성적입력!$J:$AD,J$5,0)</f>
        <v>#N/A</v>
      </c>
      <c r="K10" t="e">
        <f>VLOOKUP($C10,성적입력!$J:$AD,K$5,0)</f>
        <v>#N/A</v>
      </c>
      <c r="L10" t="e">
        <f>VLOOKUP($C10,성적입력!$J:$AD,L$5,0)</f>
        <v>#N/A</v>
      </c>
      <c r="M10" t="e">
        <f>VLOOKUP($C10,성적입력!$J:$AD,M$5,0)</f>
        <v>#N/A</v>
      </c>
      <c r="N10" t="e">
        <f>VLOOKUP($C10,성적입력!$J:$AD,N$5,0)</f>
        <v>#N/A</v>
      </c>
      <c r="O10" t="e">
        <f>VLOOKUP($C10,성적입력!$J:$AD,O$5,0)</f>
        <v>#N/A</v>
      </c>
      <c r="P10" t="e">
        <f>VLOOKUP($C10,성적입력!$J:$AD,P$5,0)</f>
        <v>#N/A</v>
      </c>
      <c r="Q10" t="e">
        <f>VLOOKUP($C10,성적입력!$J:$AD,Q$5,0)</f>
        <v>#N/A</v>
      </c>
      <c r="R10" t="e">
        <f t="shared" si="2"/>
        <v>#N/A</v>
      </c>
      <c r="S10" t="str">
        <f t="shared" si="3"/>
        <v>12-4</v>
      </c>
      <c r="T10">
        <v>1</v>
      </c>
      <c r="U10">
        <v>2</v>
      </c>
      <c r="V10" t="s">
        <v>692</v>
      </c>
      <c r="W10">
        <v>4</v>
      </c>
      <c r="X10">
        <f>COUNTIF($Z$7:Z10,Z10)</f>
        <v>4</v>
      </c>
      <c r="Y10" t="e">
        <f>VLOOKUP($S10,성적입력!$J:$AD,Y$5,0)</f>
        <v>#N/A</v>
      </c>
      <c r="Z10" t="e">
        <f>VLOOKUP($S10,성적입력!$J:$AD,Z$5,0)</f>
        <v>#N/A</v>
      </c>
      <c r="AA10" t="e">
        <f>VLOOKUP($S10,성적입력!$J:$AD,AA$5,0)</f>
        <v>#N/A</v>
      </c>
      <c r="AB10" t="e">
        <f>VLOOKUP($S10,성적입력!$J:$AD,AB$5,0)</f>
        <v>#N/A</v>
      </c>
      <c r="AC10" t="e">
        <f>VLOOKUP($S10,성적입력!$J:$AD,AC$5,0)</f>
        <v>#N/A</v>
      </c>
      <c r="AD10" t="e">
        <f>VLOOKUP($S10,성적입력!$J:$AD,AD$5,0)</f>
        <v>#N/A</v>
      </c>
      <c r="AE10" t="e">
        <f>VLOOKUP($S10,성적입력!$J:$AD,AE$5,0)</f>
        <v>#N/A</v>
      </c>
      <c r="AF10" t="e">
        <f>VLOOKUP($S10,성적입력!$J:$AD,AF$5,0)</f>
        <v>#N/A</v>
      </c>
      <c r="AG10" t="e">
        <f>VLOOKUP($S10,성적입력!$J:$AD,AG$5,0)</f>
        <v>#N/A</v>
      </c>
      <c r="AH10" t="e">
        <f t="shared" si="4"/>
        <v>#N/A</v>
      </c>
      <c r="AI10" t="str">
        <f t="shared" si="5"/>
        <v>21-4</v>
      </c>
      <c r="AJ10">
        <v>2</v>
      </c>
      <c r="AK10">
        <v>1</v>
      </c>
      <c r="AL10" t="s">
        <v>692</v>
      </c>
      <c r="AM10">
        <v>4</v>
      </c>
      <c r="AN10">
        <f>COUNTIF($AP$7:AP10,AP10)</f>
        <v>4</v>
      </c>
      <c r="AO10" t="e">
        <f>VLOOKUP($AI10,성적입력!$J:$AD,AO$5,0)</f>
        <v>#N/A</v>
      </c>
      <c r="AP10" t="e">
        <f>VLOOKUP($AI10,성적입력!$J:$AD,AP$5,0)</f>
        <v>#N/A</v>
      </c>
      <c r="AQ10" t="e">
        <f>VLOOKUP($AI10,성적입력!$J:$AD,AQ$5,0)</f>
        <v>#N/A</v>
      </c>
      <c r="AR10" t="e">
        <f>VLOOKUP($AI10,성적입력!$J:$AD,AR$5,0)</f>
        <v>#N/A</v>
      </c>
      <c r="AS10" t="e">
        <f>VLOOKUP($AI10,성적입력!$J:$AD,AS$5,0)</f>
        <v>#N/A</v>
      </c>
      <c r="AT10" t="e">
        <f>VLOOKUP($AI10,성적입력!$J:$AD,AT$5,0)</f>
        <v>#N/A</v>
      </c>
      <c r="AU10" t="e">
        <f>VLOOKUP($AI10,성적입력!$J:$AD,AU$5,0)</f>
        <v>#N/A</v>
      </c>
      <c r="AV10" t="e">
        <f>VLOOKUP($AI10,성적입력!$J:$AD,AV$5,0)</f>
        <v>#N/A</v>
      </c>
      <c r="AW10" t="e">
        <f>VLOOKUP($AI10,성적입력!$J:$AD,AW$5,0)</f>
        <v>#N/A</v>
      </c>
      <c r="AX10" t="e">
        <f t="shared" si="6"/>
        <v>#N/A</v>
      </c>
      <c r="AY10" t="str">
        <f t="shared" si="7"/>
        <v>22-4</v>
      </c>
      <c r="AZ10">
        <v>2</v>
      </c>
      <c r="BA10">
        <v>2</v>
      </c>
      <c r="BB10" t="s">
        <v>692</v>
      </c>
      <c r="BC10">
        <v>4</v>
      </c>
      <c r="BD10">
        <f>COUNTIF($BF$7:BF10,BF10)</f>
        <v>4</v>
      </c>
      <c r="BE10" t="e">
        <f>VLOOKUP($AY10,성적입력!$J:$AD,BE$5,0)</f>
        <v>#N/A</v>
      </c>
      <c r="BF10" t="e">
        <f>VLOOKUP($AY10,성적입력!$J:$AD,BF$5,0)</f>
        <v>#N/A</v>
      </c>
      <c r="BG10" t="e">
        <f>VLOOKUP($AY10,성적입력!$J:$AD,BG$5,0)</f>
        <v>#N/A</v>
      </c>
      <c r="BH10" t="e">
        <f>VLOOKUP($AY10,성적입력!$J:$AD,BH$5,0)</f>
        <v>#N/A</v>
      </c>
      <c r="BI10" t="e">
        <f>VLOOKUP($AY10,성적입력!$J:$AD,BI$5,0)</f>
        <v>#N/A</v>
      </c>
      <c r="BJ10" t="e">
        <f>VLOOKUP($AY10,성적입력!$J:$AD,BJ$5,0)</f>
        <v>#N/A</v>
      </c>
      <c r="BK10" t="e">
        <f>VLOOKUP($AY10,성적입력!$J:$AD,BK$5,0)</f>
        <v>#N/A</v>
      </c>
      <c r="BL10" t="e">
        <f>VLOOKUP($AY10,성적입력!$J:$AD,BL$5,0)</f>
        <v>#N/A</v>
      </c>
      <c r="BM10" t="e">
        <f>VLOOKUP($AY10,성적입력!$J:$AD,BM$5,0)</f>
        <v>#N/A</v>
      </c>
      <c r="BN10" t="e">
        <f t="shared" si="8"/>
        <v>#N/A</v>
      </c>
      <c r="BO10" t="str">
        <f t="shared" si="9"/>
        <v>31-4</v>
      </c>
      <c r="BP10">
        <v>3</v>
      </c>
      <c r="BQ10">
        <v>1</v>
      </c>
      <c r="BR10" t="s">
        <v>692</v>
      </c>
      <c r="BS10">
        <v>4</v>
      </c>
      <c r="BT10">
        <f>COUNTIF($BV$7:BV10,BV10)</f>
        <v>4</v>
      </c>
      <c r="BU10" t="e">
        <f>VLOOKUP($BO10,성적입력!$J:$AD,BU$5,0)</f>
        <v>#N/A</v>
      </c>
      <c r="BV10" t="e">
        <f>VLOOKUP($BO10,성적입력!$J:$AD,BV$5,0)</f>
        <v>#N/A</v>
      </c>
      <c r="BW10" t="e">
        <f>VLOOKUP($BO10,성적입력!$J:$AD,BW$5,0)</f>
        <v>#N/A</v>
      </c>
      <c r="BX10" t="e">
        <f>VLOOKUP($BO10,성적입력!$J:$AD,BX$5,0)</f>
        <v>#N/A</v>
      </c>
      <c r="BY10" t="e">
        <f>VLOOKUP($BO10,성적입력!$J:$AD,BY$5,0)</f>
        <v>#N/A</v>
      </c>
      <c r="BZ10" t="e">
        <f>VLOOKUP($BO10,성적입력!$J:$AD,BZ$5,0)</f>
        <v>#N/A</v>
      </c>
      <c r="CA10" t="e">
        <f>VLOOKUP($BO10,성적입력!$J:$AD,CA$5,0)</f>
        <v>#N/A</v>
      </c>
      <c r="CB10" t="e">
        <f>VLOOKUP($BO10,성적입력!$J:$AD,CB$5,0)</f>
        <v>#N/A</v>
      </c>
      <c r="CC10" t="e">
        <f>VLOOKUP($BO10,성적입력!$J:$AD,CC$5,0)</f>
        <v>#N/A</v>
      </c>
      <c r="CD10" t="e">
        <f t="shared" si="10"/>
        <v>#N/A</v>
      </c>
      <c r="CE10" t="str">
        <f t="shared" si="11"/>
        <v>32-4</v>
      </c>
      <c r="CF10">
        <v>3</v>
      </c>
      <c r="CG10">
        <v>2</v>
      </c>
      <c r="CH10" t="s">
        <v>692</v>
      </c>
      <c r="CI10">
        <v>4</v>
      </c>
      <c r="CJ10">
        <f>COUNTIF($CL$7:CL10,CL10)</f>
        <v>4</v>
      </c>
      <c r="CK10" t="e">
        <f>VLOOKUP($CE10,성적입력!$J:$AD,CK$5,0)</f>
        <v>#N/A</v>
      </c>
      <c r="CL10" t="e">
        <f>VLOOKUP($CE10,성적입력!$J:$AD,CL$5,0)</f>
        <v>#N/A</v>
      </c>
      <c r="CM10" t="e">
        <f>VLOOKUP($CE10,성적입력!$J:$AD,CM$5,0)</f>
        <v>#N/A</v>
      </c>
      <c r="CN10" t="e">
        <f>VLOOKUP($CE10,성적입력!$J:$AD,CN$5,0)</f>
        <v>#N/A</v>
      </c>
      <c r="CO10" t="e">
        <f>VLOOKUP($CE10,성적입력!$J:$AD,CO$5,0)</f>
        <v>#N/A</v>
      </c>
      <c r="CP10" t="e">
        <f>VLOOKUP($CE10,성적입력!$J:$AD,CP$5,0)</f>
        <v>#N/A</v>
      </c>
      <c r="CQ10" t="e">
        <f>VLOOKUP($CE10,성적입력!$J:$AD,CQ$5,0)</f>
        <v>#N/A</v>
      </c>
      <c r="CR10" t="e">
        <f>VLOOKUP($CE10,성적입력!$J:$AD,CR$5,0)</f>
        <v>#N/A</v>
      </c>
      <c r="CS10" t="e">
        <f>VLOOKUP($CE10,성적입력!$J:$AD,CS$5,0)</f>
        <v>#N/A</v>
      </c>
    </row>
    <row r="11" spans="2:97" x14ac:dyDescent="0.3">
      <c r="B11" t="e">
        <f t="shared" si="0"/>
        <v>#N/A</v>
      </c>
      <c r="C11" t="str">
        <f t="shared" si="1"/>
        <v>11-5</v>
      </c>
      <c r="D11">
        <v>1</v>
      </c>
      <c r="E11">
        <v>1</v>
      </c>
      <c r="F11" t="s">
        <v>692</v>
      </c>
      <c r="G11">
        <v>5</v>
      </c>
      <c r="H11">
        <f>COUNTIF($J$7:J11,J11)</f>
        <v>5</v>
      </c>
      <c r="I11" t="e">
        <f>VLOOKUP($C11,성적입력!$J:$AD,I$5,0)</f>
        <v>#N/A</v>
      </c>
      <c r="J11" t="e">
        <f>VLOOKUP($C11,성적입력!$J:$AD,J$5,0)</f>
        <v>#N/A</v>
      </c>
      <c r="K11" t="e">
        <f>VLOOKUP($C11,성적입력!$J:$AD,K$5,0)</f>
        <v>#N/A</v>
      </c>
      <c r="L11" t="e">
        <f>VLOOKUP($C11,성적입력!$J:$AD,L$5,0)</f>
        <v>#N/A</v>
      </c>
      <c r="M11" t="e">
        <f>VLOOKUP($C11,성적입력!$J:$AD,M$5,0)</f>
        <v>#N/A</v>
      </c>
      <c r="N11" t="e">
        <f>VLOOKUP($C11,성적입력!$J:$AD,N$5,0)</f>
        <v>#N/A</v>
      </c>
      <c r="O11" t="e">
        <f>VLOOKUP($C11,성적입력!$J:$AD,O$5,0)</f>
        <v>#N/A</v>
      </c>
      <c r="P11" t="e">
        <f>VLOOKUP($C11,성적입력!$J:$AD,P$5,0)</f>
        <v>#N/A</v>
      </c>
      <c r="Q11" t="e">
        <f>VLOOKUP($C11,성적입력!$J:$AD,Q$5,0)</f>
        <v>#N/A</v>
      </c>
      <c r="R11" t="e">
        <f t="shared" si="2"/>
        <v>#N/A</v>
      </c>
      <c r="S11" t="str">
        <f t="shared" si="3"/>
        <v>12-5</v>
      </c>
      <c r="T11">
        <v>1</v>
      </c>
      <c r="U11">
        <v>2</v>
      </c>
      <c r="V11" t="s">
        <v>692</v>
      </c>
      <c r="W11">
        <v>5</v>
      </c>
      <c r="X11">
        <f>COUNTIF($Z$7:Z11,Z11)</f>
        <v>5</v>
      </c>
      <c r="Y11" t="e">
        <f>VLOOKUP($S11,성적입력!$J:$AD,Y$5,0)</f>
        <v>#N/A</v>
      </c>
      <c r="Z11" t="e">
        <f>VLOOKUP($S11,성적입력!$J:$AD,Z$5,0)</f>
        <v>#N/A</v>
      </c>
      <c r="AA11" t="e">
        <f>VLOOKUP($S11,성적입력!$J:$AD,AA$5,0)</f>
        <v>#N/A</v>
      </c>
      <c r="AB11" t="e">
        <f>VLOOKUP($S11,성적입력!$J:$AD,AB$5,0)</f>
        <v>#N/A</v>
      </c>
      <c r="AC11" t="e">
        <f>VLOOKUP($S11,성적입력!$J:$AD,AC$5,0)</f>
        <v>#N/A</v>
      </c>
      <c r="AD11" t="e">
        <f>VLOOKUP($S11,성적입력!$J:$AD,AD$5,0)</f>
        <v>#N/A</v>
      </c>
      <c r="AE11" t="e">
        <f>VLOOKUP($S11,성적입력!$J:$AD,AE$5,0)</f>
        <v>#N/A</v>
      </c>
      <c r="AF11" t="e">
        <f>VLOOKUP($S11,성적입력!$J:$AD,AF$5,0)</f>
        <v>#N/A</v>
      </c>
      <c r="AG11" t="e">
        <f>VLOOKUP($S11,성적입력!$J:$AD,AG$5,0)</f>
        <v>#N/A</v>
      </c>
      <c r="AH11" t="e">
        <f t="shared" si="4"/>
        <v>#N/A</v>
      </c>
      <c r="AI11" t="str">
        <f t="shared" si="5"/>
        <v>21-5</v>
      </c>
      <c r="AJ11">
        <v>2</v>
      </c>
      <c r="AK11">
        <v>1</v>
      </c>
      <c r="AL11" t="s">
        <v>692</v>
      </c>
      <c r="AM11">
        <v>5</v>
      </c>
      <c r="AN11">
        <f>COUNTIF($AP$7:AP11,AP11)</f>
        <v>5</v>
      </c>
      <c r="AO11" t="e">
        <f>VLOOKUP($AI11,성적입력!$J:$AD,AO$5,0)</f>
        <v>#N/A</v>
      </c>
      <c r="AP11" t="e">
        <f>VLOOKUP($AI11,성적입력!$J:$AD,AP$5,0)</f>
        <v>#N/A</v>
      </c>
      <c r="AQ11" t="e">
        <f>VLOOKUP($AI11,성적입력!$J:$AD,AQ$5,0)</f>
        <v>#N/A</v>
      </c>
      <c r="AR11" t="e">
        <f>VLOOKUP($AI11,성적입력!$J:$AD,AR$5,0)</f>
        <v>#N/A</v>
      </c>
      <c r="AS11" t="e">
        <f>VLOOKUP($AI11,성적입력!$J:$AD,AS$5,0)</f>
        <v>#N/A</v>
      </c>
      <c r="AT11" t="e">
        <f>VLOOKUP($AI11,성적입력!$J:$AD,AT$5,0)</f>
        <v>#N/A</v>
      </c>
      <c r="AU11" t="e">
        <f>VLOOKUP($AI11,성적입력!$J:$AD,AU$5,0)</f>
        <v>#N/A</v>
      </c>
      <c r="AV11" t="e">
        <f>VLOOKUP($AI11,성적입력!$J:$AD,AV$5,0)</f>
        <v>#N/A</v>
      </c>
      <c r="AW11" t="e">
        <f>VLOOKUP($AI11,성적입력!$J:$AD,AW$5,0)</f>
        <v>#N/A</v>
      </c>
      <c r="AX11" t="e">
        <f t="shared" si="6"/>
        <v>#N/A</v>
      </c>
      <c r="AY11" t="str">
        <f t="shared" si="7"/>
        <v>22-5</v>
      </c>
      <c r="AZ11">
        <v>2</v>
      </c>
      <c r="BA11">
        <v>2</v>
      </c>
      <c r="BB11" t="s">
        <v>692</v>
      </c>
      <c r="BC11">
        <v>5</v>
      </c>
      <c r="BD11">
        <f>COUNTIF($BF$7:BF11,BF11)</f>
        <v>5</v>
      </c>
      <c r="BE11" t="e">
        <f>VLOOKUP($AY11,성적입력!$J:$AD,BE$5,0)</f>
        <v>#N/A</v>
      </c>
      <c r="BF11" t="e">
        <f>VLOOKUP($AY11,성적입력!$J:$AD,BF$5,0)</f>
        <v>#N/A</v>
      </c>
      <c r="BG11" t="e">
        <f>VLOOKUP($AY11,성적입력!$J:$AD,BG$5,0)</f>
        <v>#N/A</v>
      </c>
      <c r="BH11" t="e">
        <f>VLOOKUP($AY11,성적입력!$J:$AD,BH$5,0)</f>
        <v>#N/A</v>
      </c>
      <c r="BI11" t="e">
        <f>VLOOKUP($AY11,성적입력!$J:$AD,BI$5,0)</f>
        <v>#N/A</v>
      </c>
      <c r="BJ11" t="e">
        <f>VLOOKUP($AY11,성적입력!$J:$AD,BJ$5,0)</f>
        <v>#N/A</v>
      </c>
      <c r="BK11" t="e">
        <f>VLOOKUP($AY11,성적입력!$J:$AD,BK$5,0)</f>
        <v>#N/A</v>
      </c>
      <c r="BL11" t="e">
        <f>VLOOKUP($AY11,성적입력!$J:$AD,BL$5,0)</f>
        <v>#N/A</v>
      </c>
      <c r="BM11" t="e">
        <f>VLOOKUP($AY11,성적입력!$J:$AD,BM$5,0)</f>
        <v>#N/A</v>
      </c>
      <c r="BN11" t="e">
        <f t="shared" si="8"/>
        <v>#N/A</v>
      </c>
      <c r="BO11" t="str">
        <f t="shared" si="9"/>
        <v>31-5</v>
      </c>
      <c r="BP11">
        <v>3</v>
      </c>
      <c r="BQ11">
        <v>1</v>
      </c>
      <c r="BR11" t="s">
        <v>692</v>
      </c>
      <c r="BS11">
        <v>5</v>
      </c>
      <c r="BT11">
        <f>COUNTIF($BV$7:BV11,BV11)</f>
        <v>5</v>
      </c>
      <c r="BU11" t="e">
        <f>VLOOKUP($BO11,성적입력!$J:$AD,BU$5,0)</f>
        <v>#N/A</v>
      </c>
      <c r="BV11" t="e">
        <f>VLOOKUP($BO11,성적입력!$J:$AD,BV$5,0)</f>
        <v>#N/A</v>
      </c>
      <c r="BW11" t="e">
        <f>VLOOKUP($BO11,성적입력!$J:$AD,BW$5,0)</f>
        <v>#N/A</v>
      </c>
      <c r="BX11" t="e">
        <f>VLOOKUP($BO11,성적입력!$J:$AD,BX$5,0)</f>
        <v>#N/A</v>
      </c>
      <c r="BY11" t="e">
        <f>VLOOKUP($BO11,성적입력!$J:$AD,BY$5,0)</f>
        <v>#N/A</v>
      </c>
      <c r="BZ11" t="e">
        <f>VLOOKUP($BO11,성적입력!$J:$AD,BZ$5,0)</f>
        <v>#N/A</v>
      </c>
      <c r="CA11" t="e">
        <f>VLOOKUP($BO11,성적입력!$J:$AD,CA$5,0)</f>
        <v>#N/A</v>
      </c>
      <c r="CB11" t="e">
        <f>VLOOKUP($BO11,성적입력!$J:$AD,CB$5,0)</f>
        <v>#N/A</v>
      </c>
      <c r="CC11" t="e">
        <f>VLOOKUP($BO11,성적입력!$J:$AD,CC$5,0)</f>
        <v>#N/A</v>
      </c>
      <c r="CD11" t="e">
        <f t="shared" si="10"/>
        <v>#N/A</v>
      </c>
      <c r="CE11" t="str">
        <f t="shared" si="11"/>
        <v>32-5</v>
      </c>
      <c r="CF11">
        <v>3</v>
      </c>
      <c r="CG11">
        <v>2</v>
      </c>
      <c r="CH11" t="s">
        <v>692</v>
      </c>
      <c r="CI11">
        <v>5</v>
      </c>
      <c r="CJ11">
        <f>COUNTIF($CL$7:CL11,CL11)</f>
        <v>5</v>
      </c>
      <c r="CK11" t="e">
        <f>VLOOKUP($CE11,성적입력!$J:$AD,CK$5,0)</f>
        <v>#N/A</v>
      </c>
      <c r="CL11" t="e">
        <f>VLOOKUP($CE11,성적입력!$J:$AD,CL$5,0)</f>
        <v>#N/A</v>
      </c>
      <c r="CM11" t="e">
        <f>VLOOKUP($CE11,성적입력!$J:$AD,CM$5,0)</f>
        <v>#N/A</v>
      </c>
      <c r="CN11" t="e">
        <f>VLOOKUP($CE11,성적입력!$J:$AD,CN$5,0)</f>
        <v>#N/A</v>
      </c>
      <c r="CO11" t="e">
        <f>VLOOKUP($CE11,성적입력!$J:$AD,CO$5,0)</f>
        <v>#N/A</v>
      </c>
      <c r="CP11" t="e">
        <f>VLOOKUP($CE11,성적입력!$J:$AD,CP$5,0)</f>
        <v>#N/A</v>
      </c>
      <c r="CQ11" t="e">
        <f>VLOOKUP($CE11,성적입력!$J:$AD,CQ$5,0)</f>
        <v>#N/A</v>
      </c>
      <c r="CR11" t="e">
        <f>VLOOKUP($CE11,성적입력!$J:$AD,CR$5,0)</f>
        <v>#N/A</v>
      </c>
      <c r="CS11" t="e">
        <f>VLOOKUP($CE11,성적입력!$J:$AD,CS$5,0)</f>
        <v>#N/A</v>
      </c>
    </row>
    <row r="12" spans="2:97" x14ac:dyDescent="0.3">
      <c r="B12" t="e">
        <f t="shared" si="0"/>
        <v>#N/A</v>
      </c>
      <c r="C12" t="str">
        <f t="shared" si="1"/>
        <v>11-6</v>
      </c>
      <c r="D12">
        <v>1</v>
      </c>
      <c r="E12">
        <v>1</v>
      </c>
      <c r="F12" t="s">
        <v>692</v>
      </c>
      <c r="G12">
        <v>6</v>
      </c>
      <c r="H12">
        <f>COUNTIF($J$7:J12,J12)</f>
        <v>6</v>
      </c>
      <c r="I12" t="e">
        <f>VLOOKUP($C12,성적입력!$J:$AD,I$5,0)</f>
        <v>#N/A</v>
      </c>
      <c r="J12" t="e">
        <f>VLOOKUP($C12,성적입력!$J:$AD,J$5,0)</f>
        <v>#N/A</v>
      </c>
      <c r="K12" t="e">
        <f>VLOOKUP($C12,성적입력!$J:$AD,K$5,0)</f>
        <v>#N/A</v>
      </c>
      <c r="L12" t="e">
        <f>VLOOKUP($C12,성적입력!$J:$AD,L$5,0)</f>
        <v>#N/A</v>
      </c>
      <c r="M12" t="e">
        <f>VLOOKUP($C12,성적입력!$J:$AD,M$5,0)</f>
        <v>#N/A</v>
      </c>
      <c r="N12" t="e">
        <f>VLOOKUP($C12,성적입력!$J:$AD,N$5,0)</f>
        <v>#N/A</v>
      </c>
      <c r="O12" t="e">
        <f>VLOOKUP($C12,성적입력!$J:$AD,O$5,0)</f>
        <v>#N/A</v>
      </c>
      <c r="P12" t="e">
        <f>VLOOKUP($C12,성적입력!$J:$AD,P$5,0)</f>
        <v>#N/A</v>
      </c>
      <c r="Q12" t="e">
        <f>VLOOKUP($C12,성적입력!$J:$AD,Q$5,0)</f>
        <v>#N/A</v>
      </c>
      <c r="R12" t="e">
        <f t="shared" si="2"/>
        <v>#N/A</v>
      </c>
      <c r="S12" t="str">
        <f t="shared" si="3"/>
        <v>12-6</v>
      </c>
      <c r="T12">
        <v>1</v>
      </c>
      <c r="U12">
        <v>2</v>
      </c>
      <c r="V12" t="s">
        <v>692</v>
      </c>
      <c r="W12">
        <v>6</v>
      </c>
      <c r="X12">
        <f>COUNTIF($Z$7:Z12,Z12)</f>
        <v>6</v>
      </c>
      <c r="Y12" t="e">
        <f>VLOOKUP($S12,성적입력!$J:$AD,Y$5,0)</f>
        <v>#N/A</v>
      </c>
      <c r="Z12" t="e">
        <f>VLOOKUP($S12,성적입력!$J:$AD,Z$5,0)</f>
        <v>#N/A</v>
      </c>
      <c r="AA12" t="e">
        <f>VLOOKUP($S12,성적입력!$J:$AD,AA$5,0)</f>
        <v>#N/A</v>
      </c>
      <c r="AB12" t="e">
        <f>VLOOKUP($S12,성적입력!$J:$AD,AB$5,0)</f>
        <v>#N/A</v>
      </c>
      <c r="AC12" t="e">
        <f>VLOOKUP($S12,성적입력!$J:$AD,AC$5,0)</f>
        <v>#N/A</v>
      </c>
      <c r="AD12" t="e">
        <f>VLOOKUP($S12,성적입력!$J:$AD,AD$5,0)</f>
        <v>#N/A</v>
      </c>
      <c r="AE12" t="e">
        <f>VLOOKUP($S12,성적입력!$J:$AD,AE$5,0)</f>
        <v>#N/A</v>
      </c>
      <c r="AF12" t="e">
        <f>VLOOKUP($S12,성적입력!$J:$AD,AF$5,0)</f>
        <v>#N/A</v>
      </c>
      <c r="AG12" t="e">
        <f>VLOOKUP($S12,성적입력!$J:$AD,AG$5,0)</f>
        <v>#N/A</v>
      </c>
      <c r="AH12" t="e">
        <f t="shared" si="4"/>
        <v>#N/A</v>
      </c>
      <c r="AI12" t="str">
        <f t="shared" si="5"/>
        <v>21-6</v>
      </c>
      <c r="AJ12">
        <v>2</v>
      </c>
      <c r="AK12">
        <v>1</v>
      </c>
      <c r="AL12" t="s">
        <v>692</v>
      </c>
      <c r="AM12">
        <v>6</v>
      </c>
      <c r="AN12">
        <f>COUNTIF($AP$7:AP12,AP12)</f>
        <v>6</v>
      </c>
      <c r="AO12" t="e">
        <f>VLOOKUP($AI12,성적입력!$J:$AD,AO$5,0)</f>
        <v>#N/A</v>
      </c>
      <c r="AP12" t="e">
        <f>VLOOKUP($AI12,성적입력!$J:$AD,AP$5,0)</f>
        <v>#N/A</v>
      </c>
      <c r="AQ12" t="e">
        <f>VLOOKUP($AI12,성적입력!$J:$AD,AQ$5,0)</f>
        <v>#N/A</v>
      </c>
      <c r="AR12" t="e">
        <f>VLOOKUP($AI12,성적입력!$J:$AD,AR$5,0)</f>
        <v>#N/A</v>
      </c>
      <c r="AS12" t="e">
        <f>VLOOKUP($AI12,성적입력!$J:$AD,AS$5,0)</f>
        <v>#N/A</v>
      </c>
      <c r="AT12" t="e">
        <f>VLOOKUP($AI12,성적입력!$J:$AD,AT$5,0)</f>
        <v>#N/A</v>
      </c>
      <c r="AU12" t="e">
        <f>VLOOKUP($AI12,성적입력!$J:$AD,AU$5,0)</f>
        <v>#N/A</v>
      </c>
      <c r="AV12" t="e">
        <f>VLOOKUP($AI12,성적입력!$J:$AD,AV$5,0)</f>
        <v>#N/A</v>
      </c>
      <c r="AW12" t="e">
        <f>VLOOKUP($AI12,성적입력!$J:$AD,AW$5,0)</f>
        <v>#N/A</v>
      </c>
      <c r="AX12" t="e">
        <f t="shared" si="6"/>
        <v>#N/A</v>
      </c>
      <c r="AY12" t="str">
        <f t="shared" si="7"/>
        <v>22-6</v>
      </c>
      <c r="AZ12">
        <v>2</v>
      </c>
      <c r="BA12">
        <v>2</v>
      </c>
      <c r="BB12" t="s">
        <v>692</v>
      </c>
      <c r="BC12">
        <v>6</v>
      </c>
      <c r="BD12">
        <f>COUNTIF($BF$7:BF12,BF12)</f>
        <v>6</v>
      </c>
      <c r="BE12" t="e">
        <f>VLOOKUP($AY12,성적입력!$J:$AD,BE$5,0)</f>
        <v>#N/A</v>
      </c>
      <c r="BF12" t="e">
        <f>VLOOKUP($AY12,성적입력!$J:$AD,BF$5,0)</f>
        <v>#N/A</v>
      </c>
      <c r="BG12" t="e">
        <f>VLOOKUP($AY12,성적입력!$J:$AD,BG$5,0)</f>
        <v>#N/A</v>
      </c>
      <c r="BH12" t="e">
        <f>VLOOKUP($AY12,성적입력!$J:$AD,BH$5,0)</f>
        <v>#N/A</v>
      </c>
      <c r="BI12" t="e">
        <f>VLOOKUP($AY12,성적입력!$J:$AD,BI$5,0)</f>
        <v>#N/A</v>
      </c>
      <c r="BJ12" t="e">
        <f>VLOOKUP($AY12,성적입력!$J:$AD,BJ$5,0)</f>
        <v>#N/A</v>
      </c>
      <c r="BK12" t="e">
        <f>VLOOKUP($AY12,성적입력!$J:$AD,BK$5,0)</f>
        <v>#N/A</v>
      </c>
      <c r="BL12" t="e">
        <f>VLOOKUP($AY12,성적입력!$J:$AD,BL$5,0)</f>
        <v>#N/A</v>
      </c>
      <c r="BM12" t="e">
        <f>VLOOKUP($AY12,성적입력!$J:$AD,BM$5,0)</f>
        <v>#N/A</v>
      </c>
      <c r="BN12" t="e">
        <f t="shared" si="8"/>
        <v>#N/A</v>
      </c>
      <c r="BO12" t="str">
        <f t="shared" si="9"/>
        <v>31-6</v>
      </c>
      <c r="BP12">
        <v>3</v>
      </c>
      <c r="BQ12">
        <v>1</v>
      </c>
      <c r="BR12" t="s">
        <v>692</v>
      </c>
      <c r="BS12">
        <v>6</v>
      </c>
      <c r="BT12">
        <f>COUNTIF($BV$7:BV12,BV12)</f>
        <v>6</v>
      </c>
      <c r="BU12" t="e">
        <f>VLOOKUP($BO12,성적입력!$J:$AD,BU$5,0)</f>
        <v>#N/A</v>
      </c>
      <c r="BV12" t="e">
        <f>VLOOKUP($BO12,성적입력!$J:$AD,BV$5,0)</f>
        <v>#N/A</v>
      </c>
      <c r="BW12" t="e">
        <f>VLOOKUP($BO12,성적입력!$J:$AD,BW$5,0)</f>
        <v>#N/A</v>
      </c>
      <c r="BX12" t="e">
        <f>VLOOKUP($BO12,성적입력!$J:$AD,BX$5,0)</f>
        <v>#N/A</v>
      </c>
      <c r="BY12" t="e">
        <f>VLOOKUP($BO12,성적입력!$J:$AD,BY$5,0)</f>
        <v>#N/A</v>
      </c>
      <c r="BZ12" t="e">
        <f>VLOOKUP($BO12,성적입력!$J:$AD,BZ$5,0)</f>
        <v>#N/A</v>
      </c>
      <c r="CA12" t="e">
        <f>VLOOKUP($BO12,성적입력!$J:$AD,CA$5,0)</f>
        <v>#N/A</v>
      </c>
      <c r="CB12" t="e">
        <f>VLOOKUP($BO12,성적입력!$J:$AD,CB$5,0)</f>
        <v>#N/A</v>
      </c>
      <c r="CC12" t="e">
        <f>VLOOKUP($BO12,성적입력!$J:$AD,CC$5,0)</f>
        <v>#N/A</v>
      </c>
      <c r="CD12" t="e">
        <f t="shared" si="10"/>
        <v>#N/A</v>
      </c>
      <c r="CE12" t="str">
        <f t="shared" si="11"/>
        <v>32-6</v>
      </c>
      <c r="CF12">
        <v>3</v>
      </c>
      <c r="CG12">
        <v>2</v>
      </c>
      <c r="CH12" t="s">
        <v>692</v>
      </c>
      <c r="CI12">
        <v>6</v>
      </c>
      <c r="CJ12">
        <f>COUNTIF($CL$7:CL12,CL12)</f>
        <v>6</v>
      </c>
      <c r="CK12" t="e">
        <f>VLOOKUP($CE12,성적입력!$J:$AD,CK$5,0)</f>
        <v>#N/A</v>
      </c>
      <c r="CL12" t="e">
        <f>VLOOKUP($CE12,성적입력!$J:$AD,CL$5,0)</f>
        <v>#N/A</v>
      </c>
      <c r="CM12" t="e">
        <f>VLOOKUP($CE12,성적입력!$J:$AD,CM$5,0)</f>
        <v>#N/A</v>
      </c>
      <c r="CN12" t="e">
        <f>VLOOKUP($CE12,성적입력!$J:$AD,CN$5,0)</f>
        <v>#N/A</v>
      </c>
      <c r="CO12" t="e">
        <f>VLOOKUP($CE12,성적입력!$J:$AD,CO$5,0)</f>
        <v>#N/A</v>
      </c>
      <c r="CP12" t="e">
        <f>VLOOKUP($CE12,성적입력!$J:$AD,CP$5,0)</f>
        <v>#N/A</v>
      </c>
      <c r="CQ12" t="e">
        <f>VLOOKUP($CE12,성적입력!$J:$AD,CQ$5,0)</f>
        <v>#N/A</v>
      </c>
      <c r="CR12" t="e">
        <f>VLOOKUP($CE12,성적입력!$J:$AD,CR$5,0)</f>
        <v>#N/A</v>
      </c>
      <c r="CS12" t="e">
        <f>VLOOKUP($CE12,성적입력!$J:$AD,CS$5,0)</f>
        <v>#N/A</v>
      </c>
    </row>
    <row r="13" spans="2:97" x14ac:dyDescent="0.3">
      <c r="B13" t="e">
        <f t="shared" si="0"/>
        <v>#N/A</v>
      </c>
      <c r="C13" t="str">
        <f t="shared" si="1"/>
        <v>11-7</v>
      </c>
      <c r="D13">
        <v>1</v>
      </c>
      <c r="E13">
        <v>1</v>
      </c>
      <c r="F13" t="s">
        <v>692</v>
      </c>
      <c r="G13">
        <v>7</v>
      </c>
      <c r="H13">
        <f>COUNTIF($J$7:J13,J13)</f>
        <v>7</v>
      </c>
      <c r="I13" t="e">
        <f>VLOOKUP($C13,성적입력!$J:$AD,I$5,0)</f>
        <v>#N/A</v>
      </c>
      <c r="J13" t="e">
        <f>VLOOKUP($C13,성적입력!$J:$AD,J$5,0)</f>
        <v>#N/A</v>
      </c>
      <c r="K13" t="e">
        <f>VLOOKUP($C13,성적입력!$J:$AD,K$5,0)</f>
        <v>#N/A</v>
      </c>
      <c r="L13" t="e">
        <f>VLOOKUP($C13,성적입력!$J:$AD,L$5,0)</f>
        <v>#N/A</v>
      </c>
      <c r="M13" t="e">
        <f>VLOOKUP($C13,성적입력!$J:$AD,M$5,0)</f>
        <v>#N/A</v>
      </c>
      <c r="N13" t="e">
        <f>VLOOKUP($C13,성적입력!$J:$AD,N$5,0)</f>
        <v>#N/A</v>
      </c>
      <c r="O13" t="e">
        <f>VLOOKUP($C13,성적입력!$J:$AD,O$5,0)</f>
        <v>#N/A</v>
      </c>
      <c r="P13" t="e">
        <f>VLOOKUP($C13,성적입력!$J:$AD,P$5,0)</f>
        <v>#N/A</v>
      </c>
      <c r="Q13" t="e">
        <f>VLOOKUP($C13,성적입력!$J:$AD,Q$5,0)</f>
        <v>#N/A</v>
      </c>
      <c r="R13" t="e">
        <f t="shared" si="2"/>
        <v>#N/A</v>
      </c>
      <c r="S13" t="str">
        <f t="shared" si="3"/>
        <v>12-7</v>
      </c>
      <c r="T13">
        <v>1</v>
      </c>
      <c r="U13">
        <v>2</v>
      </c>
      <c r="V13" t="s">
        <v>692</v>
      </c>
      <c r="W13">
        <v>7</v>
      </c>
      <c r="X13">
        <f>COUNTIF($Z$7:Z13,Z13)</f>
        <v>7</v>
      </c>
      <c r="Y13" t="e">
        <f>VLOOKUP($S13,성적입력!$J:$AD,Y$5,0)</f>
        <v>#N/A</v>
      </c>
      <c r="Z13" t="e">
        <f>VLOOKUP($S13,성적입력!$J:$AD,Z$5,0)</f>
        <v>#N/A</v>
      </c>
      <c r="AA13" t="e">
        <f>VLOOKUP($S13,성적입력!$J:$AD,AA$5,0)</f>
        <v>#N/A</v>
      </c>
      <c r="AB13" t="e">
        <f>VLOOKUP($S13,성적입력!$J:$AD,AB$5,0)</f>
        <v>#N/A</v>
      </c>
      <c r="AC13" t="e">
        <f>VLOOKUP($S13,성적입력!$J:$AD,AC$5,0)</f>
        <v>#N/A</v>
      </c>
      <c r="AD13" t="e">
        <f>VLOOKUP($S13,성적입력!$J:$AD,AD$5,0)</f>
        <v>#N/A</v>
      </c>
      <c r="AE13" t="e">
        <f>VLOOKUP($S13,성적입력!$J:$AD,AE$5,0)</f>
        <v>#N/A</v>
      </c>
      <c r="AF13" t="e">
        <f>VLOOKUP($S13,성적입력!$J:$AD,AF$5,0)</f>
        <v>#N/A</v>
      </c>
      <c r="AG13" t="e">
        <f>VLOOKUP($S13,성적입력!$J:$AD,AG$5,0)</f>
        <v>#N/A</v>
      </c>
      <c r="AH13" t="e">
        <f t="shared" si="4"/>
        <v>#N/A</v>
      </c>
      <c r="AI13" t="str">
        <f t="shared" si="5"/>
        <v>21-7</v>
      </c>
      <c r="AJ13">
        <v>2</v>
      </c>
      <c r="AK13">
        <v>1</v>
      </c>
      <c r="AL13" t="s">
        <v>692</v>
      </c>
      <c r="AM13">
        <v>7</v>
      </c>
      <c r="AN13">
        <f>COUNTIF($AP$7:AP13,AP13)</f>
        <v>7</v>
      </c>
      <c r="AO13" t="e">
        <f>VLOOKUP($AI13,성적입력!$J:$AD,AO$5,0)</f>
        <v>#N/A</v>
      </c>
      <c r="AP13" t="e">
        <f>VLOOKUP($AI13,성적입력!$J:$AD,AP$5,0)</f>
        <v>#N/A</v>
      </c>
      <c r="AQ13" t="e">
        <f>VLOOKUP($AI13,성적입력!$J:$AD,AQ$5,0)</f>
        <v>#N/A</v>
      </c>
      <c r="AR13" t="e">
        <f>VLOOKUP($AI13,성적입력!$J:$AD,AR$5,0)</f>
        <v>#N/A</v>
      </c>
      <c r="AS13" t="e">
        <f>VLOOKUP($AI13,성적입력!$J:$AD,AS$5,0)</f>
        <v>#N/A</v>
      </c>
      <c r="AT13" t="e">
        <f>VLOOKUP($AI13,성적입력!$J:$AD,AT$5,0)</f>
        <v>#N/A</v>
      </c>
      <c r="AU13" t="e">
        <f>VLOOKUP($AI13,성적입력!$J:$AD,AU$5,0)</f>
        <v>#N/A</v>
      </c>
      <c r="AV13" t="e">
        <f>VLOOKUP($AI13,성적입력!$J:$AD,AV$5,0)</f>
        <v>#N/A</v>
      </c>
      <c r="AW13" t="e">
        <f>VLOOKUP($AI13,성적입력!$J:$AD,AW$5,0)</f>
        <v>#N/A</v>
      </c>
      <c r="AX13" t="e">
        <f t="shared" si="6"/>
        <v>#N/A</v>
      </c>
      <c r="AY13" t="str">
        <f t="shared" si="7"/>
        <v>22-7</v>
      </c>
      <c r="AZ13">
        <v>2</v>
      </c>
      <c r="BA13">
        <v>2</v>
      </c>
      <c r="BB13" t="s">
        <v>692</v>
      </c>
      <c r="BC13">
        <v>7</v>
      </c>
      <c r="BD13">
        <f>COUNTIF($BF$7:BF13,BF13)</f>
        <v>7</v>
      </c>
      <c r="BE13" t="e">
        <f>VLOOKUP($AY13,성적입력!$J:$AD,BE$5,0)</f>
        <v>#N/A</v>
      </c>
      <c r="BF13" t="e">
        <f>VLOOKUP($AY13,성적입력!$J:$AD,BF$5,0)</f>
        <v>#N/A</v>
      </c>
      <c r="BG13" t="e">
        <f>VLOOKUP($AY13,성적입력!$J:$AD,BG$5,0)</f>
        <v>#N/A</v>
      </c>
      <c r="BH13" t="e">
        <f>VLOOKUP($AY13,성적입력!$J:$AD,BH$5,0)</f>
        <v>#N/A</v>
      </c>
      <c r="BI13" t="e">
        <f>VLOOKUP($AY13,성적입력!$J:$AD,BI$5,0)</f>
        <v>#N/A</v>
      </c>
      <c r="BJ13" t="e">
        <f>VLOOKUP($AY13,성적입력!$J:$AD,BJ$5,0)</f>
        <v>#N/A</v>
      </c>
      <c r="BK13" t="e">
        <f>VLOOKUP($AY13,성적입력!$J:$AD,BK$5,0)</f>
        <v>#N/A</v>
      </c>
      <c r="BL13" t="e">
        <f>VLOOKUP($AY13,성적입력!$J:$AD,BL$5,0)</f>
        <v>#N/A</v>
      </c>
      <c r="BM13" t="e">
        <f>VLOOKUP($AY13,성적입력!$J:$AD,BM$5,0)</f>
        <v>#N/A</v>
      </c>
      <c r="BN13" t="e">
        <f t="shared" si="8"/>
        <v>#N/A</v>
      </c>
      <c r="BO13" t="str">
        <f t="shared" si="9"/>
        <v>31-7</v>
      </c>
      <c r="BP13">
        <v>3</v>
      </c>
      <c r="BQ13">
        <v>1</v>
      </c>
      <c r="BR13" t="s">
        <v>692</v>
      </c>
      <c r="BS13">
        <v>7</v>
      </c>
      <c r="BT13">
        <f>COUNTIF($BV$7:BV13,BV13)</f>
        <v>7</v>
      </c>
      <c r="BU13" t="e">
        <f>VLOOKUP($BO13,성적입력!$J:$AD,BU$5,0)</f>
        <v>#N/A</v>
      </c>
      <c r="BV13" t="e">
        <f>VLOOKUP($BO13,성적입력!$J:$AD,BV$5,0)</f>
        <v>#N/A</v>
      </c>
      <c r="BW13" t="e">
        <f>VLOOKUP($BO13,성적입력!$J:$AD,BW$5,0)</f>
        <v>#N/A</v>
      </c>
      <c r="BX13" t="e">
        <f>VLOOKUP($BO13,성적입력!$J:$AD,BX$5,0)</f>
        <v>#N/A</v>
      </c>
      <c r="BY13" t="e">
        <f>VLOOKUP($BO13,성적입력!$J:$AD,BY$5,0)</f>
        <v>#N/A</v>
      </c>
      <c r="BZ13" t="e">
        <f>VLOOKUP($BO13,성적입력!$J:$AD,BZ$5,0)</f>
        <v>#N/A</v>
      </c>
      <c r="CA13" t="e">
        <f>VLOOKUP($BO13,성적입력!$J:$AD,CA$5,0)</f>
        <v>#N/A</v>
      </c>
      <c r="CB13" t="e">
        <f>VLOOKUP($BO13,성적입력!$J:$AD,CB$5,0)</f>
        <v>#N/A</v>
      </c>
      <c r="CC13" t="e">
        <f>VLOOKUP($BO13,성적입력!$J:$AD,CC$5,0)</f>
        <v>#N/A</v>
      </c>
      <c r="CD13" t="e">
        <f t="shared" si="10"/>
        <v>#N/A</v>
      </c>
      <c r="CE13" t="str">
        <f t="shared" si="11"/>
        <v>32-7</v>
      </c>
      <c r="CF13">
        <v>3</v>
      </c>
      <c r="CG13">
        <v>2</v>
      </c>
      <c r="CH13" t="s">
        <v>692</v>
      </c>
      <c r="CI13">
        <v>7</v>
      </c>
      <c r="CJ13">
        <f>COUNTIF($CL$7:CL13,CL13)</f>
        <v>7</v>
      </c>
      <c r="CK13" t="e">
        <f>VLOOKUP($CE13,성적입력!$J:$AD,CK$5,0)</f>
        <v>#N/A</v>
      </c>
      <c r="CL13" t="e">
        <f>VLOOKUP($CE13,성적입력!$J:$AD,CL$5,0)</f>
        <v>#N/A</v>
      </c>
      <c r="CM13" t="e">
        <f>VLOOKUP($CE13,성적입력!$J:$AD,CM$5,0)</f>
        <v>#N/A</v>
      </c>
      <c r="CN13" t="e">
        <f>VLOOKUP($CE13,성적입력!$J:$AD,CN$5,0)</f>
        <v>#N/A</v>
      </c>
      <c r="CO13" t="e">
        <f>VLOOKUP($CE13,성적입력!$J:$AD,CO$5,0)</f>
        <v>#N/A</v>
      </c>
      <c r="CP13" t="e">
        <f>VLOOKUP($CE13,성적입력!$J:$AD,CP$5,0)</f>
        <v>#N/A</v>
      </c>
      <c r="CQ13" t="e">
        <f>VLOOKUP($CE13,성적입력!$J:$AD,CQ$5,0)</f>
        <v>#N/A</v>
      </c>
      <c r="CR13" t="e">
        <f>VLOOKUP($CE13,성적입력!$J:$AD,CR$5,0)</f>
        <v>#N/A</v>
      </c>
      <c r="CS13" t="e">
        <f>VLOOKUP($CE13,성적입력!$J:$AD,CS$5,0)</f>
        <v>#N/A</v>
      </c>
    </row>
    <row r="14" spans="2:97" x14ac:dyDescent="0.3">
      <c r="B14" t="e">
        <f t="shared" si="0"/>
        <v>#N/A</v>
      </c>
      <c r="C14" t="str">
        <f t="shared" si="1"/>
        <v>11-8</v>
      </c>
      <c r="D14">
        <v>1</v>
      </c>
      <c r="E14">
        <v>1</v>
      </c>
      <c r="F14" t="s">
        <v>692</v>
      </c>
      <c r="G14">
        <v>8</v>
      </c>
      <c r="H14">
        <f>COUNTIF($J$7:J14,J14)</f>
        <v>8</v>
      </c>
      <c r="I14" t="e">
        <f>VLOOKUP($C14,성적입력!$J:$AD,I$5,0)</f>
        <v>#N/A</v>
      </c>
      <c r="J14" t="e">
        <f>VLOOKUP($C14,성적입력!$J:$AD,J$5,0)</f>
        <v>#N/A</v>
      </c>
      <c r="K14" t="e">
        <f>VLOOKUP($C14,성적입력!$J:$AD,K$5,0)</f>
        <v>#N/A</v>
      </c>
      <c r="L14" t="e">
        <f>VLOOKUP($C14,성적입력!$J:$AD,L$5,0)</f>
        <v>#N/A</v>
      </c>
      <c r="M14" t="e">
        <f>VLOOKUP($C14,성적입력!$J:$AD,M$5,0)</f>
        <v>#N/A</v>
      </c>
      <c r="N14" t="e">
        <f>VLOOKUP($C14,성적입력!$J:$AD,N$5,0)</f>
        <v>#N/A</v>
      </c>
      <c r="O14" t="e">
        <f>VLOOKUP($C14,성적입력!$J:$AD,O$5,0)</f>
        <v>#N/A</v>
      </c>
      <c r="P14" t="e">
        <f>VLOOKUP($C14,성적입력!$J:$AD,P$5,0)</f>
        <v>#N/A</v>
      </c>
      <c r="Q14" t="e">
        <f>VLOOKUP($C14,성적입력!$J:$AD,Q$5,0)</f>
        <v>#N/A</v>
      </c>
      <c r="R14" t="e">
        <f t="shared" si="2"/>
        <v>#N/A</v>
      </c>
      <c r="S14" t="str">
        <f t="shared" si="3"/>
        <v>12-8</v>
      </c>
      <c r="T14">
        <v>1</v>
      </c>
      <c r="U14">
        <v>2</v>
      </c>
      <c r="V14" t="s">
        <v>692</v>
      </c>
      <c r="W14">
        <v>8</v>
      </c>
      <c r="X14">
        <f>COUNTIF($Z$7:Z14,Z14)</f>
        <v>8</v>
      </c>
      <c r="Y14" t="e">
        <f>VLOOKUP($S14,성적입력!$J:$AD,Y$5,0)</f>
        <v>#N/A</v>
      </c>
      <c r="Z14" t="e">
        <f>VLOOKUP($S14,성적입력!$J:$AD,Z$5,0)</f>
        <v>#N/A</v>
      </c>
      <c r="AA14" t="e">
        <f>VLOOKUP($S14,성적입력!$J:$AD,AA$5,0)</f>
        <v>#N/A</v>
      </c>
      <c r="AB14" t="e">
        <f>VLOOKUP($S14,성적입력!$J:$AD,AB$5,0)</f>
        <v>#N/A</v>
      </c>
      <c r="AC14" t="e">
        <f>VLOOKUP($S14,성적입력!$J:$AD,AC$5,0)</f>
        <v>#N/A</v>
      </c>
      <c r="AD14" t="e">
        <f>VLOOKUP($S14,성적입력!$J:$AD,AD$5,0)</f>
        <v>#N/A</v>
      </c>
      <c r="AE14" t="e">
        <f>VLOOKUP($S14,성적입력!$J:$AD,AE$5,0)</f>
        <v>#N/A</v>
      </c>
      <c r="AF14" t="e">
        <f>VLOOKUP($S14,성적입력!$J:$AD,AF$5,0)</f>
        <v>#N/A</v>
      </c>
      <c r="AG14" t="e">
        <f>VLOOKUP($S14,성적입력!$J:$AD,AG$5,0)</f>
        <v>#N/A</v>
      </c>
      <c r="AH14" t="e">
        <f t="shared" si="4"/>
        <v>#N/A</v>
      </c>
      <c r="AI14" t="str">
        <f t="shared" si="5"/>
        <v>21-8</v>
      </c>
      <c r="AJ14">
        <v>2</v>
      </c>
      <c r="AK14">
        <v>1</v>
      </c>
      <c r="AL14" t="s">
        <v>692</v>
      </c>
      <c r="AM14">
        <v>8</v>
      </c>
      <c r="AN14">
        <f>COUNTIF($AP$7:AP14,AP14)</f>
        <v>8</v>
      </c>
      <c r="AO14" t="e">
        <f>VLOOKUP($AI14,성적입력!$J:$AD,AO$5,0)</f>
        <v>#N/A</v>
      </c>
      <c r="AP14" t="e">
        <f>VLOOKUP($AI14,성적입력!$J:$AD,AP$5,0)</f>
        <v>#N/A</v>
      </c>
      <c r="AQ14" t="e">
        <f>VLOOKUP($AI14,성적입력!$J:$AD,AQ$5,0)</f>
        <v>#N/A</v>
      </c>
      <c r="AR14" t="e">
        <f>VLOOKUP($AI14,성적입력!$J:$AD,AR$5,0)</f>
        <v>#N/A</v>
      </c>
      <c r="AS14" t="e">
        <f>VLOOKUP($AI14,성적입력!$J:$AD,AS$5,0)</f>
        <v>#N/A</v>
      </c>
      <c r="AT14" t="e">
        <f>VLOOKUP($AI14,성적입력!$J:$AD,AT$5,0)</f>
        <v>#N/A</v>
      </c>
      <c r="AU14" t="e">
        <f>VLOOKUP($AI14,성적입력!$J:$AD,AU$5,0)</f>
        <v>#N/A</v>
      </c>
      <c r="AV14" t="e">
        <f>VLOOKUP($AI14,성적입력!$J:$AD,AV$5,0)</f>
        <v>#N/A</v>
      </c>
      <c r="AW14" t="e">
        <f>VLOOKUP($AI14,성적입력!$J:$AD,AW$5,0)</f>
        <v>#N/A</v>
      </c>
      <c r="AX14" t="e">
        <f t="shared" si="6"/>
        <v>#N/A</v>
      </c>
      <c r="AY14" t="str">
        <f t="shared" si="7"/>
        <v>22-8</v>
      </c>
      <c r="AZ14">
        <v>2</v>
      </c>
      <c r="BA14">
        <v>2</v>
      </c>
      <c r="BB14" t="s">
        <v>692</v>
      </c>
      <c r="BC14">
        <v>8</v>
      </c>
      <c r="BD14">
        <f>COUNTIF($BF$7:BF14,BF14)</f>
        <v>8</v>
      </c>
      <c r="BE14" t="e">
        <f>VLOOKUP($AY14,성적입력!$J:$AD,BE$5,0)</f>
        <v>#N/A</v>
      </c>
      <c r="BF14" t="e">
        <f>VLOOKUP($AY14,성적입력!$J:$AD,BF$5,0)</f>
        <v>#N/A</v>
      </c>
      <c r="BG14" t="e">
        <f>VLOOKUP($AY14,성적입력!$J:$AD,BG$5,0)</f>
        <v>#N/A</v>
      </c>
      <c r="BH14" t="e">
        <f>VLOOKUP($AY14,성적입력!$J:$AD,BH$5,0)</f>
        <v>#N/A</v>
      </c>
      <c r="BI14" t="e">
        <f>VLOOKUP($AY14,성적입력!$J:$AD,BI$5,0)</f>
        <v>#N/A</v>
      </c>
      <c r="BJ14" t="e">
        <f>VLOOKUP($AY14,성적입력!$J:$AD,BJ$5,0)</f>
        <v>#N/A</v>
      </c>
      <c r="BK14" t="e">
        <f>VLOOKUP($AY14,성적입력!$J:$AD,BK$5,0)</f>
        <v>#N/A</v>
      </c>
      <c r="BL14" t="e">
        <f>VLOOKUP($AY14,성적입력!$J:$AD,BL$5,0)</f>
        <v>#N/A</v>
      </c>
      <c r="BM14" t="e">
        <f>VLOOKUP($AY14,성적입력!$J:$AD,BM$5,0)</f>
        <v>#N/A</v>
      </c>
      <c r="BN14" t="e">
        <f t="shared" si="8"/>
        <v>#N/A</v>
      </c>
      <c r="BO14" t="str">
        <f t="shared" si="9"/>
        <v>31-8</v>
      </c>
      <c r="BP14">
        <v>3</v>
      </c>
      <c r="BQ14">
        <v>1</v>
      </c>
      <c r="BR14" t="s">
        <v>692</v>
      </c>
      <c r="BS14">
        <v>8</v>
      </c>
      <c r="BT14">
        <f>COUNTIF($BV$7:BV14,BV14)</f>
        <v>8</v>
      </c>
      <c r="BU14" t="e">
        <f>VLOOKUP($BO14,성적입력!$J:$AD,BU$5,0)</f>
        <v>#N/A</v>
      </c>
      <c r="BV14" t="e">
        <f>VLOOKUP($BO14,성적입력!$J:$AD,BV$5,0)</f>
        <v>#N/A</v>
      </c>
      <c r="BW14" t="e">
        <f>VLOOKUP($BO14,성적입력!$J:$AD,BW$5,0)</f>
        <v>#N/A</v>
      </c>
      <c r="BX14" t="e">
        <f>VLOOKUP($BO14,성적입력!$J:$AD,BX$5,0)</f>
        <v>#N/A</v>
      </c>
      <c r="BY14" t="e">
        <f>VLOOKUP($BO14,성적입력!$J:$AD,BY$5,0)</f>
        <v>#N/A</v>
      </c>
      <c r="BZ14" t="e">
        <f>VLOOKUP($BO14,성적입력!$J:$AD,BZ$5,0)</f>
        <v>#N/A</v>
      </c>
      <c r="CA14" t="e">
        <f>VLOOKUP($BO14,성적입력!$J:$AD,CA$5,0)</f>
        <v>#N/A</v>
      </c>
      <c r="CB14" t="e">
        <f>VLOOKUP($BO14,성적입력!$J:$AD,CB$5,0)</f>
        <v>#N/A</v>
      </c>
      <c r="CC14" t="e">
        <f>VLOOKUP($BO14,성적입력!$J:$AD,CC$5,0)</f>
        <v>#N/A</v>
      </c>
      <c r="CD14" t="e">
        <f t="shared" si="10"/>
        <v>#N/A</v>
      </c>
      <c r="CE14" t="str">
        <f t="shared" si="11"/>
        <v>32-8</v>
      </c>
      <c r="CF14">
        <v>3</v>
      </c>
      <c r="CG14">
        <v>2</v>
      </c>
      <c r="CH14" t="s">
        <v>692</v>
      </c>
      <c r="CI14">
        <v>8</v>
      </c>
      <c r="CJ14">
        <f>COUNTIF($CL$7:CL14,CL14)</f>
        <v>8</v>
      </c>
      <c r="CK14" t="e">
        <f>VLOOKUP($CE14,성적입력!$J:$AD,CK$5,0)</f>
        <v>#N/A</v>
      </c>
      <c r="CL14" t="e">
        <f>VLOOKUP($CE14,성적입력!$J:$AD,CL$5,0)</f>
        <v>#N/A</v>
      </c>
      <c r="CM14" t="e">
        <f>VLOOKUP($CE14,성적입력!$J:$AD,CM$5,0)</f>
        <v>#N/A</v>
      </c>
      <c r="CN14" t="e">
        <f>VLOOKUP($CE14,성적입력!$J:$AD,CN$5,0)</f>
        <v>#N/A</v>
      </c>
      <c r="CO14" t="e">
        <f>VLOOKUP($CE14,성적입력!$J:$AD,CO$5,0)</f>
        <v>#N/A</v>
      </c>
      <c r="CP14" t="e">
        <f>VLOOKUP($CE14,성적입력!$J:$AD,CP$5,0)</f>
        <v>#N/A</v>
      </c>
      <c r="CQ14" t="e">
        <f>VLOOKUP($CE14,성적입력!$J:$AD,CQ$5,0)</f>
        <v>#N/A</v>
      </c>
      <c r="CR14" t="e">
        <f>VLOOKUP($CE14,성적입력!$J:$AD,CR$5,0)</f>
        <v>#N/A</v>
      </c>
      <c r="CS14" t="e">
        <f>VLOOKUP($CE14,성적입력!$J:$AD,CS$5,0)</f>
        <v>#N/A</v>
      </c>
    </row>
    <row r="15" spans="2:97" x14ac:dyDescent="0.3">
      <c r="B15" t="e">
        <f t="shared" si="0"/>
        <v>#N/A</v>
      </c>
      <c r="C15" t="str">
        <f t="shared" si="1"/>
        <v>11-9</v>
      </c>
      <c r="D15">
        <v>1</v>
      </c>
      <c r="E15">
        <v>1</v>
      </c>
      <c r="F15" t="s">
        <v>692</v>
      </c>
      <c r="G15">
        <v>9</v>
      </c>
      <c r="H15">
        <f>COUNTIF($J$7:J15,J15)</f>
        <v>9</v>
      </c>
      <c r="I15" t="e">
        <f>VLOOKUP($C15,성적입력!$J:$AD,I$5,0)</f>
        <v>#N/A</v>
      </c>
      <c r="J15" t="e">
        <f>VLOOKUP($C15,성적입력!$J:$AD,J$5,0)</f>
        <v>#N/A</v>
      </c>
      <c r="K15" t="e">
        <f>VLOOKUP($C15,성적입력!$J:$AD,K$5,0)</f>
        <v>#N/A</v>
      </c>
      <c r="L15" t="e">
        <f>VLOOKUP($C15,성적입력!$J:$AD,L$5,0)</f>
        <v>#N/A</v>
      </c>
      <c r="M15" t="e">
        <f>VLOOKUP($C15,성적입력!$J:$AD,M$5,0)</f>
        <v>#N/A</v>
      </c>
      <c r="N15" t="e">
        <f>VLOOKUP($C15,성적입력!$J:$AD,N$5,0)</f>
        <v>#N/A</v>
      </c>
      <c r="O15" t="e">
        <f>VLOOKUP($C15,성적입력!$J:$AD,O$5,0)</f>
        <v>#N/A</v>
      </c>
      <c r="P15" t="e">
        <f>VLOOKUP($C15,성적입력!$J:$AD,P$5,0)</f>
        <v>#N/A</v>
      </c>
      <c r="Q15" t="e">
        <f>VLOOKUP($C15,성적입력!$J:$AD,Q$5,0)</f>
        <v>#N/A</v>
      </c>
      <c r="R15" t="e">
        <f t="shared" si="2"/>
        <v>#N/A</v>
      </c>
      <c r="S15" t="str">
        <f t="shared" si="3"/>
        <v>12-9</v>
      </c>
      <c r="T15">
        <v>1</v>
      </c>
      <c r="U15">
        <v>2</v>
      </c>
      <c r="V15" t="s">
        <v>692</v>
      </c>
      <c r="W15">
        <v>9</v>
      </c>
      <c r="X15">
        <f>COUNTIF($Z$7:Z15,Z15)</f>
        <v>9</v>
      </c>
      <c r="Y15" t="e">
        <f>VLOOKUP($S15,성적입력!$J:$AD,Y$5,0)</f>
        <v>#N/A</v>
      </c>
      <c r="Z15" t="e">
        <f>VLOOKUP($S15,성적입력!$J:$AD,Z$5,0)</f>
        <v>#N/A</v>
      </c>
      <c r="AA15" t="e">
        <f>VLOOKUP($S15,성적입력!$J:$AD,AA$5,0)</f>
        <v>#N/A</v>
      </c>
      <c r="AB15" t="e">
        <f>VLOOKUP($S15,성적입력!$J:$AD,AB$5,0)</f>
        <v>#N/A</v>
      </c>
      <c r="AC15" t="e">
        <f>VLOOKUP($S15,성적입력!$J:$AD,AC$5,0)</f>
        <v>#N/A</v>
      </c>
      <c r="AD15" t="e">
        <f>VLOOKUP($S15,성적입력!$J:$AD,AD$5,0)</f>
        <v>#N/A</v>
      </c>
      <c r="AE15" t="e">
        <f>VLOOKUP($S15,성적입력!$J:$AD,AE$5,0)</f>
        <v>#N/A</v>
      </c>
      <c r="AF15" t="e">
        <f>VLOOKUP($S15,성적입력!$J:$AD,AF$5,0)</f>
        <v>#N/A</v>
      </c>
      <c r="AG15" t="e">
        <f>VLOOKUP($S15,성적입력!$J:$AD,AG$5,0)</f>
        <v>#N/A</v>
      </c>
      <c r="AH15" t="e">
        <f t="shared" si="4"/>
        <v>#N/A</v>
      </c>
      <c r="AI15" t="str">
        <f t="shared" si="5"/>
        <v>21-9</v>
      </c>
      <c r="AJ15">
        <v>2</v>
      </c>
      <c r="AK15">
        <v>1</v>
      </c>
      <c r="AL15" t="s">
        <v>692</v>
      </c>
      <c r="AM15">
        <v>9</v>
      </c>
      <c r="AN15">
        <f>COUNTIF($AP$7:AP15,AP15)</f>
        <v>9</v>
      </c>
      <c r="AO15" t="e">
        <f>VLOOKUP($AI15,성적입력!$J:$AD,AO$5,0)</f>
        <v>#N/A</v>
      </c>
      <c r="AP15" t="e">
        <f>VLOOKUP($AI15,성적입력!$J:$AD,AP$5,0)</f>
        <v>#N/A</v>
      </c>
      <c r="AQ15" t="e">
        <f>VLOOKUP($AI15,성적입력!$J:$AD,AQ$5,0)</f>
        <v>#N/A</v>
      </c>
      <c r="AR15" t="e">
        <f>VLOOKUP($AI15,성적입력!$J:$AD,AR$5,0)</f>
        <v>#N/A</v>
      </c>
      <c r="AS15" t="e">
        <f>VLOOKUP($AI15,성적입력!$J:$AD,AS$5,0)</f>
        <v>#N/A</v>
      </c>
      <c r="AT15" t="e">
        <f>VLOOKUP($AI15,성적입력!$J:$AD,AT$5,0)</f>
        <v>#N/A</v>
      </c>
      <c r="AU15" t="e">
        <f>VLOOKUP($AI15,성적입력!$J:$AD,AU$5,0)</f>
        <v>#N/A</v>
      </c>
      <c r="AV15" t="e">
        <f>VLOOKUP($AI15,성적입력!$J:$AD,AV$5,0)</f>
        <v>#N/A</v>
      </c>
      <c r="AW15" t="e">
        <f>VLOOKUP($AI15,성적입력!$J:$AD,AW$5,0)</f>
        <v>#N/A</v>
      </c>
      <c r="AX15" t="e">
        <f t="shared" si="6"/>
        <v>#N/A</v>
      </c>
      <c r="AY15" t="str">
        <f t="shared" si="7"/>
        <v>22-9</v>
      </c>
      <c r="AZ15">
        <v>2</v>
      </c>
      <c r="BA15">
        <v>2</v>
      </c>
      <c r="BB15" t="s">
        <v>692</v>
      </c>
      <c r="BC15">
        <v>9</v>
      </c>
      <c r="BD15">
        <f>COUNTIF($BF$7:BF15,BF15)</f>
        <v>9</v>
      </c>
      <c r="BE15" t="e">
        <f>VLOOKUP($AY15,성적입력!$J:$AD,BE$5,0)</f>
        <v>#N/A</v>
      </c>
      <c r="BF15" t="e">
        <f>VLOOKUP($AY15,성적입력!$J:$AD,BF$5,0)</f>
        <v>#N/A</v>
      </c>
      <c r="BG15" t="e">
        <f>VLOOKUP($AY15,성적입력!$J:$AD,BG$5,0)</f>
        <v>#N/A</v>
      </c>
      <c r="BH15" t="e">
        <f>VLOOKUP($AY15,성적입력!$J:$AD,BH$5,0)</f>
        <v>#N/A</v>
      </c>
      <c r="BI15" t="e">
        <f>VLOOKUP($AY15,성적입력!$J:$AD,BI$5,0)</f>
        <v>#N/A</v>
      </c>
      <c r="BJ15" t="e">
        <f>VLOOKUP($AY15,성적입력!$J:$AD,BJ$5,0)</f>
        <v>#N/A</v>
      </c>
      <c r="BK15" t="e">
        <f>VLOOKUP($AY15,성적입력!$J:$AD,BK$5,0)</f>
        <v>#N/A</v>
      </c>
      <c r="BL15" t="e">
        <f>VLOOKUP($AY15,성적입력!$J:$AD,BL$5,0)</f>
        <v>#N/A</v>
      </c>
      <c r="BM15" t="e">
        <f>VLOOKUP($AY15,성적입력!$J:$AD,BM$5,0)</f>
        <v>#N/A</v>
      </c>
      <c r="BN15" t="e">
        <f t="shared" si="8"/>
        <v>#N/A</v>
      </c>
      <c r="BO15" t="str">
        <f t="shared" si="9"/>
        <v>31-9</v>
      </c>
      <c r="BP15">
        <v>3</v>
      </c>
      <c r="BQ15">
        <v>1</v>
      </c>
      <c r="BR15" t="s">
        <v>692</v>
      </c>
      <c r="BS15">
        <v>9</v>
      </c>
      <c r="BT15">
        <f>COUNTIF($BV$7:BV15,BV15)</f>
        <v>9</v>
      </c>
      <c r="BU15" t="e">
        <f>VLOOKUP($BO15,성적입력!$J:$AD,BU$5,0)</f>
        <v>#N/A</v>
      </c>
      <c r="BV15" t="e">
        <f>VLOOKUP($BO15,성적입력!$J:$AD,BV$5,0)</f>
        <v>#N/A</v>
      </c>
      <c r="BW15" t="e">
        <f>VLOOKUP($BO15,성적입력!$J:$AD,BW$5,0)</f>
        <v>#N/A</v>
      </c>
      <c r="BX15" t="e">
        <f>VLOOKUP($BO15,성적입력!$J:$AD,BX$5,0)</f>
        <v>#N/A</v>
      </c>
      <c r="BY15" t="e">
        <f>VLOOKUP($BO15,성적입력!$J:$AD,BY$5,0)</f>
        <v>#N/A</v>
      </c>
      <c r="BZ15" t="e">
        <f>VLOOKUP($BO15,성적입력!$J:$AD,BZ$5,0)</f>
        <v>#N/A</v>
      </c>
      <c r="CA15" t="e">
        <f>VLOOKUP($BO15,성적입력!$J:$AD,CA$5,0)</f>
        <v>#N/A</v>
      </c>
      <c r="CB15" t="e">
        <f>VLOOKUP($BO15,성적입력!$J:$AD,CB$5,0)</f>
        <v>#N/A</v>
      </c>
      <c r="CC15" t="e">
        <f>VLOOKUP($BO15,성적입력!$J:$AD,CC$5,0)</f>
        <v>#N/A</v>
      </c>
      <c r="CD15" t="e">
        <f t="shared" si="10"/>
        <v>#N/A</v>
      </c>
      <c r="CE15" t="str">
        <f t="shared" si="11"/>
        <v>32-9</v>
      </c>
      <c r="CF15">
        <v>3</v>
      </c>
      <c r="CG15">
        <v>2</v>
      </c>
      <c r="CH15" t="s">
        <v>692</v>
      </c>
      <c r="CI15">
        <v>9</v>
      </c>
      <c r="CJ15">
        <f>COUNTIF($CL$7:CL15,CL15)</f>
        <v>9</v>
      </c>
      <c r="CK15" t="e">
        <f>VLOOKUP($CE15,성적입력!$J:$AD,CK$5,0)</f>
        <v>#N/A</v>
      </c>
      <c r="CL15" t="e">
        <f>VLOOKUP($CE15,성적입력!$J:$AD,CL$5,0)</f>
        <v>#N/A</v>
      </c>
      <c r="CM15" t="e">
        <f>VLOOKUP($CE15,성적입력!$J:$AD,CM$5,0)</f>
        <v>#N/A</v>
      </c>
      <c r="CN15" t="e">
        <f>VLOOKUP($CE15,성적입력!$J:$AD,CN$5,0)</f>
        <v>#N/A</v>
      </c>
      <c r="CO15" t="e">
        <f>VLOOKUP($CE15,성적입력!$J:$AD,CO$5,0)</f>
        <v>#N/A</v>
      </c>
      <c r="CP15" t="e">
        <f>VLOOKUP($CE15,성적입력!$J:$AD,CP$5,0)</f>
        <v>#N/A</v>
      </c>
      <c r="CQ15" t="e">
        <f>VLOOKUP($CE15,성적입력!$J:$AD,CQ$5,0)</f>
        <v>#N/A</v>
      </c>
      <c r="CR15" t="e">
        <f>VLOOKUP($CE15,성적입력!$J:$AD,CR$5,0)</f>
        <v>#N/A</v>
      </c>
      <c r="CS15" t="e">
        <f>VLOOKUP($CE15,성적입력!$J:$AD,CS$5,0)</f>
        <v>#N/A</v>
      </c>
    </row>
    <row r="16" spans="2:97" x14ac:dyDescent="0.3">
      <c r="B16" t="e">
        <f t="shared" si="0"/>
        <v>#N/A</v>
      </c>
      <c r="C16" t="str">
        <f t="shared" si="1"/>
        <v>11-10</v>
      </c>
      <c r="D16">
        <v>1</v>
      </c>
      <c r="E16">
        <v>1</v>
      </c>
      <c r="F16" t="s">
        <v>692</v>
      </c>
      <c r="G16">
        <v>10</v>
      </c>
      <c r="H16">
        <f>COUNTIF($J$7:J16,J16)</f>
        <v>10</v>
      </c>
      <c r="I16" t="e">
        <f>VLOOKUP($C16,성적입력!$J:$AD,I$5,0)</f>
        <v>#N/A</v>
      </c>
      <c r="J16" t="e">
        <f>VLOOKUP($C16,성적입력!$J:$AD,J$5,0)</f>
        <v>#N/A</v>
      </c>
      <c r="K16" t="e">
        <f>VLOOKUP($C16,성적입력!$J:$AD,K$5,0)</f>
        <v>#N/A</v>
      </c>
      <c r="L16" t="e">
        <f>VLOOKUP($C16,성적입력!$J:$AD,L$5,0)</f>
        <v>#N/A</v>
      </c>
      <c r="M16" t="e">
        <f>VLOOKUP($C16,성적입력!$J:$AD,M$5,0)</f>
        <v>#N/A</v>
      </c>
      <c r="N16" t="e">
        <f>VLOOKUP($C16,성적입력!$J:$AD,N$5,0)</f>
        <v>#N/A</v>
      </c>
      <c r="O16" t="e">
        <f>VLOOKUP($C16,성적입력!$J:$AD,O$5,0)</f>
        <v>#N/A</v>
      </c>
      <c r="P16" t="e">
        <f>VLOOKUP($C16,성적입력!$J:$AD,P$5,0)</f>
        <v>#N/A</v>
      </c>
      <c r="Q16" t="e">
        <f>VLOOKUP($C16,성적입력!$J:$AD,Q$5,0)</f>
        <v>#N/A</v>
      </c>
      <c r="R16" t="e">
        <f t="shared" si="2"/>
        <v>#N/A</v>
      </c>
      <c r="S16" t="str">
        <f t="shared" si="3"/>
        <v>12-10</v>
      </c>
      <c r="T16">
        <v>1</v>
      </c>
      <c r="U16">
        <v>2</v>
      </c>
      <c r="V16" t="s">
        <v>692</v>
      </c>
      <c r="W16">
        <v>10</v>
      </c>
      <c r="X16">
        <f>COUNTIF($Z$7:Z16,Z16)</f>
        <v>10</v>
      </c>
      <c r="Y16" t="e">
        <f>VLOOKUP($S16,성적입력!$J:$AD,Y$5,0)</f>
        <v>#N/A</v>
      </c>
      <c r="Z16" t="e">
        <f>VLOOKUP($S16,성적입력!$J:$AD,Z$5,0)</f>
        <v>#N/A</v>
      </c>
      <c r="AA16" t="e">
        <f>VLOOKUP($S16,성적입력!$J:$AD,AA$5,0)</f>
        <v>#N/A</v>
      </c>
      <c r="AB16" t="e">
        <f>VLOOKUP($S16,성적입력!$J:$AD,AB$5,0)</f>
        <v>#N/A</v>
      </c>
      <c r="AC16" t="e">
        <f>VLOOKUP($S16,성적입력!$J:$AD,AC$5,0)</f>
        <v>#N/A</v>
      </c>
      <c r="AD16" t="e">
        <f>VLOOKUP($S16,성적입력!$J:$AD,AD$5,0)</f>
        <v>#N/A</v>
      </c>
      <c r="AE16" t="e">
        <f>VLOOKUP($S16,성적입력!$J:$AD,AE$5,0)</f>
        <v>#N/A</v>
      </c>
      <c r="AF16" t="e">
        <f>VLOOKUP($S16,성적입력!$J:$AD,AF$5,0)</f>
        <v>#N/A</v>
      </c>
      <c r="AG16" t="e">
        <f>VLOOKUP($S16,성적입력!$J:$AD,AG$5,0)</f>
        <v>#N/A</v>
      </c>
      <c r="AH16" t="e">
        <f t="shared" si="4"/>
        <v>#N/A</v>
      </c>
      <c r="AI16" t="str">
        <f t="shared" si="5"/>
        <v>21-10</v>
      </c>
      <c r="AJ16">
        <v>2</v>
      </c>
      <c r="AK16">
        <v>1</v>
      </c>
      <c r="AL16" t="s">
        <v>692</v>
      </c>
      <c r="AM16">
        <v>10</v>
      </c>
      <c r="AN16">
        <f>COUNTIF($AP$7:AP16,AP16)</f>
        <v>10</v>
      </c>
      <c r="AO16" t="e">
        <f>VLOOKUP($AI16,성적입력!$J:$AD,AO$5,0)</f>
        <v>#N/A</v>
      </c>
      <c r="AP16" t="e">
        <f>VLOOKUP($AI16,성적입력!$J:$AD,AP$5,0)</f>
        <v>#N/A</v>
      </c>
      <c r="AQ16" t="e">
        <f>VLOOKUP($AI16,성적입력!$J:$AD,AQ$5,0)</f>
        <v>#N/A</v>
      </c>
      <c r="AR16" t="e">
        <f>VLOOKUP($AI16,성적입력!$J:$AD,AR$5,0)</f>
        <v>#N/A</v>
      </c>
      <c r="AS16" t="e">
        <f>VLOOKUP($AI16,성적입력!$J:$AD,AS$5,0)</f>
        <v>#N/A</v>
      </c>
      <c r="AT16" t="e">
        <f>VLOOKUP($AI16,성적입력!$J:$AD,AT$5,0)</f>
        <v>#N/A</v>
      </c>
      <c r="AU16" t="e">
        <f>VLOOKUP($AI16,성적입력!$J:$AD,AU$5,0)</f>
        <v>#N/A</v>
      </c>
      <c r="AV16" t="e">
        <f>VLOOKUP($AI16,성적입력!$J:$AD,AV$5,0)</f>
        <v>#N/A</v>
      </c>
      <c r="AW16" t="e">
        <f>VLOOKUP($AI16,성적입력!$J:$AD,AW$5,0)</f>
        <v>#N/A</v>
      </c>
      <c r="AX16" t="e">
        <f t="shared" si="6"/>
        <v>#N/A</v>
      </c>
      <c r="AY16" t="str">
        <f t="shared" si="7"/>
        <v>22-10</v>
      </c>
      <c r="AZ16">
        <v>2</v>
      </c>
      <c r="BA16">
        <v>2</v>
      </c>
      <c r="BB16" t="s">
        <v>692</v>
      </c>
      <c r="BC16">
        <v>10</v>
      </c>
      <c r="BD16">
        <f>COUNTIF($BF$7:BF16,BF16)</f>
        <v>10</v>
      </c>
      <c r="BE16" t="e">
        <f>VLOOKUP($AY16,성적입력!$J:$AD,BE$5,0)</f>
        <v>#N/A</v>
      </c>
      <c r="BF16" t="e">
        <f>VLOOKUP($AY16,성적입력!$J:$AD,BF$5,0)</f>
        <v>#N/A</v>
      </c>
      <c r="BG16" t="e">
        <f>VLOOKUP($AY16,성적입력!$J:$AD,BG$5,0)</f>
        <v>#N/A</v>
      </c>
      <c r="BH16" t="e">
        <f>VLOOKUP($AY16,성적입력!$J:$AD,BH$5,0)</f>
        <v>#N/A</v>
      </c>
      <c r="BI16" t="e">
        <f>VLOOKUP($AY16,성적입력!$J:$AD,BI$5,0)</f>
        <v>#N/A</v>
      </c>
      <c r="BJ16" t="e">
        <f>VLOOKUP($AY16,성적입력!$J:$AD,BJ$5,0)</f>
        <v>#N/A</v>
      </c>
      <c r="BK16" t="e">
        <f>VLOOKUP($AY16,성적입력!$J:$AD,BK$5,0)</f>
        <v>#N/A</v>
      </c>
      <c r="BL16" t="e">
        <f>VLOOKUP($AY16,성적입력!$J:$AD,BL$5,0)</f>
        <v>#N/A</v>
      </c>
      <c r="BM16" t="e">
        <f>VLOOKUP($AY16,성적입력!$J:$AD,BM$5,0)</f>
        <v>#N/A</v>
      </c>
      <c r="BN16" t="e">
        <f t="shared" si="8"/>
        <v>#N/A</v>
      </c>
      <c r="BO16" t="str">
        <f t="shared" si="9"/>
        <v>31-10</v>
      </c>
      <c r="BP16">
        <v>3</v>
      </c>
      <c r="BQ16">
        <v>1</v>
      </c>
      <c r="BR16" t="s">
        <v>692</v>
      </c>
      <c r="BS16">
        <v>10</v>
      </c>
      <c r="BT16">
        <f>COUNTIF($BV$7:BV16,BV16)</f>
        <v>10</v>
      </c>
      <c r="BU16" t="e">
        <f>VLOOKUP($BO16,성적입력!$J:$AD,BU$5,0)</f>
        <v>#N/A</v>
      </c>
      <c r="BV16" t="e">
        <f>VLOOKUP($BO16,성적입력!$J:$AD,BV$5,0)</f>
        <v>#N/A</v>
      </c>
      <c r="BW16" t="e">
        <f>VLOOKUP($BO16,성적입력!$J:$AD,BW$5,0)</f>
        <v>#N/A</v>
      </c>
      <c r="BX16" t="e">
        <f>VLOOKUP($BO16,성적입력!$J:$AD,BX$5,0)</f>
        <v>#N/A</v>
      </c>
      <c r="BY16" t="e">
        <f>VLOOKUP($BO16,성적입력!$J:$AD,BY$5,0)</f>
        <v>#N/A</v>
      </c>
      <c r="BZ16" t="e">
        <f>VLOOKUP($BO16,성적입력!$J:$AD,BZ$5,0)</f>
        <v>#N/A</v>
      </c>
      <c r="CA16" t="e">
        <f>VLOOKUP($BO16,성적입력!$J:$AD,CA$5,0)</f>
        <v>#N/A</v>
      </c>
      <c r="CB16" t="e">
        <f>VLOOKUP($BO16,성적입력!$J:$AD,CB$5,0)</f>
        <v>#N/A</v>
      </c>
      <c r="CC16" t="e">
        <f>VLOOKUP($BO16,성적입력!$J:$AD,CC$5,0)</f>
        <v>#N/A</v>
      </c>
      <c r="CD16" t="e">
        <f t="shared" si="10"/>
        <v>#N/A</v>
      </c>
      <c r="CE16" t="str">
        <f t="shared" si="11"/>
        <v>32-10</v>
      </c>
      <c r="CF16">
        <v>3</v>
      </c>
      <c r="CG16">
        <v>2</v>
      </c>
      <c r="CH16" t="s">
        <v>692</v>
      </c>
      <c r="CI16">
        <v>10</v>
      </c>
      <c r="CJ16">
        <f>COUNTIF($CL$7:CL16,CL16)</f>
        <v>10</v>
      </c>
      <c r="CK16" t="e">
        <f>VLOOKUP($CE16,성적입력!$J:$AD,CK$5,0)</f>
        <v>#N/A</v>
      </c>
      <c r="CL16" t="e">
        <f>VLOOKUP($CE16,성적입력!$J:$AD,CL$5,0)</f>
        <v>#N/A</v>
      </c>
      <c r="CM16" t="e">
        <f>VLOOKUP($CE16,성적입력!$J:$AD,CM$5,0)</f>
        <v>#N/A</v>
      </c>
      <c r="CN16" t="e">
        <f>VLOOKUP($CE16,성적입력!$J:$AD,CN$5,0)</f>
        <v>#N/A</v>
      </c>
      <c r="CO16" t="e">
        <f>VLOOKUP($CE16,성적입력!$J:$AD,CO$5,0)</f>
        <v>#N/A</v>
      </c>
      <c r="CP16" t="e">
        <f>VLOOKUP($CE16,성적입력!$J:$AD,CP$5,0)</f>
        <v>#N/A</v>
      </c>
      <c r="CQ16" t="e">
        <f>VLOOKUP($CE16,성적입력!$J:$AD,CQ$5,0)</f>
        <v>#N/A</v>
      </c>
      <c r="CR16" t="e">
        <f>VLOOKUP($CE16,성적입력!$J:$AD,CR$5,0)</f>
        <v>#N/A</v>
      </c>
      <c r="CS16" t="e">
        <f>VLOOKUP($CE16,성적입력!$J:$AD,CS$5,0)</f>
        <v>#N/A</v>
      </c>
    </row>
    <row r="17" spans="2:97" x14ac:dyDescent="0.3">
      <c r="B17" t="e">
        <f t="shared" si="0"/>
        <v>#N/A</v>
      </c>
      <c r="C17" t="str">
        <f t="shared" si="1"/>
        <v>11-11</v>
      </c>
      <c r="D17">
        <v>1</v>
      </c>
      <c r="E17">
        <v>1</v>
      </c>
      <c r="F17" t="s">
        <v>692</v>
      </c>
      <c r="G17">
        <v>11</v>
      </c>
      <c r="H17">
        <f>COUNTIF($J$7:J17,J17)</f>
        <v>11</v>
      </c>
      <c r="I17" t="e">
        <f>VLOOKUP($C17,성적입력!$J:$AD,I$5,0)</f>
        <v>#N/A</v>
      </c>
      <c r="J17" t="e">
        <f>VLOOKUP($C17,성적입력!$J:$AD,J$5,0)</f>
        <v>#N/A</v>
      </c>
      <c r="K17" t="e">
        <f>VLOOKUP($C17,성적입력!$J:$AD,K$5,0)</f>
        <v>#N/A</v>
      </c>
      <c r="L17" t="e">
        <f>VLOOKUP($C17,성적입력!$J:$AD,L$5,0)</f>
        <v>#N/A</v>
      </c>
      <c r="M17" t="e">
        <f>VLOOKUP($C17,성적입력!$J:$AD,M$5,0)</f>
        <v>#N/A</v>
      </c>
      <c r="N17" t="e">
        <f>VLOOKUP($C17,성적입력!$J:$AD,N$5,0)</f>
        <v>#N/A</v>
      </c>
      <c r="O17" t="e">
        <f>VLOOKUP($C17,성적입력!$J:$AD,O$5,0)</f>
        <v>#N/A</v>
      </c>
      <c r="P17" t="e">
        <f>VLOOKUP($C17,성적입력!$J:$AD,P$5,0)</f>
        <v>#N/A</v>
      </c>
      <c r="Q17" t="e">
        <f>VLOOKUP($C17,성적입력!$J:$AD,Q$5,0)</f>
        <v>#N/A</v>
      </c>
      <c r="R17" t="e">
        <f t="shared" si="2"/>
        <v>#N/A</v>
      </c>
      <c r="S17" t="str">
        <f t="shared" si="3"/>
        <v>12-11</v>
      </c>
      <c r="T17">
        <v>1</v>
      </c>
      <c r="U17">
        <v>2</v>
      </c>
      <c r="V17" t="s">
        <v>692</v>
      </c>
      <c r="W17">
        <v>11</v>
      </c>
      <c r="X17">
        <f>COUNTIF($Z$7:Z17,Z17)</f>
        <v>11</v>
      </c>
      <c r="Y17" t="e">
        <f>VLOOKUP($S17,성적입력!$J:$AD,Y$5,0)</f>
        <v>#N/A</v>
      </c>
      <c r="Z17" t="e">
        <f>VLOOKUP($S17,성적입력!$J:$AD,Z$5,0)</f>
        <v>#N/A</v>
      </c>
      <c r="AA17" t="e">
        <f>VLOOKUP($S17,성적입력!$J:$AD,AA$5,0)</f>
        <v>#N/A</v>
      </c>
      <c r="AB17" t="e">
        <f>VLOOKUP($S17,성적입력!$J:$AD,AB$5,0)</f>
        <v>#N/A</v>
      </c>
      <c r="AC17" t="e">
        <f>VLOOKUP($S17,성적입력!$J:$AD,AC$5,0)</f>
        <v>#N/A</v>
      </c>
      <c r="AD17" t="e">
        <f>VLOOKUP($S17,성적입력!$J:$AD,AD$5,0)</f>
        <v>#N/A</v>
      </c>
      <c r="AE17" t="e">
        <f>VLOOKUP($S17,성적입력!$J:$AD,AE$5,0)</f>
        <v>#N/A</v>
      </c>
      <c r="AF17" t="e">
        <f>VLOOKUP($S17,성적입력!$J:$AD,AF$5,0)</f>
        <v>#N/A</v>
      </c>
      <c r="AG17" t="e">
        <f>VLOOKUP($S17,성적입력!$J:$AD,AG$5,0)</f>
        <v>#N/A</v>
      </c>
      <c r="AH17" t="e">
        <f t="shared" si="4"/>
        <v>#N/A</v>
      </c>
      <c r="AI17" t="str">
        <f t="shared" si="5"/>
        <v>21-11</v>
      </c>
      <c r="AJ17">
        <v>2</v>
      </c>
      <c r="AK17">
        <v>1</v>
      </c>
      <c r="AL17" t="s">
        <v>692</v>
      </c>
      <c r="AM17">
        <v>11</v>
      </c>
      <c r="AN17">
        <f>COUNTIF($AP$7:AP17,AP17)</f>
        <v>11</v>
      </c>
      <c r="AO17" t="e">
        <f>VLOOKUP($AI17,성적입력!$J:$AD,AO$5,0)</f>
        <v>#N/A</v>
      </c>
      <c r="AP17" t="e">
        <f>VLOOKUP($AI17,성적입력!$J:$AD,AP$5,0)</f>
        <v>#N/A</v>
      </c>
      <c r="AQ17" t="e">
        <f>VLOOKUP($AI17,성적입력!$J:$AD,AQ$5,0)</f>
        <v>#N/A</v>
      </c>
      <c r="AR17" t="e">
        <f>VLOOKUP($AI17,성적입력!$J:$AD,AR$5,0)</f>
        <v>#N/A</v>
      </c>
      <c r="AS17" t="e">
        <f>VLOOKUP($AI17,성적입력!$J:$AD,AS$5,0)</f>
        <v>#N/A</v>
      </c>
      <c r="AT17" t="e">
        <f>VLOOKUP($AI17,성적입력!$J:$AD,AT$5,0)</f>
        <v>#N/A</v>
      </c>
      <c r="AU17" t="e">
        <f>VLOOKUP($AI17,성적입력!$J:$AD,AU$5,0)</f>
        <v>#N/A</v>
      </c>
      <c r="AV17" t="e">
        <f>VLOOKUP($AI17,성적입력!$J:$AD,AV$5,0)</f>
        <v>#N/A</v>
      </c>
      <c r="AW17" t="e">
        <f>VLOOKUP($AI17,성적입력!$J:$AD,AW$5,0)</f>
        <v>#N/A</v>
      </c>
      <c r="AX17" t="e">
        <f t="shared" si="6"/>
        <v>#N/A</v>
      </c>
      <c r="AY17" t="str">
        <f t="shared" si="7"/>
        <v>22-11</v>
      </c>
      <c r="AZ17">
        <v>2</v>
      </c>
      <c r="BA17">
        <v>2</v>
      </c>
      <c r="BB17" t="s">
        <v>692</v>
      </c>
      <c r="BC17">
        <v>11</v>
      </c>
      <c r="BD17">
        <f>COUNTIF($BF$7:BF17,BF17)</f>
        <v>11</v>
      </c>
      <c r="BE17" t="e">
        <f>VLOOKUP($AY17,성적입력!$J:$AD,BE$5,0)</f>
        <v>#N/A</v>
      </c>
      <c r="BF17" t="e">
        <f>VLOOKUP($AY17,성적입력!$J:$AD,BF$5,0)</f>
        <v>#N/A</v>
      </c>
      <c r="BG17" t="e">
        <f>VLOOKUP($AY17,성적입력!$J:$AD,BG$5,0)</f>
        <v>#N/A</v>
      </c>
      <c r="BH17" t="e">
        <f>VLOOKUP($AY17,성적입력!$J:$AD,BH$5,0)</f>
        <v>#N/A</v>
      </c>
      <c r="BI17" t="e">
        <f>VLOOKUP($AY17,성적입력!$J:$AD,BI$5,0)</f>
        <v>#N/A</v>
      </c>
      <c r="BJ17" t="e">
        <f>VLOOKUP($AY17,성적입력!$J:$AD,BJ$5,0)</f>
        <v>#N/A</v>
      </c>
      <c r="BK17" t="e">
        <f>VLOOKUP($AY17,성적입력!$J:$AD,BK$5,0)</f>
        <v>#N/A</v>
      </c>
      <c r="BL17" t="e">
        <f>VLOOKUP($AY17,성적입력!$J:$AD,BL$5,0)</f>
        <v>#N/A</v>
      </c>
      <c r="BM17" t="e">
        <f>VLOOKUP($AY17,성적입력!$J:$AD,BM$5,0)</f>
        <v>#N/A</v>
      </c>
      <c r="BN17" t="e">
        <f t="shared" si="8"/>
        <v>#N/A</v>
      </c>
      <c r="BO17" t="str">
        <f t="shared" si="9"/>
        <v>31-11</v>
      </c>
      <c r="BP17">
        <v>3</v>
      </c>
      <c r="BQ17">
        <v>1</v>
      </c>
      <c r="BR17" t="s">
        <v>692</v>
      </c>
      <c r="BS17">
        <v>11</v>
      </c>
      <c r="BT17">
        <f>COUNTIF($BV$7:BV17,BV17)</f>
        <v>11</v>
      </c>
      <c r="BU17" t="e">
        <f>VLOOKUP($BO17,성적입력!$J:$AD,BU$5,0)</f>
        <v>#N/A</v>
      </c>
      <c r="BV17" t="e">
        <f>VLOOKUP($BO17,성적입력!$J:$AD,BV$5,0)</f>
        <v>#N/A</v>
      </c>
      <c r="BW17" t="e">
        <f>VLOOKUP($BO17,성적입력!$J:$AD,BW$5,0)</f>
        <v>#N/A</v>
      </c>
      <c r="BX17" t="e">
        <f>VLOOKUP($BO17,성적입력!$J:$AD,BX$5,0)</f>
        <v>#N/A</v>
      </c>
      <c r="BY17" t="e">
        <f>VLOOKUP($BO17,성적입력!$J:$AD,BY$5,0)</f>
        <v>#N/A</v>
      </c>
      <c r="BZ17" t="e">
        <f>VLOOKUP($BO17,성적입력!$J:$AD,BZ$5,0)</f>
        <v>#N/A</v>
      </c>
      <c r="CA17" t="e">
        <f>VLOOKUP($BO17,성적입력!$J:$AD,CA$5,0)</f>
        <v>#N/A</v>
      </c>
      <c r="CB17" t="e">
        <f>VLOOKUP($BO17,성적입력!$J:$AD,CB$5,0)</f>
        <v>#N/A</v>
      </c>
      <c r="CC17" t="e">
        <f>VLOOKUP($BO17,성적입력!$J:$AD,CC$5,0)</f>
        <v>#N/A</v>
      </c>
      <c r="CD17" t="e">
        <f t="shared" si="10"/>
        <v>#N/A</v>
      </c>
      <c r="CE17" t="str">
        <f t="shared" si="11"/>
        <v>32-11</v>
      </c>
      <c r="CF17">
        <v>3</v>
      </c>
      <c r="CG17">
        <v>2</v>
      </c>
      <c r="CH17" t="s">
        <v>692</v>
      </c>
      <c r="CI17">
        <v>11</v>
      </c>
      <c r="CJ17">
        <f>COUNTIF($CL$7:CL17,CL17)</f>
        <v>11</v>
      </c>
      <c r="CK17" t="e">
        <f>VLOOKUP($CE17,성적입력!$J:$AD,CK$5,0)</f>
        <v>#N/A</v>
      </c>
      <c r="CL17" t="e">
        <f>VLOOKUP($CE17,성적입력!$J:$AD,CL$5,0)</f>
        <v>#N/A</v>
      </c>
      <c r="CM17" t="e">
        <f>VLOOKUP($CE17,성적입력!$J:$AD,CM$5,0)</f>
        <v>#N/A</v>
      </c>
      <c r="CN17" t="e">
        <f>VLOOKUP($CE17,성적입력!$J:$AD,CN$5,0)</f>
        <v>#N/A</v>
      </c>
      <c r="CO17" t="e">
        <f>VLOOKUP($CE17,성적입력!$J:$AD,CO$5,0)</f>
        <v>#N/A</v>
      </c>
      <c r="CP17" t="e">
        <f>VLOOKUP($CE17,성적입력!$J:$AD,CP$5,0)</f>
        <v>#N/A</v>
      </c>
      <c r="CQ17" t="e">
        <f>VLOOKUP($CE17,성적입력!$J:$AD,CQ$5,0)</f>
        <v>#N/A</v>
      </c>
      <c r="CR17" t="e">
        <f>VLOOKUP($CE17,성적입력!$J:$AD,CR$5,0)</f>
        <v>#N/A</v>
      </c>
      <c r="CS17" t="e">
        <f>VLOOKUP($CE17,성적입력!$J:$AD,CS$5,0)</f>
        <v>#N/A</v>
      </c>
    </row>
    <row r="18" spans="2:97" x14ac:dyDescent="0.3">
      <c r="B18" t="e">
        <f t="shared" si="0"/>
        <v>#N/A</v>
      </c>
      <c r="C18" t="str">
        <f t="shared" si="1"/>
        <v>11-12</v>
      </c>
      <c r="D18">
        <v>1</v>
      </c>
      <c r="E18">
        <v>1</v>
      </c>
      <c r="F18" t="s">
        <v>692</v>
      </c>
      <c r="G18">
        <v>12</v>
      </c>
      <c r="H18">
        <f>COUNTIF($J$7:J18,J18)</f>
        <v>12</v>
      </c>
      <c r="I18" t="e">
        <f>VLOOKUP($C18,성적입력!$J:$AD,I$5,0)</f>
        <v>#N/A</v>
      </c>
      <c r="J18" t="e">
        <f>VLOOKUP($C18,성적입력!$J:$AD,J$5,0)</f>
        <v>#N/A</v>
      </c>
      <c r="K18" t="e">
        <f>VLOOKUP($C18,성적입력!$J:$AD,K$5,0)</f>
        <v>#N/A</v>
      </c>
      <c r="L18" t="e">
        <f>VLOOKUP($C18,성적입력!$J:$AD,L$5,0)</f>
        <v>#N/A</v>
      </c>
      <c r="M18" t="e">
        <f>VLOOKUP($C18,성적입력!$J:$AD,M$5,0)</f>
        <v>#N/A</v>
      </c>
      <c r="N18" t="e">
        <f>VLOOKUP($C18,성적입력!$J:$AD,N$5,0)</f>
        <v>#N/A</v>
      </c>
      <c r="O18" t="e">
        <f>VLOOKUP($C18,성적입력!$J:$AD,O$5,0)</f>
        <v>#N/A</v>
      </c>
      <c r="P18" t="e">
        <f>VLOOKUP($C18,성적입력!$J:$AD,P$5,0)</f>
        <v>#N/A</v>
      </c>
      <c r="Q18" t="e">
        <f>VLOOKUP($C18,성적입력!$J:$AD,Q$5,0)</f>
        <v>#N/A</v>
      </c>
      <c r="R18" t="e">
        <f t="shared" si="2"/>
        <v>#N/A</v>
      </c>
      <c r="S18" t="str">
        <f t="shared" si="3"/>
        <v>12-12</v>
      </c>
      <c r="T18">
        <v>1</v>
      </c>
      <c r="U18">
        <v>2</v>
      </c>
      <c r="V18" t="s">
        <v>692</v>
      </c>
      <c r="W18">
        <v>12</v>
      </c>
      <c r="X18">
        <f>COUNTIF($Z$7:Z18,Z18)</f>
        <v>12</v>
      </c>
      <c r="Y18" t="e">
        <f>VLOOKUP($S18,성적입력!$J:$AD,Y$5,0)</f>
        <v>#N/A</v>
      </c>
      <c r="Z18" t="e">
        <f>VLOOKUP($S18,성적입력!$J:$AD,Z$5,0)</f>
        <v>#N/A</v>
      </c>
      <c r="AA18" t="e">
        <f>VLOOKUP($S18,성적입력!$J:$AD,AA$5,0)</f>
        <v>#N/A</v>
      </c>
      <c r="AB18" t="e">
        <f>VLOOKUP($S18,성적입력!$J:$AD,AB$5,0)</f>
        <v>#N/A</v>
      </c>
      <c r="AC18" t="e">
        <f>VLOOKUP($S18,성적입력!$J:$AD,AC$5,0)</f>
        <v>#N/A</v>
      </c>
      <c r="AD18" t="e">
        <f>VLOOKUP($S18,성적입력!$J:$AD,AD$5,0)</f>
        <v>#N/A</v>
      </c>
      <c r="AE18" t="e">
        <f>VLOOKUP($S18,성적입력!$J:$AD,AE$5,0)</f>
        <v>#N/A</v>
      </c>
      <c r="AF18" t="e">
        <f>VLOOKUP($S18,성적입력!$J:$AD,AF$5,0)</f>
        <v>#N/A</v>
      </c>
      <c r="AG18" t="e">
        <f>VLOOKUP($S18,성적입력!$J:$AD,AG$5,0)</f>
        <v>#N/A</v>
      </c>
      <c r="AH18" t="e">
        <f t="shared" si="4"/>
        <v>#N/A</v>
      </c>
      <c r="AI18" t="str">
        <f t="shared" si="5"/>
        <v>21-12</v>
      </c>
      <c r="AJ18">
        <v>2</v>
      </c>
      <c r="AK18">
        <v>1</v>
      </c>
      <c r="AL18" t="s">
        <v>692</v>
      </c>
      <c r="AM18">
        <v>12</v>
      </c>
      <c r="AN18">
        <f>COUNTIF($AP$7:AP18,AP18)</f>
        <v>12</v>
      </c>
      <c r="AO18" t="e">
        <f>VLOOKUP($AI18,성적입력!$J:$AD,AO$5,0)</f>
        <v>#N/A</v>
      </c>
      <c r="AP18" t="e">
        <f>VLOOKUP($AI18,성적입력!$J:$AD,AP$5,0)</f>
        <v>#N/A</v>
      </c>
      <c r="AQ18" t="e">
        <f>VLOOKUP($AI18,성적입력!$J:$AD,AQ$5,0)</f>
        <v>#N/A</v>
      </c>
      <c r="AR18" t="e">
        <f>VLOOKUP($AI18,성적입력!$J:$AD,AR$5,0)</f>
        <v>#N/A</v>
      </c>
      <c r="AS18" t="e">
        <f>VLOOKUP($AI18,성적입력!$J:$AD,AS$5,0)</f>
        <v>#N/A</v>
      </c>
      <c r="AT18" t="e">
        <f>VLOOKUP($AI18,성적입력!$J:$AD,AT$5,0)</f>
        <v>#N/A</v>
      </c>
      <c r="AU18" t="e">
        <f>VLOOKUP($AI18,성적입력!$J:$AD,AU$5,0)</f>
        <v>#N/A</v>
      </c>
      <c r="AV18" t="e">
        <f>VLOOKUP($AI18,성적입력!$J:$AD,AV$5,0)</f>
        <v>#N/A</v>
      </c>
      <c r="AW18" t="e">
        <f>VLOOKUP($AI18,성적입력!$J:$AD,AW$5,0)</f>
        <v>#N/A</v>
      </c>
      <c r="AX18" t="e">
        <f t="shared" si="6"/>
        <v>#N/A</v>
      </c>
      <c r="AY18" t="str">
        <f t="shared" si="7"/>
        <v>22-12</v>
      </c>
      <c r="AZ18">
        <v>2</v>
      </c>
      <c r="BA18">
        <v>2</v>
      </c>
      <c r="BB18" t="s">
        <v>692</v>
      </c>
      <c r="BC18">
        <v>12</v>
      </c>
      <c r="BD18">
        <f>COUNTIF($BF$7:BF18,BF18)</f>
        <v>12</v>
      </c>
      <c r="BE18" t="e">
        <f>VLOOKUP($AY18,성적입력!$J:$AD,BE$5,0)</f>
        <v>#N/A</v>
      </c>
      <c r="BF18" t="e">
        <f>VLOOKUP($AY18,성적입력!$J:$AD,BF$5,0)</f>
        <v>#N/A</v>
      </c>
      <c r="BG18" t="e">
        <f>VLOOKUP($AY18,성적입력!$J:$AD,BG$5,0)</f>
        <v>#N/A</v>
      </c>
      <c r="BH18" t="e">
        <f>VLOOKUP($AY18,성적입력!$J:$AD,BH$5,0)</f>
        <v>#N/A</v>
      </c>
      <c r="BI18" t="e">
        <f>VLOOKUP($AY18,성적입력!$J:$AD,BI$5,0)</f>
        <v>#N/A</v>
      </c>
      <c r="BJ18" t="e">
        <f>VLOOKUP($AY18,성적입력!$J:$AD,BJ$5,0)</f>
        <v>#N/A</v>
      </c>
      <c r="BK18" t="e">
        <f>VLOOKUP($AY18,성적입력!$J:$AD,BK$5,0)</f>
        <v>#N/A</v>
      </c>
      <c r="BL18" t="e">
        <f>VLOOKUP($AY18,성적입력!$J:$AD,BL$5,0)</f>
        <v>#N/A</v>
      </c>
      <c r="BM18" t="e">
        <f>VLOOKUP($AY18,성적입력!$J:$AD,BM$5,0)</f>
        <v>#N/A</v>
      </c>
      <c r="BN18" t="e">
        <f t="shared" si="8"/>
        <v>#N/A</v>
      </c>
      <c r="BO18" t="str">
        <f t="shared" si="9"/>
        <v>31-12</v>
      </c>
      <c r="BP18">
        <v>3</v>
      </c>
      <c r="BQ18">
        <v>1</v>
      </c>
      <c r="BR18" t="s">
        <v>692</v>
      </c>
      <c r="BS18">
        <v>12</v>
      </c>
      <c r="BT18">
        <f>COUNTIF($BV$7:BV18,BV18)</f>
        <v>12</v>
      </c>
      <c r="BU18" t="e">
        <f>VLOOKUP($BO18,성적입력!$J:$AD,BU$5,0)</f>
        <v>#N/A</v>
      </c>
      <c r="BV18" t="e">
        <f>VLOOKUP($BO18,성적입력!$J:$AD,BV$5,0)</f>
        <v>#N/A</v>
      </c>
      <c r="BW18" t="e">
        <f>VLOOKUP($BO18,성적입력!$J:$AD,BW$5,0)</f>
        <v>#N/A</v>
      </c>
      <c r="BX18" t="e">
        <f>VLOOKUP($BO18,성적입력!$J:$AD,BX$5,0)</f>
        <v>#N/A</v>
      </c>
      <c r="BY18" t="e">
        <f>VLOOKUP($BO18,성적입력!$J:$AD,BY$5,0)</f>
        <v>#N/A</v>
      </c>
      <c r="BZ18" t="e">
        <f>VLOOKUP($BO18,성적입력!$J:$AD,BZ$5,0)</f>
        <v>#N/A</v>
      </c>
      <c r="CA18" t="e">
        <f>VLOOKUP($BO18,성적입력!$J:$AD,CA$5,0)</f>
        <v>#N/A</v>
      </c>
      <c r="CB18" t="e">
        <f>VLOOKUP($BO18,성적입력!$J:$AD,CB$5,0)</f>
        <v>#N/A</v>
      </c>
      <c r="CC18" t="e">
        <f>VLOOKUP($BO18,성적입력!$J:$AD,CC$5,0)</f>
        <v>#N/A</v>
      </c>
      <c r="CD18" t="e">
        <f t="shared" si="10"/>
        <v>#N/A</v>
      </c>
      <c r="CE18" t="str">
        <f t="shared" si="11"/>
        <v>32-12</v>
      </c>
      <c r="CF18">
        <v>3</v>
      </c>
      <c r="CG18">
        <v>2</v>
      </c>
      <c r="CH18" t="s">
        <v>692</v>
      </c>
      <c r="CI18">
        <v>12</v>
      </c>
      <c r="CJ18">
        <f>COUNTIF($CL$7:CL18,CL18)</f>
        <v>12</v>
      </c>
      <c r="CK18" t="e">
        <f>VLOOKUP($CE18,성적입력!$J:$AD,CK$5,0)</f>
        <v>#N/A</v>
      </c>
      <c r="CL18" t="e">
        <f>VLOOKUP($CE18,성적입력!$J:$AD,CL$5,0)</f>
        <v>#N/A</v>
      </c>
      <c r="CM18" t="e">
        <f>VLOOKUP($CE18,성적입력!$J:$AD,CM$5,0)</f>
        <v>#N/A</v>
      </c>
      <c r="CN18" t="e">
        <f>VLOOKUP($CE18,성적입력!$J:$AD,CN$5,0)</f>
        <v>#N/A</v>
      </c>
      <c r="CO18" t="e">
        <f>VLOOKUP($CE18,성적입력!$J:$AD,CO$5,0)</f>
        <v>#N/A</v>
      </c>
      <c r="CP18" t="e">
        <f>VLOOKUP($CE18,성적입력!$J:$AD,CP$5,0)</f>
        <v>#N/A</v>
      </c>
      <c r="CQ18" t="e">
        <f>VLOOKUP($CE18,성적입력!$J:$AD,CQ$5,0)</f>
        <v>#N/A</v>
      </c>
      <c r="CR18" t="e">
        <f>VLOOKUP($CE18,성적입력!$J:$AD,CR$5,0)</f>
        <v>#N/A</v>
      </c>
      <c r="CS18" t="e">
        <f>VLOOKUP($CE18,성적입력!$J:$AD,CS$5,0)</f>
        <v>#N/A</v>
      </c>
    </row>
    <row r="19" spans="2:97" x14ac:dyDescent="0.3">
      <c r="B19" t="e">
        <f t="shared" si="0"/>
        <v>#N/A</v>
      </c>
      <c r="C19" t="str">
        <f t="shared" si="1"/>
        <v>11-13</v>
      </c>
      <c r="D19">
        <v>1</v>
      </c>
      <c r="E19">
        <v>1</v>
      </c>
      <c r="F19" t="s">
        <v>692</v>
      </c>
      <c r="G19">
        <v>13</v>
      </c>
      <c r="H19">
        <f>COUNTIF($J$7:J19,J19)</f>
        <v>13</v>
      </c>
      <c r="I19" t="e">
        <f>VLOOKUP($C19,성적입력!$J:$AD,I$5,0)</f>
        <v>#N/A</v>
      </c>
      <c r="J19" t="e">
        <f>VLOOKUP($C19,성적입력!$J:$AD,J$5,0)</f>
        <v>#N/A</v>
      </c>
      <c r="K19" t="e">
        <f>VLOOKUP($C19,성적입력!$J:$AD,K$5,0)</f>
        <v>#N/A</v>
      </c>
      <c r="L19" t="e">
        <f>VLOOKUP($C19,성적입력!$J:$AD,L$5,0)</f>
        <v>#N/A</v>
      </c>
      <c r="M19" t="e">
        <f>VLOOKUP($C19,성적입력!$J:$AD,M$5,0)</f>
        <v>#N/A</v>
      </c>
      <c r="N19" t="e">
        <f>VLOOKUP($C19,성적입력!$J:$AD,N$5,0)</f>
        <v>#N/A</v>
      </c>
      <c r="O19" t="e">
        <f>VLOOKUP($C19,성적입력!$J:$AD,O$5,0)</f>
        <v>#N/A</v>
      </c>
      <c r="P19" t="e">
        <f>VLOOKUP($C19,성적입력!$J:$AD,P$5,0)</f>
        <v>#N/A</v>
      </c>
      <c r="Q19" t="e">
        <f>VLOOKUP($C19,성적입력!$J:$AD,Q$5,0)</f>
        <v>#N/A</v>
      </c>
      <c r="R19" t="e">
        <f t="shared" si="2"/>
        <v>#N/A</v>
      </c>
      <c r="S19" t="str">
        <f t="shared" si="3"/>
        <v>12-13</v>
      </c>
      <c r="T19">
        <v>1</v>
      </c>
      <c r="U19">
        <v>2</v>
      </c>
      <c r="V19" t="s">
        <v>692</v>
      </c>
      <c r="W19">
        <v>13</v>
      </c>
      <c r="X19">
        <f>COUNTIF($Z$7:Z19,Z19)</f>
        <v>13</v>
      </c>
      <c r="Y19" t="e">
        <f>VLOOKUP($S19,성적입력!$J:$AD,Y$5,0)</f>
        <v>#N/A</v>
      </c>
      <c r="Z19" t="e">
        <f>VLOOKUP($S19,성적입력!$J:$AD,Z$5,0)</f>
        <v>#N/A</v>
      </c>
      <c r="AA19" t="e">
        <f>VLOOKUP($S19,성적입력!$J:$AD,AA$5,0)</f>
        <v>#N/A</v>
      </c>
      <c r="AB19" t="e">
        <f>VLOOKUP($S19,성적입력!$J:$AD,AB$5,0)</f>
        <v>#N/A</v>
      </c>
      <c r="AC19" t="e">
        <f>VLOOKUP($S19,성적입력!$J:$AD,AC$5,0)</f>
        <v>#N/A</v>
      </c>
      <c r="AD19" t="e">
        <f>VLOOKUP($S19,성적입력!$J:$AD,AD$5,0)</f>
        <v>#N/A</v>
      </c>
      <c r="AE19" t="e">
        <f>VLOOKUP($S19,성적입력!$J:$AD,AE$5,0)</f>
        <v>#N/A</v>
      </c>
      <c r="AF19" t="e">
        <f>VLOOKUP($S19,성적입력!$J:$AD,AF$5,0)</f>
        <v>#N/A</v>
      </c>
      <c r="AG19" t="e">
        <f>VLOOKUP($S19,성적입력!$J:$AD,AG$5,0)</f>
        <v>#N/A</v>
      </c>
      <c r="AH19" t="e">
        <f t="shared" si="4"/>
        <v>#N/A</v>
      </c>
      <c r="AI19" t="str">
        <f t="shared" si="5"/>
        <v>21-13</v>
      </c>
      <c r="AJ19">
        <v>2</v>
      </c>
      <c r="AK19">
        <v>1</v>
      </c>
      <c r="AL19" t="s">
        <v>692</v>
      </c>
      <c r="AM19">
        <v>13</v>
      </c>
      <c r="AN19">
        <f>COUNTIF($AP$7:AP19,AP19)</f>
        <v>13</v>
      </c>
      <c r="AO19" t="e">
        <f>VLOOKUP($AI19,성적입력!$J:$AD,AO$5,0)</f>
        <v>#N/A</v>
      </c>
      <c r="AP19" t="e">
        <f>VLOOKUP($AI19,성적입력!$J:$AD,AP$5,0)</f>
        <v>#N/A</v>
      </c>
      <c r="AQ19" t="e">
        <f>VLOOKUP($AI19,성적입력!$J:$AD,AQ$5,0)</f>
        <v>#N/A</v>
      </c>
      <c r="AR19" t="e">
        <f>VLOOKUP($AI19,성적입력!$J:$AD,AR$5,0)</f>
        <v>#N/A</v>
      </c>
      <c r="AS19" t="e">
        <f>VLOOKUP($AI19,성적입력!$J:$AD,AS$5,0)</f>
        <v>#N/A</v>
      </c>
      <c r="AT19" t="e">
        <f>VLOOKUP($AI19,성적입력!$J:$AD,AT$5,0)</f>
        <v>#N/A</v>
      </c>
      <c r="AU19" t="e">
        <f>VLOOKUP($AI19,성적입력!$J:$AD,AU$5,0)</f>
        <v>#N/A</v>
      </c>
      <c r="AV19" t="e">
        <f>VLOOKUP($AI19,성적입력!$J:$AD,AV$5,0)</f>
        <v>#N/A</v>
      </c>
      <c r="AW19" t="e">
        <f>VLOOKUP($AI19,성적입력!$J:$AD,AW$5,0)</f>
        <v>#N/A</v>
      </c>
      <c r="AX19" t="e">
        <f t="shared" si="6"/>
        <v>#N/A</v>
      </c>
      <c r="AY19" t="str">
        <f t="shared" si="7"/>
        <v>22-13</v>
      </c>
      <c r="AZ19">
        <v>2</v>
      </c>
      <c r="BA19">
        <v>2</v>
      </c>
      <c r="BB19" t="s">
        <v>692</v>
      </c>
      <c r="BC19">
        <v>13</v>
      </c>
      <c r="BD19">
        <f>COUNTIF($BF$7:BF19,BF19)</f>
        <v>13</v>
      </c>
      <c r="BE19" t="e">
        <f>VLOOKUP($AY19,성적입력!$J:$AD,BE$5,0)</f>
        <v>#N/A</v>
      </c>
      <c r="BF19" t="e">
        <f>VLOOKUP($AY19,성적입력!$J:$AD,BF$5,0)</f>
        <v>#N/A</v>
      </c>
      <c r="BG19" t="e">
        <f>VLOOKUP($AY19,성적입력!$J:$AD,BG$5,0)</f>
        <v>#N/A</v>
      </c>
      <c r="BH19" t="e">
        <f>VLOOKUP($AY19,성적입력!$J:$AD,BH$5,0)</f>
        <v>#N/A</v>
      </c>
      <c r="BI19" t="e">
        <f>VLOOKUP($AY19,성적입력!$J:$AD,BI$5,0)</f>
        <v>#N/A</v>
      </c>
      <c r="BJ19" t="e">
        <f>VLOOKUP($AY19,성적입력!$J:$AD,BJ$5,0)</f>
        <v>#N/A</v>
      </c>
      <c r="BK19" t="e">
        <f>VLOOKUP($AY19,성적입력!$J:$AD,BK$5,0)</f>
        <v>#N/A</v>
      </c>
      <c r="BL19" t="e">
        <f>VLOOKUP($AY19,성적입력!$J:$AD,BL$5,0)</f>
        <v>#N/A</v>
      </c>
      <c r="BM19" t="e">
        <f>VLOOKUP($AY19,성적입력!$J:$AD,BM$5,0)</f>
        <v>#N/A</v>
      </c>
      <c r="BN19" t="e">
        <f t="shared" si="8"/>
        <v>#N/A</v>
      </c>
      <c r="BO19" t="str">
        <f t="shared" si="9"/>
        <v>31-13</v>
      </c>
      <c r="BP19">
        <v>3</v>
      </c>
      <c r="BQ19">
        <v>1</v>
      </c>
      <c r="BR19" t="s">
        <v>692</v>
      </c>
      <c r="BS19">
        <v>13</v>
      </c>
      <c r="BT19">
        <f>COUNTIF($BV$7:BV19,BV19)</f>
        <v>13</v>
      </c>
      <c r="BU19" t="e">
        <f>VLOOKUP($BO19,성적입력!$J:$AD,BU$5,0)</f>
        <v>#N/A</v>
      </c>
      <c r="BV19" t="e">
        <f>VLOOKUP($BO19,성적입력!$J:$AD,BV$5,0)</f>
        <v>#N/A</v>
      </c>
      <c r="BW19" t="e">
        <f>VLOOKUP($BO19,성적입력!$J:$AD,BW$5,0)</f>
        <v>#N/A</v>
      </c>
      <c r="BX19" t="e">
        <f>VLOOKUP($BO19,성적입력!$J:$AD,BX$5,0)</f>
        <v>#N/A</v>
      </c>
      <c r="BY19" t="e">
        <f>VLOOKUP($BO19,성적입력!$J:$AD,BY$5,0)</f>
        <v>#N/A</v>
      </c>
      <c r="BZ19" t="e">
        <f>VLOOKUP($BO19,성적입력!$J:$AD,BZ$5,0)</f>
        <v>#N/A</v>
      </c>
      <c r="CA19" t="e">
        <f>VLOOKUP($BO19,성적입력!$J:$AD,CA$5,0)</f>
        <v>#N/A</v>
      </c>
      <c r="CB19" t="e">
        <f>VLOOKUP($BO19,성적입력!$J:$AD,CB$5,0)</f>
        <v>#N/A</v>
      </c>
      <c r="CC19" t="e">
        <f>VLOOKUP($BO19,성적입력!$J:$AD,CC$5,0)</f>
        <v>#N/A</v>
      </c>
      <c r="CD19" t="e">
        <f t="shared" si="10"/>
        <v>#N/A</v>
      </c>
      <c r="CE19" t="str">
        <f t="shared" si="11"/>
        <v>32-13</v>
      </c>
      <c r="CF19">
        <v>3</v>
      </c>
      <c r="CG19">
        <v>2</v>
      </c>
      <c r="CH19" t="s">
        <v>692</v>
      </c>
      <c r="CI19">
        <v>13</v>
      </c>
      <c r="CJ19">
        <f>COUNTIF($CL$7:CL19,CL19)</f>
        <v>13</v>
      </c>
      <c r="CK19" t="e">
        <f>VLOOKUP($CE19,성적입력!$J:$AD,CK$5,0)</f>
        <v>#N/A</v>
      </c>
      <c r="CL19" t="e">
        <f>VLOOKUP($CE19,성적입력!$J:$AD,CL$5,0)</f>
        <v>#N/A</v>
      </c>
      <c r="CM19" t="e">
        <f>VLOOKUP($CE19,성적입력!$J:$AD,CM$5,0)</f>
        <v>#N/A</v>
      </c>
      <c r="CN19" t="e">
        <f>VLOOKUP($CE19,성적입력!$J:$AD,CN$5,0)</f>
        <v>#N/A</v>
      </c>
      <c r="CO19" t="e">
        <f>VLOOKUP($CE19,성적입력!$J:$AD,CO$5,0)</f>
        <v>#N/A</v>
      </c>
      <c r="CP19" t="e">
        <f>VLOOKUP($CE19,성적입력!$J:$AD,CP$5,0)</f>
        <v>#N/A</v>
      </c>
      <c r="CQ19" t="e">
        <f>VLOOKUP($CE19,성적입력!$J:$AD,CQ$5,0)</f>
        <v>#N/A</v>
      </c>
      <c r="CR19" t="e">
        <f>VLOOKUP($CE19,성적입력!$J:$AD,CR$5,0)</f>
        <v>#N/A</v>
      </c>
      <c r="CS19" t="e">
        <f>VLOOKUP($CE19,성적입력!$J:$AD,CS$5,0)</f>
        <v>#N/A</v>
      </c>
    </row>
    <row r="20" spans="2:97" x14ac:dyDescent="0.3">
      <c r="B20" t="e">
        <f t="shared" si="0"/>
        <v>#N/A</v>
      </c>
      <c r="C20" t="str">
        <f t="shared" si="1"/>
        <v>11-14</v>
      </c>
      <c r="D20">
        <v>1</v>
      </c>
      <c r="E20">
        <v>1</v>
      </c>
      <c r="F20" t="s">
        <v>692</v>
      </c>
      <c r="G20">
        <v>14</v>
      </c>
      <c r="H20">
        <f>COUNTIF($J$7:J20,J20)</f>
        <v>14</v>
      </c>
      <c r="I20" t="e">
        <f>VLOOKUP($C20,성적입력!$J:$AD,I$5,0)</f>
        <v>#N/A</v>
      </c>
      <c r="J20" t="e">
        <f>VLOOKUP($C20,성적입력!$J:$AD,J$5,0)</f>
        <v>#N/A</v>
      </c>
      <c r="K20" t="e">
        <f>VLOOKUP($C20,성적입력!$J:$AD,K$5,0)</f>
        <v>#N/A</v>
      </c>
      <c r="L20" t="e">
        <f>VLOOKUP($C20,성적입력!$J:$AD,L$5,0)</f>
        <v>#N/A</v>
      </c>
      <c r="M20" t="e">
        <f>VLOOKUP($C20,성적입력!$J:$AD,M$5,0)</f>
        <v>#N/A</v>
      </c>
      <c r="N20" t="e">
        <f>VLOOKUP($C20,성적입력!$J:$AD,N$5,0)</f>
        <v>#N/A</v>
      </c>
      <c r="O20" t="e">
        <f>VLOOKUP($C20,성적입력!$J:$AD,O$5,0)</f>
        <v>#N/A</v>
      </c>
      <c r="P20" t="e">
        <f>VLOOKUP($C20,성적입력!$J:$AD,P$5,0)</f>
        <v>#N/A</v>
      </c>
      <c r="Q20" t="e">
        <f>VLOOKUP($C20,성적입력!$J:$AD,Q$5,0)</f>
        <v>#N/A</v>
      </c>
      <c r="R20" t="e">
        <f t="shared" si="2"/>
        <v>#N/A</v>
      </c>
      <c r="S20" t="str">
        <f t="shared" si="3"/>
        <v>12-14</v>
      </c>
      <c r="T20">
        <v>1</v>
      </c>
      <c r="U20">
        <v>2</v>
      </c>
      <c r="V20" t="s">
        <v>692</v>
      </c>
      <c r="W20">
        <v>14</v>
      </c>
      <c r="X20">
        <f>COUNTIF($Z$7:Z20,Z20)</f>
        <v>14</v>
      </c>
      <c r="Y20" t="e">
        <f>VLOOKUP($S20,성적입력!$J:$AD,Y$5,0)</f>
        <v>#N/A</v>
      </c>
      <c r="Z20" t="e">
        <f>VLOOKUP($S20,성적입력!$J:$AD,Z$5,0)</f>
        <v>#N/A</v>
      </c>
      <c r="AA20" t="e">
        <f>VLOOKUP($S20,성적입력!$J:$AD,AA$5,0)</f>
        <v>#N/A</v>
      </c>
      <c r="AB20" t="e">
        <f>VLOOKUP($S20,성적입력!$J:$AD,AB$5,0)</f>
        <v>#N/A</v>
      </c>
      <c r="AC20" t="e">
        <f>VLOOKUP($S20,성적입력!$J:$AD,AC$5,0)</f>
        <v>#N/A</v>
      </c>
      <c r="AD20" t="e">
        <f>VLOOKUP($S20,성적입력!$J:$AD,AD$5,0)</f>
        <v>#N/A</v>
      </c>
      <c r="AE20" t="e">
        <f>VLOOKUP($S20,성적입력!$J:$AD,AE$5,0)</f>
        <v>#N/A</v>
      </c>
      <c r="AF20" t="e">
        <f>VLOOKUP($S20,성적입력!$J:$AD,AF$5,0)</f>
        <v>#N/A</v>
      </c>
      <c r="AG20" t="e">
        <f>VLOOKUP($S20,성적입력!$J:$AD,AG$5,0)</f>
        <v>#N/A</v>
      </c>
      <c r="AH20" t="e">
        <f t="shared" si="4"/>
        <v>#N/A</v>
      </c>
      <c r="AI20" t="str">
        <f t="shared" si="5"/>
        <v>21-14</v>
      </c>
      <c r="AJ20">
        <v>2</v>
      </c>
      <c r="AK20">
        <v>1</v>
      </c>
      <c r="AL20" t="s">
        <v>692</v>
      </c>
      <c r="AM20">
        <v>14</v>
      </c>
      <c r="AN20">
        <f>COUNTIF($AP$7:AP20,AP20)</f>
        <v>14</v>
      </c>
      <c r="AO20" t="e">
        <f>VLOOKUP($AI20,성적입력!$J:$AD,AO$5,0)</f>
        <v>#N/A</v>
      </c>
      <c r="AP20" t="e">
        <f>VLOOKUP($AI20,성적입력!$J:$AD,AP$5,0)</f>
        <v>#N/A</v>
      </c>
      <c r="AQ20" t="e">
        <f>VLOOKUP($AI20,성적입력!$J:$AD,AQ$5,0)</f>
        <v>#N/A</v>
      </c>
      <c r="AR20" t="e">
        <f>VLOOKUP($AI20,성적입력!$J:$AD,AR$5,0)</f>
        <v>#N/A</v>
      </c>
      <c r="AS20" t="e">
        <f>VLOOKUP($AI20,성적입력!$J:$AD,AS$5,0)</f>
        <v>#N/A</v>
      </c>
      <c r="AT20" t="e">
        <f>VLOOKUP($AI20,성적입력!$J:$AD,AT$5,0)</f>
        <v>#N/A</v>
      </c>
      <c r="AU20" t="e">
        <f>VLOOKUP($AI20,성적입력!$J:$AD,AU$5,0)</f>
        <v>#N/A</v>
      </c>
      <c r="AV20" t="e">
        <f>VLOOKUP($AI20,성적입력!$J:$AD,AV$5,0)</f>
        <v>#N/A</v>
      </c>
      <c r="AW20" t="e">
        <f>VLOOKUP($AI20,성적입력!$J:$AD,AW$5,0)</f>
        <v>#N/A</v>
      </c>
      <c r="AX20" t="e">
        <f t="shared" si="6"/>
        <v>#N/A</v>
      </c>
      <c r="AY20" t="str">
        <f t="shared" si="7"/>
        <v>22-14</v>
      </c>
      <c r="AZ20">
        <v>2</v>
      </c>
      <c r="BA20">
        <v>2</v>
      </c>
      <c r="BB20" t="s">
        <v>692</v>
      </c>
      <c r="BC20">
        <v>14</v>
      </c>
      <c r="BD20">
        <f>COUNTIF($BF$7:BF20,BF20)</f>
        <v>14</v>
      </c>
      <c r="BE20" t="e">
        <f>VLOOKUP($AY20,성적입력!$J:$AD,BE$5,0)</f>
        <v>#N/A</v>
      </c>
      <c r="BF20" t="e">
        <f>VLOOKUP($AY20,성적입력!$J:$AD,BF$5,0)</f>
        <v>#N/A</v>
      </c>
      <c r="BG20" t="e">
        <f>VLOOKUP($AY20,성적입력!$J:$AD,BG$5,0)</f>
        <v>#N/A</v>
      </c>
      <c r="BH20" t="e">
        <f>VLOOKUP($AY20,성적입력!$J:$AD,BH$5,0)</f>
        <v>#N/A</v>
      </c>
      <c r="BI20" t="e">
        <f>VLOOKUP($AY20,성적입력!$J:$AD,BI$5,0)</f>
        <v>#N/A</v>
      </c>
      <c r="BJ20" t="e">
        <f>VLOOKUP($AY20,성적입력!$J:$AD,BJ$5,0)</f>
        <v>#N/A</v>
      </c>
      <c r="BK20" t="e">
        <f>VLOOKUP($AY20,성적입력!$J:$AD,BK$5,0)</f>
        <v>#N/A</v>
      </c>
      <c r="BL20" t="e">
        <f>VLOOKUP($AY20,성적입력!$J:$AD,BL$5,0)</f>
        <v>#N/A</v>
      </c>
      <c r="BM20" t="e">
        <f>VLOOKUP($AY20,성적입력!$J:$AD,BM$5,0)</f>
        <v>#N/A</v>
      </c>
      <c r="BN20" t="e">
        <f t="shared" si="8"/>
        <v>#N/A</v>
      </c>
      <c r="BO20" t="str">
        <f t="shared" si="9"/>
        <v>31-14</v>
      </c>
      <c r="BP20">
        <v>3</v>
      </c>
      <c r="BQ20">
        <v>1</v>
      </c>
      <c r="BR20" t="s">
        <v>692</v>
      </c>
      <c r="BS20">
        <v>14</v>
      </c>
      <c r="BT20">
        <f>COUNTIF($BV$7:BV20,BV20)</f>
        <v>14</v>
      </c>
      <c r="BU20" t="e">
        <f>VLOOKUP($BO20,성적입력!$J:$AD,BU$5,0)</f>
        <v>#N/A</v>
      </c>
      <c r="BV20" t="e">
        <f>VLOOKUP($BO20,성적입력!$J:$AD,BV$5,0)</f>
        <v>#N/A</v>
      </c>
      <c r="BW20" t="e">
        <f>VLOOKUP($BO20,성적입력!$J:$AD,BW$5,0)</f>
        <v>#N/A</v>
      </c>
      <c r="BX20" t="e">
        <f>VLOOKUP($BO20,성적입력!$J:$AD,BX$5,0)</f>
        <v>#N/A</v>
      </c>
      <c r="BY20" t="e">
        <f>VLOOKUP($BO20,성적입력!$J:$AD,BY$5,0)</f>
        <v>#N/A</v>
      </c>
      <c r="BZ20" t="e">
        <f>VLOOKUP($BO20,성적입력!$J:$AD,BZ$5,0)</f>
        <v>#N/A</v>
      </c>
      <c r="CA20" t="e">
        <f>VLOOKUP($BO20,성적입력!$J:$AD,CA$5,0)</f>
        <v>#N/A</v>
      </c>
      <c r="CB20" t="e">
        <f>VLOOKUP($BO20,성적입력!$J:$AD,CB$5,0)</f>
        <v>#N/A</v>
      </c>
      <c r="CC20" t="e">
        <f>VLOOKUP($BO20,성적입력!$J:$AD,CC$5,0)</f>
        <v>#N/A</v>
      </c>
      <c r="CD20" t="e">
        <f t="shared" si="10"/>
        <v>#N/A</v>
      </c>
      <c r="CE20" t="str">
        <f t="shared" si="11"/>
        <v>32-14</v>
      </c>
      <c r="CF20">
        <v>3</v>
      </c>
      <c r="CG20">
        <v>2</v>
      </c>
      <c r="CH20" t="s">
        <v>692</v>
      </c>
      <c r="CI20">
        <v>14</v>
      </c>
      <c r="CJ20">
        <f>COUNTIF($CL$7:CL20,CL20)</f>
        <v>14</v>
      </c>
      <c r="CK20" t="e">
        <f>VLOOKUP($CE20,성적입력!$J:$AD,CK$5,0)</f>
        <v>#N/A</v>
      </c>
      <c r="CL20" t="e">
        <f>VLOOKUP($CE20,성적입력!$J:$AD,CL$5,0)</f>
        <v>#N/A</v>
      </c>
      <c r="CM20" t="e">
        <f>VLOOKUP($CE20,성적입력!$J:$AD,CM$5,0)</f>
        <v>#N/A</v>
      </c>
      <c r="CN20" t="e">
        <f>VLOOKUP($CE20,성적입력!$J:$AD,CN$5,0)</f>
        <v>#N/A</v>
      </c>
      <c r="CO20" t="e">
        <f>VLOOKUP($CE20,성적입력!$J:$AD,CO$5,0)</f>
        <v>#N/A</v>
      </c>
      <c r="CP20" t="e">
        <f>VLOOKUP($CE20,성적입력!$J:$AD,CP$5,0)</f>
        <v>#N/A</v>
      </c>
      <c r="CQ20" t="e">
        <f>VLOOKUP($CE20,성적입력!$J:$AD,CQ$5,0)</f>
        <v>#N/A</v>
      </c>
      <c r="CR20" t="e">
        <f>VLOOKUP($CE20,성적입력!$J:$AD,CR$5,0)</f>
        <v>#N/A</v>
      </c>
      <c r="CS20" t="e">
        <f>VLOOKUP($CE20,성적입력!$J:$AD,CS$5,0)</f>
        <v>#N/A</v>
      </c>
    </row>
    <row r="21" spans="2:97" x14ac:dyDescent="0.3">
      <c r="B21" t="e">
        <f t="shared" si="0"/>
        <v>#N/A</v>
      </c>
      <c r="C21" t="str">
        <f t="shared" si="1"/>
        <v>11-15</v>
      </c>
      <c r="D21">
        <v>1</v>
      </c>
      <c r="E21">
        <v>1</v>
      </c>
      <c r="F21" t="s">
        <v>692</v>
      </c>
      <c r="G21">
        <v>15</v>
      </c>
      <c r="H21">
        <f>COUNTIF($J$7:J21,J21)</f>
        <v>15</v>
      </c>
      <c r="I21" t="e">
        <f>VLOOKUP($C21,성적입력!$J:$AD,I$5,0)</f>
        <v>#N/A</v>
      </c>
      <c r="J21" t="e">
        <f>VLOOKUP($C21,성적입력!$J:$AD,J$5,0)</f>
        <v>#N/A</v>
      </c>
      <c r="K21" t="e">
        <f>VLOOKUP($C21,성적입력!$J:$AD,K$5,0)</f>
        <v>#N/A</v>
      </c>
      <c r="L21" t="e">
        <f>VLOOKUP($C21,성적입력!$J:$AD,L$5,0)</f>
        <v>#N/A</v>
      </c>
      <c r="M21" t="e">
        <f>VLOOKUP($C21,성적입력!$J:$AD,M$5,0)</f>
        <v>#N/A</v>
      </c>
      <c r="N21" t="e">
        <f>VLOOKUP($C21,성적입력!$J:$AD,N$5,0)</f>
        <v>#N/A</v>
      </c>
      <c r="O21" t="e">
        <f>VLOOKUP($C21,성적입력!$J:$AD,O$5,0)</f>
        <v>#N/A</v>
      </c>
      <c r="P21" t="e">
        <f>VLOOKUP($C21,성적입력!$J:$AD,P$5,0)</f>
        <v>#N/A</v>
      </c>
      <c r="Q21" t="e">
        <f>VLOOKUP($C21,성적입력!$J:$AD,Q$5,0)</f>
        <v>#N/A</v>
      </c>
      <c r="R21" t="e">
        <f t="shared" si="2"/>
        <v>#N/A</v>
      </c>
      <c r="S21" t="str">
        <f t="shared" si="3"/>
        <v>12-15</v>
      </c>
      <c r="T21">
        <v>1</v>
      </c>
      <c r="U21">
        <v>2</v>
      </c>
      <c r="V21" t="s">
        <v>692</v>
      </c>
      <c r="W21">
        <v>15</v>
      </c>
      <c r="X21">
        <f>COUNTIF($Z$7:Z21,Z21)</f>
        <v>15</v>
      </c>
      <c r="Y21" t="e">
        <f>VLOOKUP($S21,성적입력!$J:$AD,Y$5,0)</f>
        <v>#N/A</v>
      </c>
      <c r="Z21" t="e">
        <f>VLOOKUP($S21,성적입력!$J:$AD,Z$5,0)</f>
        <v>#N/A</v>
      </c>
      <c r="AA21" t="e">
        <f>VLOOKUP($S21,성적입력!$J:$AD,AA$5,0)</f>
        <v>#N/A</v>
      </c>
      <c r="AB21" t="e">
        <f>VLOOKUP($S21,성적입력!$J:$AD,AB$5,0)</f>
        <v>#N/A</v>
      </c>
      <c r="AC21" t="e">
        <f>VLOOKUP($S21,성적입력!$J:$AD,AC$5,0)</f>
        <v>#N/A</v>
      </c>
      <c r="AD21" t="e">
        <f>VLOOKUP($S21,성적입력!$J:$AD,AD$5,0)</f>
        <v>#N/A</v>
      </c>
      <c r="AE21" t="e">
        <f>VLOOKUP($S21,성적입력!$J:$AD,AE$5,0)</f>
        <v>#N/A</v>
      </c>
      <c r="AF21" t="e">
        <f>VLOOKUP($S21,성적입력!$J:$AD,AF$5,0)</f>
        <v>#N/A</v>
      </c>
      <c r="AG21" t="e">
        <f>VLOOKUP($S21,성적입력!$J:$AD,AG$5,0)</f>
        <v>#N/A</v>
      </c>
      <c r="AH21" t="e">
        <f t="shared" si="4"/>
        <v>#N/A</v>
      </c>
      <c r="AI21" t="str">
        <f t="shared" si="5"/>
        <v>21-15</v>
      </c>
      <c r="AJ21">
        <v>2</v>
      </c>
      <c r="AK21">
        <v>1</v>
      </c>
      <c r="AL21" t="s">
        <v>692</v>
      </c>
      <c r="AM21">
        <v>15</v>
      </c>
      <c r="AN21">
        <f>COUNTIF($AP$7:AP21,AP21)</f>
        <v>15</v>
      </c>
      <c r="AO21" t="e">
        <f>VLOOKUP($AI21,성적입력!$J:$AD,AO$5,0)</f>
        <v>#N/A</v>
      </c>
      <c r="AP21" t="e">
        <f>VLOOKUP($AI21,성적입력!$J:$AD,AP$5,0)</f>
        <v>#N/A</v>
      </c>
      <c r="AQ21" t="e">
        <f>VLOOKUP($AI21,성적입력!$J:$AD,AQ$5,0)</f>
        <v>#N/A</v>
      </c>
      <c r="AR21" t="e">
        <f>VLOOKUP($AI21,성적입력!$J:$AD,AR$5,0)</f>
        <v>#N/A</v>
      </c>
      <c r="AS21" t="e">
        <f>VLOOKUP($AI21,성적입력!$J:$AD,AS$5,0)</f>
        <v>#N/A</v>
      </c>
      <c r="AT21" t="e">
        <f>VLOOKUP($AI21,성적입력!$J:$AD,AT$5,0)</f>
        <v>#N/A</v>
      </c>
      <c r="AU21" t="e">
        <f>VLOOKUP($AI21,성적입력!$J:$AD,AU$5,0)</f>
        <v>#N/A</v>
      </c>
      <c r="AV21" t="e">
        <f>VLOOKUP($AI21,성적입력!$J:$AD,AV$5,0)</f>
        <v>#N/A</v>
      </c>
      <c r="AW21" t="e">
        <f>VLOOKUP($AI21,성적입력!$J:$AD,AW$5,0)</f>
        <v>#N/A</v>
      </c>
      <c r="AX21" t="e">
        <f t="shared" si="6"/>
        <v>#N/A</v>
      </c>
      <c r="AY21" t="str">
        <f t="shared" si="7"/>
        <v>22-15</v>
      </c>
      <c r="AZ21">
        <v>2</v>
      </c>
      <c r="BA21">
        <v>2</v>
      </c>
      <c r="BB21" t="s">
        <v>692</v>
      </c>
      <c r="BC21">
        <v>15</v>
      </c>
      <c r="BD21">
        <f>COUNTIF($BF$7:BF21,BF21)</f>
        <v>15</v>
      </c>
      <c r="BE21" t="e">
        <f>VLOOKUP($AY21,성적입력!$J:$AD,BE$5,0)</f>
        <v>#N/A</v>
      </c>
      <c r="BF21" t="e">
        <f>VLOOKUP($AY21,성적입력!$J:$AD,BF$5,0)</f>
        <v>#N/A</v>
      </c>
      <c r="BG21" t="e">
        <f>VLOOKUP($AY21,성적입력!$J:$AD,BG$5,0)</f>
        <v>#N/A</v>
      </c>
      <c r="BH21" t="e">
        <f>VLOOKUP($AY21,성적입력!$J:$AD,BH$5,0)</f>
        <v>#N/A</v>
      </c>
      <c r="BI21" t="e">
        <f>VLOOKUP($AY21,성적입력!$J:$AD,BI$5,0)</f>
        <v>#N/A</v>
      </c>
      <c r="BJ21" t="e">
        <f>VLOOKUP($AY21,성적입력!$J:$AD,BJ$5,0)</f>
        <v>#N/A</v>
      </c>
      <c r="BK21" t="e">
        <f>VLOOKUP($AY21,성적입력!$J:$AD,BK$5,0)</f>
        <v>#N/A</v>
      </c>
      <c r="BL21" t="e">
        <f>VLOOKUP($AY21,성적입력!$J:$AD,BL$5,0)</f>
        <v>#N/A</v>
      </c>
      <c r="BM21" t="e">
        <f>VLOOKUP($AY21,성적입력!$J:$AD,BM$5,0)</f>
        <v>#N/A</v>
      </c>
      <c r="BN21" t="e">
        <f t="shared" si="8"/>
        <v>#N/A</v>
      </c>
      <c r="BO21" t="str">
        <f t="shared" si="9"/>
        <v>31-15</v>
      </c>
      <c r="BP21">
        <v>3</v>
      </c>
      <c r="BQ21">
        <v>1</v>
      </c>
      <c r="BR21" t="s">
        <v>692</v>
      </c>
      <c r="BS21">
        <v>15</v>
      </c>
      <c r="BT21">
        <f>COUNTIF($BV$7:BV21,BV21)</f>
        <v>15</v>
      </c>
      <c r="BU21" t="e">
        <f>VLOOKUP($BO21,성적입력!$J:$AD,BU$5,0)</f>
        <v>#N/A</v>
      </c>
      <c r="BV21" t="e">
        <f>VLOOKUP($BO21,성적입력!$J:$AD,BV$5,0)</f>
        <v>#N/A</v>
      </c>
      <c r="BW21" t="e">
        <f>VLOOKUP($BO21,성적입력!$J:$AD,BW$5,0)</f>
        <v>#N/A</v>
      </c>
      <c r="BX21" t="e">
        <f>VLOOKUP($BO21,성적입력!$J:$AD,BX$5,0)</f>
        <v>#N/A</v>
      </c>
      <c r="BY21" t="e">
        <f>VLOOKUP($BO21,성적입력!$J:$AD,BY$5,0)</f>
        <v>#N/A</v>
      </c>
      <c r="BZ21" t="e">
        <f>VLOOKUP($BO21,성적입력!$J:$AD,BZ$5,0)</f>
        <v>#N/A</v>
      </c>
      <c r="CA21" t="e">
        <f>VLOOKUP($BO21,성적입력!$J:$AD,CA$5,0)</f>
        <v>#N/A</v>
      </c>
      <c r="CB21" t="e">
        <f>VLOOKUP($BO21,성적입력!$J:$AD,CB$5,0)</f>
        <v>#N/A</v>
      </c>
      <c r="CC21" t="e">
        <f>VLOOKUP($BO21,성적입력!$J:$AD,CC$5,0)</f>
        <v>#N/A</v>
      </c>
      <c r="CD21" t="e">
        <f t="shared" si="10"/>
        <v>#N/A</v>
      </c>
      <c r="CE21" t="str">
        <f t="shared" si="11"/>
        <v>32-15</v>
      </c>
      <c r="CF21">
        <v>3</v>
      </c>
      <c r="CG21">
        <v>2</v>
      </c>
      <c r="CH21" t="s">
        <v>692</v>
      </c>
      <c r="CI21">
        <v>15</v>
      </c>
      <c r="CJ21">
        <f>COUNTIF($CL$7:CL21,CL21)</f>
        <v>15</v>
      </c>
      <c r="CK21" t="e">
        <f>VLOOKUP($CE21,성적입력!$J:$AD,CK$5,0)</f>
        <v>#N/A</v>
      </c>
      <c r="CL21" t="e">
        <f>VLOOKUP($CE21,성적입력!$J:$AD,CL$5,0)</f>
        <v>#N/A</v>
      </c>
      <c r="CM21" t="e">
        <f>VLOOKUP($CE21,성적입력!$J:$AD,CM$5,0)</f>
        <v>#N/A</v>
      </c>
      <c r="CN21" t="e">
        <f>VLOOKUP($CE21,성적입력!$J:$AD,CN$5,0)</f>
        <v>#N/A</v>
      </c>
      <c r="CO21" t="e">
        <f>VLOOKUP($CE21,성적입력!$J:$AD,CO$5,0)</f>
        <v>#N/A</v>
      </c>
      <c r="CP21" t="e">
        <f>VLOOKUP($CE21,성적입력!$J:$AD,CP$5,0)</f>
        <v>#N/A</v>
      </c>
      <c r="CQ21" t="e">
        <f>VLOOKUP($CE21,성적입력!$J:$AD,CQ$5,0)</f>
        <v>#N/A</v>
      </c>
      <c r="CR21" t="e">
        <f>VLOOKUP($CE21,성적입력!$J:$AD,CR$5,0)</f>
        <v>#N/A</v>
      </c>
      <c r="CS21" t="e">
        <f>VLOOKUP($CE21,성적입력!$J:$AD,CS$5,0)</f>
        <v>#N/A</v>
      </c>
    </row>
    <row r="22" spans="2:97" x14ac:dyDescent="0.3">
      <c r="B22" t="e">
        <f t="shared" si="0"/>
        <v>#N/A</v>
      </c>
      <c r="C22" t="str">
        <f t="shared" si="1"/>
        <v>11-16</v>
      </c>
      <c r="D22">
        <v>1</v>
      </c>
      <c r="E22">
        <v>1</v>
      </c>
      <c r="F22" t="s">
        <v>692</v>
      </c>
      <c r="G22">
        <v>16</v>
      </c>
      <c r="H22">
        <f>COUNTIF($J$7:J22,J22)</f>
        <v>16</v>
      </c>
      <c r="I22" t="e">
        <f>VLOOKUP($C22,성적입력!$J:$AD,I$5,0)</f>
        <v>#N/A</v>
      </c>
      <c r="J22" t="e">
        <f>VLOOKUP($C22,성적입력!$J:$AD,J$5,0)</f>
        <v>#N/A</v>
      </c>
      <c r="K22" t="e">
        <f>VLOOKUP($C22,성적입력!$J:$AD,K$5,0)</f>
        <v>#N/A</v>
      </c>
      <c r="L22" t="e">
        <f>VLOOKUP($C22,성적입력!$J:$AD,L$5,0)</f>
        <v>#N/A</v>
      </c>
      <c r="M22" t="e">
        <f>VLOOKUP($C22,성적입력!$J:$AD,M$5,0)</f>
        <v>#N/A</v>
      </c>
      <c r="N22" t="e">
        <f>VLOOKUP($C22,성적입력!$J:$AD,N$5,0)</f>
        <v>#N/A</v>
      </c>
      <c r="O22" t="e">
        <f>VLOOKUP($C22,성적입력!$J:$AD,O$5,0)</f>
        <v>#N/A</v>
      </c>
      <c r="P22" t="e">
        <f>VLOOKUP($C22,성적입력!$J:$AD,P$5,0)</f>
        <v>#N/A</v>
      </c>
      <c r="Q22" t="e">
        <f>VLOOKUP($C22,성적입력!$J:$AD,Q$5,0)</f>
        <v>#N/A</v>
      </c>
      <c r="R22" t="e">
        <f t="shared" si="2"/>
        <v>#N/A</v>
      </c>
      <c r="S22" t="str">
        <f t="shared" si="3"/>
        <v>12-16</v>
      </c>
      <c r="T22">
        <v>1</v>
      </c>
      <c r="U22">
        <v>2</v>
      </c>
      <c r="V22" t="s">
        <v>692</v>
      </c>
      <c r="W22">
        <v>16</v>
      </c>
      <c r="X22">
        <f>COUNTIF($Z$7:Z22,Z22)</f>
        <v>16</v>
      </c>
      <c r="Y22" t="e">
        <f>VLOOKUP($S22,성적입력!$J:$AD,Y$5,0)</f>
        <v>#N/A</v>
      </c>
      <c r="Z22" t="e">
        <f>VLOOKUP($S22,성적입력!$J:$AD,Z$5,0)</f>
        <v>#N/A</v>
      </c>
      <c r="AA22" t="e">
        <f>VLOOKUP($S22,성적입력!$J:$AD,AA$5,0)</f>
        <v>#N/A</v>
      </c>
      <c r="AB22" t="e">
        <f>VLOOKUP($S22,성적입력!$J:$AD,AB$5,0)</f>
        <v>#N/A</v>
      </c>
      <c r="AC22" t="e">
        <f>VLOOKUP($S22,성적입력!$J:$AD,AC$5,0)</f>
        <v>#N/A</v>
      </c>
      <c r="AD22" t="e">
        <f>VLOOKUP($S22,성적입력!$J:$AD,AD$5,0)</f>
        <v>#N/A</v>
      </c>
      <c r="AE22" t="e">
        <f>VLOOKUP($S22,성적입력!$J:$AD,AE$5,0)</f>
        <v>#N/A</v>
      </c>
      <c r="AF22" t="e">
        <f>VLOOKUP($S22,성적입력!$J:$AD,AF$5,0)</f>
        <v>#N/A</v>
      </c>
      <c r="AG22" t="e">
        <f>VLOOKUP($S22,성적입력!$J:$AD,AG$5,0)</f>
        <v>#N/A</v>
      </c>
      <c r="AH22" t="e">
        <f t="shared" si="4"/>
        <v>#N/A</v>
      </c>
      <c r="AI22" t="str">
        <f t="shared" si="5"/>
        <v>21-16</v>
      </c>
      <c r="AJ22">
        <v>2</v>
      </c>
      <c r="AK22">
        <v>1</v>
      </c>
      <c r="AL22" t="s">
        <v>692</v>
      </c>
      <c r="AM22">
        <v>16</v>
      </c>
      <c r="AN22">
        <f>COUNTIF($AP$7:AP22,AP22)</f>
        <v>16</v>
      </c>
      <c r="AO22" t="e">
        <f>VLOOKUP($AI22,성적입력!$J:$AD,AO$5,0)</f>
        <v>#N/A</v>
      </c>
      <c r="AP22" t="e">
        <f>VLOOKUP($AI22,성적입력!$J:$AD,AP$5,0)</f>
        <v>#N/A</v>
      </c>
      <c r="AQ22" t="e">
        <f>VLOOKUP($AI22,성적입력!$J:$AD,AQ$5,0)</f>
        <v>#N/A</v>
      </c>
      <c r="AR22" t="e">
        <f>VLOOKUP($AI22,성적입력!$J:$AD,AR$5,0)</f>
        <v>#N/A</v>
      </c>
      <c r="AS22" t="e">
        <f>VLOOKUP($AI22,성적입력!$J:$AD,AS$5,0)</f>
        <v>#N/A</v>
      </c>
      <c r="AT22" t="e">
        <f>VLOOKUP($AI22,성적입력!$J:$AD,AT$5,0)</f>
        <v>#N/A</v>
      </c>
      <c r="AU22" t="e">
        <f>VLOOKUP($AI22,성적입력!$J:$AD,AU$5,0)</f>
        <v>#N/A</v>
      </c>
      <c r="AV22" t="e">
        <f>VLOOKUP($AI22,성적입력!$J:$AD,AV$5,0)</f>
        <v>#N/A</v>
      </c>
      <c r="AW22" t="e">
        <f>VLOOKUP($AI22,성적입력!$J:$AD,AW$5,0)</f>
        <v>#N/A</v>
      </c>
      <c r="AX22" t="e">
        <f t="shared" si="6"/>
        <v>#N/A</v>
      </c>
      <c r="AY22" t="str">
        <f t="shared" si="7"/>
        <v>22-16</v>
      </c>
      <c r="AZ22">
        <v>2</v>
      </c>
      <c r="BA22">
        <v>2</v>
      </c>
      <c r="BB22" t="s">
        <v>692</v>
      </c>
      <c r="BC22">
        <v>16</v>
      </c>
      <c r="BD22">
        <f>COUNTIF($BF$7:BF22,BF22)</f>
        <v>16</v>
      </c>
      <c r="BE22" t="e">
        <f>VLOOKUP($AY22,성적입력!$J:$AD,BE$5,0)</f>
        <v>#N/A</v>
      </c>
      <c r="BF22" t="e">
        <f>VLOOKUP($AY22,성적입력!$J:$AD,BF$5,0)</f>
        <v>#N/A</v>
      </c>
      <c r="BG22" t="e">
        <f>VLOOKUP($AY22,성적입력!$J:$AD,BG$5,0)</f>
        <v>#N/A</v>
      </c>
      <c r="BH22" t="e">
        <f>VLOOKUP($AY22,성적입력!$J:$AD,BH$5,0)</f>
        <v>#N/A</v>
      </c>
      <c r="BI22" t="e">
        <f>VLOOKUP($AY22,성적입력!$J:$AD,BI$5,0)</f>
        <v>#N/A</v>
      </c>
      <c r="BJ22" t="e">
        <f>VLOOKUP($AY22,성적입력!$J:$AD,BJ$5,0)</f>
        <v>#N/A</v>
      </c>
      <c r="BK22" t="e">
        <f>VLOOKUP($AY22,성적입력!$J:$AD,BK$5,0)</f>
        <v>#N/A</v>
      </c>
      <c r="BL22" t="e">
        <f>VLOOKUP($AY22,성적입력!$J:$AD,BL$5,0)</f>
        <v>#N/A</v>
      </c>
      <c r="BM22" t="e">
        <f>VLOOKUP($AY22,성적입력!$J:$AD,BM$5,0)</f>
        <v>#N/A</v>
      </c>
      <c r="BN22" t="e">
        <f t="shared" si="8"/>
        <v>#N/A</v>
      </c>
      <c r="BO22" t="str">
        <f t="shared" si="9"/>
        <v>31-16</v>
      </c>
      <c r="BP22">
        <v>3</v>
      </c>
      <c r="BQ22">
        <v>1</v>
      </c>
      <c r="BR22" t="s">
        <v>692</v>
      </c>
      <c r="BS22">
        <v>16</v>
      </c>
      <c r="BT22">
        <f>COUNTIF($BV$7:BV22,BV22)</f>
        <v>16</v>
      </c>
      <c r="BU22" t="e">
        <f>VLOOKUP($BO22,성적입력!$J:$AD,BU$5,0)</f>
        <v>#N/A</v>
      </c>
      <c r="BV22" t="e">
        <f>VLOOKUP($BO22,성적입력!$J:$AD,BV$5,0)</f>
        <v>#N/A</v>
      </c>
      <c r="BW22" t="e">
        <f>VLOOKUP($BO22,성적입력!$J:$AD,BW$5,0)</f>
        <v>#N/A</v>
      </c>
      <c r="BX22" t="e">
        <f>VLOOKUP($BO22,성적입력!$J:$AD,BX$5,0)</f>
        <v>#N/A</v>
      </c>
      <c r="BY22" t="e">
        <f>VLOOKUP($BO22,성적입력!$J:$AD,BY$5,0)</f>
        <v>#N/A</v>
      </c>
      <c r="BZ22" t="e">
        <f>VLOOKUP($BO22,성적입력!$J:$AD,BZ$5,0)</f>
        <v>#N/A</v>
      </c>
      <c r="CA22" t="e">
        <f>VLOOKUP($BO22,성적입력!$J:$AD,CA$5,0)</f>
        <v>#N/A</v>
      </c>
      <c r="CB22" t="e">
        <f>VLOOKUP($BO22,성적입력!$J:$AD,CB$5,0)</f>
        <v>#N/A</v>
      </c>
      <c r="CC22" t="e">
        <f>VLOOKUP($BO22,성적입력!$J:$AD,CC$5,0)</f>
        <v>#N/A</v>
      </c>
      <c r="CD22" t="e">
        <f t="shared" si="10"/>
        <v>#N/A</v>
      </c>
      <c r="CE22" t="str">
        <f t="shared" si="11"/>
        <v>32-16</v>
      </c>
      <c r="CF22">
        <v>3</v>
      </c>
      <c r="CG22">
        <v>2</v>
      </c>
      <c r="CH22" t="s">
        <v>692</v>
      </c>
      <c r="CI22">
        <v>16</v>
      </c>
      <c r="CJ22">
        <f>COUNTIF($CL$7:CL22,CL22)</f>
        <v>16</v>
      </c>
      <c r="CK22" t="e">
        <f>VLOOKUP($CE22,성적입력!$J:$AD,CK$5,0)</f>
        <v>#N/A</v>
      </c>
      <c r="CL22" t="e">
        <f>VLOOKUP($CE22,성적입력!$J:$AD,CL$5,0)</f>
        <v>#N/A</v>
      </c>
      <c r="CM22" t="e">
        <f>VLOOKUP($CE22,성적입력!$J:$AD,CM$5,0)</f>
        <v>#N/A</v>
      </c>
      <c r="CN22" t="e">
        <f>VLOOKUP($CE22,성적입력!$J:$AD,CN$5,0)</f>
        <v>#N/A</v>
      </c>
      <c r="CO22" t="e">
        <f>VLOOKUP($CE22,성적입력!$J:$AD,CO$5,0)</f>
        <v>#N/A</v>
      </c>
      <c r="CP22" t="e">
        <f>VLOOKUP($CE22,성적입력!$J:$AD,CP$5,0)</f>
        <v>#N/A</v>
      </c>
      <c r="CQ22" t="e">
        <f>VLOOKUP($CE22,성적입력!$J:$AD,CQ$5,0)</f>
        <v>#N/A</v>
      </c>
      <c r="CR22" t="e">
        <f>VLOOKUP($CE22,성적입력!$J:$AD,CR$5,0)</f>
        <v>#N/A</v>
      </c>
      <c r="CS22" t="e">
        <f>VLOOKUP($CE22,성적입력!$J:$AD,CS$5,0)</f>
        <v>#N/A</v>
      </c>
    </row>
    <row r="23" spans="2:97" x14ac:dyDescent="0.3">
      <c r="B23" t="e">
        <f t="shared" si="0"/>
        <v>#N/A</v>
      </c>
      <c r="C23" t="str">
        <f t="shared" si="1"/>
        <v>11-17</v>
      </c>
      <c r="D23">
        <v>1</v>
      </c>
      <c r="E23">
        <v>1</v>
      </c>
      <c r="F23" t="s">
        <v>692</v>
      </c>
      <c r="G23">
        <v>17</v>
      </c>
      <c r="H23">
        <f>COUNTIF($J$7:J23,J23)</f>
        <v>17</v>
      </c>
      <c r="I23" t="e">
        <f>VLOOKUP($C23,성적입력!$J:$AD,I$5,0)</f>
        <v>#N/A</v>
      </c>
      <c r="J23" t="e">
        <f>VLOOKUP($C23,성적입력!$J:$AD,J$5,0)</f>
        <v>#N/A</v>
      </c>
      <c r="K23" t="e">
        <f>VLOOKUP($C23,성적입력!$J:$AD,K$5,0)</f>
        <v>#N/A</v>
      </c>
      <c r="L23" t="e">
        <f>VLOOKUP($C23,성적입력!$J:$AD,L$5,0)</f>
        <v>#N/A</v>
      </c>
      <c r="M23" t="e">
        <f>VLOOKUP($C23,성적입력!$J:$AD,M$5,0)</f>
        <v>#N/A</v>
      </c>
      <c r="N23" t="e">
        <f>VLOOKUP($C23,성적입력!$J:$AD,N$5,0)</f>
        <v>#N/A</v>
      </c>
      <c r="O23" t="e">
        <f>VLOOKUP($C23,성적입력!$J:$AD,O$5,0)</f>
        <v>#N/A</v>
      </c>
      <c r="P23" t="e">
        <f>VLOOKUP($C23,성적입력!$J:$AD,P$5,0)</f>
        <v>#N/A</v>
      </c>
      <c r="Q23" t="e">
        <f>VLOOKUP($C23,성적입력!$J:$AD,Q$5,0)</f>
        <v>#N/A</v>
      </c>
      <c r="R23" t="e">
        <f t="shared" si="2"/>
        <v>#N/A</v>
      </c>
      <c r="S23" t="str">
        <f t="shared" si="3"/>
        <v>12-17</v>
      </c>
      <c r="T23">
        <v>1</v>
      </c>
      <c r="U23">
        <v>2</v>
      </c>
      <c r="V23" t="s">
        <v>692</v>
      </c>
      <c r="W23">
        <v>17</v>
      </c>
      <c r="X23">
        <f>COUNTIF($Z$7:Z23,Z23)</f>
        <v>17</v>
      </c>
      <c r="Y23" t="e">
        <f>VLOOKUP($S23,성적입력!$J:$AD,Y$5,0)</f>
        <v>#N/A</v>
      </c>
      <c r="Z23" t="e">
        <f>VLOOKUP($S23,성적입력!$J:$AD,Z$5,0)</f>
        <v>#N/A</v>
      </c>
      <c r="AA23" t="e">
        <f>VLOOKUP($S23,성적입력!$J:$AD,AA$5,0)</f>
        <v>#N/A</v>
      </c>
      <c r="AB23" t="e">
        <f>VLOOKUP($S23,성적입력!$J:$AD,AB$5,0)</f>
        <v>#N/A</v>
      </c>
      <c r="AC23" t="e">
        <f>VLOOKUP($S23,성적입력!$J:$AD,AC$5,0)</f>
        <v>#N/A</v>
      </c>
      <c r="AD23" t="e">
        <f>VLOOKUP($S23,성적입력!$J:$AD,AD$5,0)</f>
        <v>#N/A</v>
      </c>
      <c r="AE23" t="e">
        <f>VLOOKUP($S23,성적입력!$J:$AD,AE$5,0)</f>
        <v>#N/A</v>
      </c>
      <c r="AF23" t="e">
        <f>VLOOKUP($S23,성적입력!$J:$AD,AF$5,0)</f>
        <v>#N/A</v>
      </c>
      <c r="AG23" t="e">
        <f>VLOOKUP($S23,성적입력!$J:$AD,AG$5,0)</f>
        <v>#N/A</v>
      </c>
      <c r="AH23" t="e">
        <f t="shared" si="4"/>
        <v>#N/A</v>
      </c>
      <c r="AI23" t="str">
        <f t="shared" si="5"/>
        <v>21-17</v>
      </c>
      <c r="AJ23">
        <v>2</v>
      </c>
      <c r="AK23">
        <v>1</v>
      </c>
      <c r="AL23" t="s">
        <v>692</v>
      </c>
      <c r="AM23">
        <v>17</v>
      </c>
      <c r="AN23">
        <f>COUNTIF($AP$7:AP23,AP23)</f>
        <v>17</v>
      </c>
      <c r="AO23" t="e">
        <f>VLOOKUP($AI23,성적입력!$J:$AD,AO$5,0)</f>
        <v>#N/A</v>
      </c>
      <c r="AP23" t="e">
        <f>VLOOKUP($AI23,성적입력!$J:$AD,AP$5,0)</f>
        <v>#N/A</v>
      </c>
      <c r="AQ23" t="e">
        <f>VLOOKUP($AI23,성적입력!$J:$AD,AQ$5,0)</f>
        <v>#N/A</v>
      </c>
      <c r="AR23" t="e">
        <f>VLOOKUP($AI23,성적입력!$J:$AD,AR$5,0)</f>
        <v>#N/A</v>
      </c>
      <c r="AS23" t="e">
        <f>VLOOKUP($AI23,성적입력!$J:$AD,AS$5,0)</f>
        <v>#N/A</v>
      </c>
      <c r="AT23" t="e">
        <f>VLOOKUP($AI23,성적입력!$J:$AD,AT$5,0)</f>
        <v>#N/A</v>
      </c>
      <c r="AU23" t="e">
        <f>VLOOKUP($AI23,성적입력!$J:$AD,AU$5,0)</f>
        <v>#N/A</v>
      </c>
      <c r="AV23" t="e">
        <f>VLOOKUP($AI23,성적입력!$J:$AD,AV$5,0)</f>
        <v>#N/A</v>
      </c>
      <c r="AW23" t="e">
        <f>VLOOKUP($AI23,성적입력!$J:$AD,AW$5,0)</f>
        <v>#N/A</v>
      </c>
      <c r="AX23" t="e">
        <f t="shared" si="6"/>
        <v>#N/A</v>
      </c>
      <c r="AY23" t="str">
        <f t="shared" si="7"/>
        <v>22-17</v>
      </c>
      <c r="AZ23">
        <v>2</v>
      </c>
      <c r="BA23">
        <v>2</v>
      </c>
      <c r="BB23" t="s">
        <v>692</v>
      </c>
      <c r="BC23">
        <v>17</v>
      </c>
      <c r="BD23">
        <f>COUNTIF($BF$7:BF23,BF23)</f>
        <v>17</v>
      </c>
      <c r="BE23" t="e">
        <f>VLOOKUP($AY23,성적입력!$J:$AD,BE$5,0)</f>
        <v>#N/A</v>
      </c>
      <c r="BF23" t="e">
        <f>VLOOKUP($AY23,성적입력!$J:$AD,BF$5,0)</f>
        <v>#N/A</v>
      </c>
      <c r="BG23" t="e">
        <f>VLOOKUP($AY23,성적입력!$J:$AD,BG$5,0)</f>
        <v>#N/A</v>
      </c>
      <c r="BH23" t="e">
        <f>VLOOKUP($AY23,성적입력!$J:$AD,BH$5,0)</f>
        <v>#N/A</v>
      </c>
      <c r="BI23" t="e">
        <f>VLOOKUP($AY23,성적입력!$J:$AD,BI$5,0)</f>
        <v>#N/A</v>
      </c>
      <c r="BJ23" t="e">
        <f>VLOOKUP($AY23,성적입력!$J:$AD,BJ$5,0)</f>
        <v>#N/A</v>
      </c>
      <c r="BK23" t="e">
        <f>VLOOKUP($AY23,성적입력!$J:$AD,BK$5,0)</f>
        <v>#N/A</v>
      </c>
      <c r="BL23" t="e">
        <f>VLOOKUP($AY23,성적입력!$J:$AD,BL$5,0)</f>
        <v>#N/A</v>
      </c>
      <c r="BM23" t="e">
        <f>VLOOKUP($AY23,성적입력!$J:$AD,BM$5,0)</f>
        <v>#N/A</v>
      </c>
      <c r="BN23" t="e">
        <f t="shared" si="8"/>
        <v>#N/A</v>
      </c>
      <c r="BO23" t="str">
        <f t="shared" si="9"/>
        <v>31-17</v>
      </c>
      <c r="BP23">
        <v>3</v>
      </c>
      <c r="BQ23">
        <v>1</v>
      </c>
      <c r="BR23" t="s">
        <v>692</v>
      </c>
      <c r="BS23">
        <v>17</v>
      </c>
      <c r="BT23">
        <f>COUNTIF($BV$7:BV23,BV23)</f>
        <v>17</v>
      </c>
      <c r="BU23" t="e">
        <f>VLOOKUP($BO23,성적입력!$J:$AD,BU$5,0)</f>
        <v>#N/A</v>
      </c>
      <c r="BV23" t="e">
        <f>VLOOKUP($BO23,성적입력!$J:$AD,BV$5,0)</f>
        <v>#N/A</v>
      </c>
      <c r="BW23" t="e">
        <f>VLOOKUP($BO23,성적입력!$J:$AD,BW$5,0)</f>
        <v>#N/A</v>
      </c>
      <c r="BX23" t="e">
        <f>VLOOKUP($BO23,성적입력!$J:$AD,BX$5,0)</f>
        <v>#N/A</v>
      </c>
      <c r="BY23" t="e">
        <f>VLOOKUP($BO23,성적입력!$J:$AD,BY$5,0)</f>
        <v>#N/A</v>
      </c>
      <c r="BZ23" t="e">
        <f>VLOOKUP($BO23,성적입력!$J:$AD,BZ$5,0)</f>
        <v>#N/A</v>
      </c>
      <c r="CA23" t="e">
        <f>VLOOKUP($BO23,성적입력!$J:$AD,CA$5,0)</f>
        <v>#N/A</v>
      </c>
      <c r="CB23" t="e">
        <f>VLOOKUP($BO23,성적입력!$J:$AD,CB$5,0)</f>
        <v>#N/A</v>
      </c>
      <c r="CC23" t="e">
        <f>VLOOKUP($BO23,성적입력!$J:$AD,CC$5,0)</f>
        <v>#N/A</v>
      </c>
      <c r="CD23" t="e">
        <f t="shared" si="10"/>
        <v>#N/A</v>
      </c>
      <c r="CE23" t="str">
        <f t="shared" si="11"/>
        <v>32-17</v>
      </c>
      <c r="CF23">
        <v>3</v>
      </c>
      <c r="CG23">
        <v>2</v>
      </c>
      <c r="CH23" t="s">
        <v>692</v>
      </c>
      <c r="CI23">
        <v>17</v>
      </c>
      <c r="CJ23">
        <f>COUNTIF($CL$7:CL23,CL23)</f>
        <v>17</v>
      </c>
      <c r="CK23" t="e">
        <f>VLOOKUP($CE23,성적입력!$J:$AD,CK$5,0)</f>
        <v>#N/A</v>
      </c>
      <c r="CL23" t="e">
        <f>VLOOKUP($CE23,성적입력!$J:$AD,CL$5,0)</f>
        <v>#N/A</v>
      </c>
      <c r="CM23" t="e">
        <f>VLOOKUP($CE23,성적입력!$J:$AD,CM$5,0)</f>
        <v>#N/A</v>
      </c>
      <c r="CN23" t="e">
        <f>VLOOKUP($CE23,성적입력!$J:$AD,CN$5,0)</f>
        <v>#N/A</v>
      </c>
      <c r="CO23" t="e">
        <f>VLOOKUP($CE23,성적입력!$J:$AD,CO$5,0)</f>
        <v>#N/A</v>
      </c>
      <c r="CP23" t="e">
        <f>VLOOKUP($CE23,성적입력!$J:$AD,CP$5,0)</f>
        <v>#N/A</v>
      </c>
      <c r="CQ23" t="e">
        <f>VLOOKUP($CE23,성적입력!$J:$AD,CQ$5,0)</f>
        <v>#N/A</v>
      </c>
      <c r="CR23" t="e">
        <f>VLOOKUP($CE23,성적입력!$J:$AD,CR$5,0)</f>
        <v>#N/A</v>
      </c>
      <c r="CS23" t="e">
        <f>VLOOKUP($CE23,성적입력!$J:$AD,CS$5,0)</f>
        <v>#N/A</v>
      </c>
    </row>
    <row r="24" spans="2:97" x14ac:dyDescent="0.3">
      <c r="B24" t="e">
        <f t="shared" si="0"/>
        <v>#N/A</v>
      </c>
      <c r="C24" t="str">
        <f t="shared" si="1"/>
        <v>11-18</v>
      </c>
      <c r="D24">
        <v>1</v>
      </c>
      <c r="E24">
        <v>1</v>
      </c>
      <c r="F24" t="s">
        <v>692</v>
      </c>
      <c r="G24">
        <v>18</v>
      </c>
      <c r="H24">
        <f>COUNTIF($J$7:J24,J24)</f>
        <v>18</v>
      </c>
      <c r="I24" t="e">
        <f>VLOOKUP($C24,성적입력!$J:$AD,I$5,0)</f>
        <v>#N/A</v>
      </c>
      <c r="J24" t="e">
        <f>VLOOKUP($C24,성적입력!$J:$AD,J$5,0)</f>
        <v>#N/A</v>
      </c>
      <c r="K24" t="e">
        <f>VLOOKUP($C24,성적입력!$J:$AD,K$5,0)</f>
        <v>#N/A</v>
      </c>
      <c r="L24" t="e">
        <f>VLOOKUP($C24,성적입력!$J:$AD,L$5,0)</f>
        <v>#N/A</v>
      </c>
      <c r="M24" t="e">
        <f>VLOOKUP($C24,성적입력!$J:$AD,M$5,0)</f>
        <v>#N/A</v>
      </c>
      <c r="N24" t="e">
        <f>VLOOKUP($C24,성적입력!$J:$AD,N$5,0)</f>
        <v>#N/A</v>
      </c>
      <c r="O24" t="e">
        <f>VLOOKUP($C24,성적입력!$J:$AD,O$5,0)</f>
        <v>#N/A</v>
      </c>
      <c r="P24" t="e">
        <f>VLOOKUP($C24,성적입력!$J:$AD,P$5,0)</f>
        <v>#N/A</v>
      </c>
      <c r="Q24" t="e">
        <f>VLOOKUP($C24,성적입력!$J:$AD,Q$5,0)</f>
        <v>#N/A</v>
      </c>
      <c r="R24" t="e">
        <f t="shared" si="2"/>
        <v>#N/A</v>
      </c>
      <c r="S24" t="str">
        <f t="shared" si="3"/>
        <v>12-18</v>
      </c>
      <c r="T24">
        <v>1</v>
      </c>
      <c r="U24">
        <v>2</v>
      </c>
      <c r="V24" t="s">
        <v>692</v>
      </c>
      <c r="W24">
        <v>18</v>
      </c>
      <c r="X24">
        <f>COUNTIF($Z$7:Z24,Z24)</f>
        <v>18</v>
      </c>
      <c r="Y24" t="e">
        <f>VLOOKUP($S24,성적입력!$J:$AD,Y$5,0)</f>
        <v>#N/A</v>
      </c>
      <c r="Z24" t="e">
        <f>VLOOKUP($S24,성적입력!$J:$AD,Z$5,0)</f>
        <v>#N/A</v>
      </c>
      <c r="AA24" t="e">
        <f>VLOOKUP($S24,성적입력!$J:$AD,AA$5,0)</f>
        <v>#N/A</v>
      </c>
      <c r="AB24" t="e">
        <f>VLOOKUP($S24,성적입력!$J:$AD,AB$5,0)</f>
        <v>#N/A</v>
      </c>
      <c r="AC24" t="e">
        <f>VLOOKUP($S24,성적입력!$J:$AD,AC$5,0)</f>
        <v>#N/A</v>
      </c>
      <c r="AD24" t="e">
        <f>VLOOKUP($S24,성적입력!$J:$AD,AD$5,0)</f>
        <v>#N/A</v>
      </c>
      <c r="AE24" t="e">
        <f>VLOOKUP($S24,성적입력!$J:$AD,AE$5,0)</f>
        <v>#N/A</v>
      </c>
      <c r="AF24" t="e">
        <f>VLOOKUP($S24,성적입력!$J:$AD,AF$5,0)</f>
        <v>#N/A</v>
      </c>
      <c r="AG24" t="e">
        <f>VLOOKUP($S24,성적입력!$J:$AD,AG$5,0)</f>
        <v>#N/A</v>
      </c>
      <c r="AH24" t="e">
        <f t="shared" si="4"/>
        <v>#N/A</v>
      </c>
      <c r="AI24" t="str">
        <f t="shared" si="5"/>
        <v>21-18</v>
      </c>
      <c r="AJ24">
        <v>2</v>
      </c>
      <c r="AK24">
        <v>1</v>
      </c>
      <c r="AL24" t="s">
        <v>692</v>
      </c>
      <c r="AM24">
        <v>18</v>
      </c>
      <c r="AN24">
        <f>COUNTIF($AP$7:AP24,AP24)</f>
        <v>18</v>
      </c>
      <c r="AO24" t="e">
        <f>VLOOKUP($AI24,성적입력!$J:$AD,AO$5,0)</f>
        <v>#N/A</v>
      </c>
      <c r="AP24" t="e">
        <f>VLOOKUP($AI24,성적입력!$J:$AD,AP$5,0)</f>
        <v>#N/A</v>
      </c>
      <c r="AQ24" t="e">
        <f>VLOOKUP($AI24,성적입력!$J:$AD,AQ$5,0)</f>
        <v>#N/A</v>
      </c>
      <c r="AR24" t="e">
        <f>VLOOKUP($AI24,성적입력!$J:$AD,AR$5,0)</f>
        <v>#N/A</v>
      </c>
      <c r="AS24" t="e">
        <f>VLOOKUP($AI24,성적입력!$J:$AD,AS$5,0)</f>
        <v>#N/A</v>
      </c>
      <c r="AT24" t="e">
        <f>VLOOKUP($AI24,성적입력!$J:$AD,AT$5,0)</f>
        <v>#N/A</v>
      </c>
      <c r="AU24" t="e">
        <f>VLOOKUP($AI24,성적입력!$J:$AD,AU$5,0)</f>
        <v>#N/A</v>
      </c>
      <c r="AV24" t="e">
        <f>VLOOKUP($AI24,성적입력!$J:$AD,AV$5,0)</f>
        <v>#N/A</v>
      </c>
      <c r="AW24" t="e">
        <f>VLOOKUP($AI24,성적입력!$J:$AD,AW$5,0)</f>
        <v>#N/A</v>
      </c>
      <c r="AX24" t="e">
        <f t="shared" si="6"/>
        <v>#N/A</v>
      </c>
      <c r="AY24" t="str">
        <f t="shared" si="7"/>
        <v>22-18</v>
      </c>
      <c r="AZ24">
        <v>2</v>
      </c>
      <c r="BA24">
        <v>2</v>
      </c>
      <c r="BB24" t="s">
        <v>692</v>
      </c>
      <c r="BC24">
        <v>18</v>
      </c>
      <c r="BD24">
        <f>COUNTIF($BF$7:BF24,BF24)</f>
        <v>18</v>
      </c>
      <c r="BE24" t="e">
        <f>VLOOKUP($AY24,성적입력!$J:$AD,BE$5,0)</f>
        <v>#N/A</v>
      </c>
      <c r="BF24" t="e">
        <f>VLOOKUP($AY24,성적입력!$J:$AD,BF$5,0)</f>
        <v>#N/A</v>
      </c>
      <c r="BG24" t="e">
        <f>VLOOKUP($AY24,성적입력!$J:$AD,BG$5,0)</f>
        <v>#N/A</v>
      </c>
      <c r="BH24" t="e">
        <f>VLOOKUP($AY24,성적입력!$J:$AD,BH$5,0)</f>
        <v>#N/A</v>
      </c>
      <c r="BI24" t="e">
        <f>VLOOKUP($AY24,성적입력!$J:$AD,BI$5,0)</f>
        <v>#N/A</v>
      </c>
      <c r="BJ24" t="e">
        <f>VLOOKUP($AY24,성적입력!$J:$AD,BJ$5,0)</f>
        <v>#N/A</v>
      </c>
      <c r="BK24" t="e">
        <f>VLOOKUP($AY24,성적입력!$J:$AD,BK$5,0)</f>
        <v>#N/A</v>
      </c>
      <c r="BL24" t="e">
        <f>VLOOKUP($AY24,성적입력!$J:$AD,BL$5,0)</f>
        <v>#N/A</v>
      </c>
      <c r="BM24" t="e">
        <f>VLOOKUP($AY24,성적입력!$J:$AD,BM$5,0)</f>
        <v>#N/A</v>
      </c>
      <c r="BN24" t="e">
        <f t="shared" si="8"/>
        <v>#N/A</v>
      </c>
      <c r="BO24" t="str">
        <f t="shared" si="9"/>
        <v>31-18</v>
      </c>
      <c r="BP24">
        <v>3</v>
      </c>
      <c r="BQ24">
        <v>1</v>
      </c>
      <c r="BR24" t="s">
        <v>692</v>
      </c>
      <c r="BS24">
        <v>18</v>
      </c>
      <c r="BT24">
        <f>COUNTIF($BV$7:BV24,BV24)</f>
        <v>18</v>
      </c>
      <c r="BU24" t="e">
        <f>VLOOKUP($BO24,성적입력!$J:$AD,BU$5,0)</f>
        <v>#N/A</v>
      </c>
      <c r="BV24" t="e">
        <f>VLOOKUP($BO24,성적입력!$J:$AD,BV$5,0)</f>
        <v>#N/A</v>
      </c>
      <c r="BW24" t="e">
        <f>VLOOKUP($BO24,성적입력!$J:$AD,BW$5,0)</f>
        <v>#N/A</v>
      </c>
      <c r="BX24" t="e">
        <f>VLOOKUP($BO24,성적입력!$J:$AD,BX$5,0)</f>
        <v>#N/A</v>
      </c>
      <c r="BY24" t="e">
        <f>VLOOKUP($BO24,성적입력!$J:$AD,BY$5,0)</f>
        <v>#N/A</v>
      </c>
      <c r="BZ24" t="e">
        <f>VLOOKUP($BO24,성적입력!$J:$AD,BZ$5,0)</f>
        <v>#N/A</v>
      </c>
      <c r="CA24" t="e">
        <f>VLOOKUP($BO24,성적입력!$J:$AD,CA$5,0)</f>
        <v>#N/A</v>
      </c>
      <c r="CB24" t="e">
        <f>VLOOKUP($BO24,성적입력!$J:$AD,CB$5,0)</f>
        <v>#N/A</v>
      </c>
      <c r="CC24" t="e">
        <f>VLOOKUP($BO24,성적입력!$J:$AD,CC$5,0)</f>
        <v>#N/A</v>
      </c>
      <c r="CD24" t="e">
        <f t="shared" si="10"/>
        <v>#N/A</v>
      </c>
      <c r="CE24" t="str">
        <f t="shared" si="11"/>
        <v>32-18</v>
      </c>
      <c r="CF24">
        <v>3</v>
      </c>
      <c r="CG24">
        <v>2</v>
      </c>
      <c r="CH24" t="s">
        <v>692</v>
      </c>
      <c r="CI24">
        <v>18</v>
      </c>
      <c r="CJ24">
        <f>COUNTIF($CL$7:CL24,CL24)</f>
        <v>18</v>
      </c>
      <c r="CK24" t="e">
        <f>VLOOKUP($CE24,성적입력!$J:$AD,CK$5,0)</f>
        <v>#N/A</v>
      </c>
      <c r="CL24" t="e">
        <f>VLOOKUP($CE24,성적입력!$J:$AD,CL$5,0)</f>
        <v>#N/A</v>
      </c>
      <c r="CM24" t="e">
        <f>VLOOKUP($CE24,성적입력!$J:$AD,CM$5,0)</f>
        <v>#N/A</v>
      </c>
      <c r="CN24" t="e">
        <f>VLOOKUP($CE24,성적입력!$J:$AD,CN$5,0)</f>
        <v>#N/A</v>
      </c>
      <c r="CO24" t="e">
        <f>VLOOKUP($CE24,성적입력!$J:$AD,CO$5,0)</f>
        <v>#N/A</v>
      </c>
      <c r="CP24" t="e">
        <f>VLOOKUP($CE24,성적입력!$J:$AD,CP$5,0)</f>
        <v>#N/A</v>
      </c>
      <c r="CQ24" t="e">
        <f>VLOOKUP($CE24,성적입력!$J:$AD,CQ$5,0)</f>
        <v>#N/A</v>
      </c>
      <c r="CR24" t="e">
        <f>VLOOKUP($CE24,성적입력!$J:$AD,CR$5,0)</f>
        <v>#N/A</v>
      </c>
      <c r="CS24" t="e">
        <f>VLOOKUP($CE24,성적입력!$J:$AD,CS$5,0)</f>
        <v>#N/A</v>
      </c>
    </row>
    <row r="25" spans="2:97" x14ac:dyDescent="0.3">
      <c r="B25" t="e">
        <f t="shared" si="0"/>
        <v>#N/A</v>
      </c>
      <c r="C25" t="str">
        <f t="shared" si="1"/>
        <v>11-19</v>
      </c>
      <c r="D25">
        <v>1</v>
      </c>
      <c r="E25">
        <v>1</v>
      </c>
      <c r="F25" t="s">
        <v>692</v>
      </c>
      <c r="G25">
        <v>19</v>
      </c>
      <c r="H25">
        <f>COUNTIF($J$7:J25,J25)</f>
        <v>19</v>
      </c>
      <c r="I25" t="e">
        <f>VLOOKUP($C25,성적입력!$J:$AD,I$5,0)</f>
        <v>#N/A</v>
      </c>
      <c r="J25" t="e">
        <f>VLOOKUP($C25,성적입력!$J:$AD,J$5,0)</f>
        <v>#N/A</v>
      </c>
      <c r="K25" t="e">
        <f>VLOOKUP($C25,성적입력!$J:$AD,K$5,0)</f>
        <v>#N/A</v>
      </c>
      <c r="L25" t="e">
        <f>VLOOKUP($C25,성적입력!$J:$AD,L$5,0)</f>
        <v>#N/A</v>
      </c>
      <c r="M25" t="e">
        <f>VLOOKUP($C25,성적입력!$J:$AD,M$5,0)</f>
        <v>#N/A</v>
      </c>
      <c r="N25" t="e">
        <f>VLOOKUP($C25,성적입력!$J:$AD,N$5,0)</f>
        <v>#N/A</v>
      </c>
      <c r="O25" t="e">
        <f>VLOOKUP($C25,성적입력!$J:$AD,O$5,0)</f>
        <v>#N/A</v>
      </c>
      <c r="P25" t="e">
        <f>VLOOKUP($C25,성적입력!$J:$AD,P$5,0)</f>
        <v>#N/A</v>
      </c>
      <c r="Q25" t="e">
        <f>VLOOKUP($C25,성적입력!$J:$AD,Q$5,0)</f>
        <v>#N/A</v>
      </c>
      <c r="R25" t="e">
        <f t="shared" si="2"/>
        <v>#N/A</v>
      </c>
      <c r="S25" t="str">
        <f t="shared" si="3"/>
        <v>12-19</v>
      </c>
      <c r="T25">
        <v>1</v>
      </c>
      <c r="U25">
        <v>2</v>
      </c>
      <c r="V25" t="s">
        <v>692</v>
      </c>
      <c r="W25">
        <v>19</v>
      </c>
      <c r="X25">
        <f>COUNTIF($Z$7:Z25,Z25)</f>
        <v>19</v>
      </c>
      <c r="Y25" t="e">
        <f>VLOOKUP($S25,성적입력!$J:$AD,Y$5,0)</f>
        <v>#N/A</v>
      </c>
      <c r="Z25" t="e">
        <f>VLOOKUP($S25,성적입력!$J:$AD,Z$5,0)</f>
        <v>#N/A</v>
      </c>
      <c r="AA25" t="e">
        <f>VLOOKUP($S25,성적입력!$J:$AD,AA$5,0)</f>
        <v>#N/A</v>
      </c>
      <c r="AB25" t="e">
        <f>VLOOKUP($S25,성적입력!$J:$AD,AB$5,0)</f>
        <v>#N/A</v>
      </c>
      <c r="AC25" t="e">
        <f>VLOOKUP($S25,성적입력!$J:$AD,AC$5,0)</f>
        <v>#N/A</v>
      </c>
      <c r="AD25" t="e">
        <f>VLOOKUP($S25,성적입력!$J:$AD,AD$5,0)</f>
        <v>#N/A</v>
      </c>
      <c r="AE25" t="e">
        <f>VLOOKUP($S25,성적입력!$J:$AD,AE$5,0)</f>
        <v>#N/A</v>
      </c>
      <c r="AF25" t="e">
        <f>VLOOKUP($S25,성적입력!$J:$AD,AF$5,0)</f>
        <v>#N/A</v>
      </c>
      <c r="AG25" t="e">
        <f>VLOOKUP($S25,성적입력!$J:$AD,AG$5,0)</f>
        <v>#N/A</v>
      </c>
      <c r="AH25" t="e">
        <f t="shared" si="4"/>
        <v>#N/A</v>
      </c>
      <c r="AI25" t="str">
        <f t="shared" si="5"/>
        <v>21-19</v>
      </c>
      <c r="AJ25">
        <v>2</v>
      </c>
      <c r="AK25">
        <v>1</v>
      </c>
      <c r="AL25" t="s">
        <v>692</v>
      </c>
      <c r="AM25">
        <v>19</v>
      </c>
      <c r="AN25">
        <f>COUNTIF($AP$7:AP25,AP25)</f>
        <v>19</v>
      </c>
      <c r="AO25" t="e">
        <f>VLOOKUP($AI25,성적입력!$J:$AD,AO$5,0)</f>
        <v>#N/A</v>
      </c>
      <c r="AP25" t="e">
        <f>VLOOKUP($AI25,성적입력!$J:$AD,AP$5,0)</f>
        <v>#N/A</v>
      </c>
      <c r="AQ25" t="e">
        <f>VLOOKUP($AI25,성적입력!$J:$AD,AQ$5,0)</f>
        <v>#N/A</v>
      </c>
      <c r="AR25" t="e">
        <f>VLOOKUP($AI25,성적입력!$J:$AD,AR$5,0)</f>
        <v>#N/A</v>
      </c>
      <c r="AS25" t="e">
        <f>VLOOKUP($AI25,성적입력!$J:$AD,AS$5,0)</f>
        <v>#N/A</v>
      </c>
      <c r="AT25" t="e">
        <f>VLOOKUP($AI25,성적입력!$J:$AD,AT$5,0)</f>
        <v>#N/A</v>
      </c>
      <c r="AU25" t="e">
        <f>VLOOKUP($AI25,성적입력!$J:$AD,AU$5,0)</f>
        <v>#N/A</v>
      </c>
      <c r="AV25" t="e">
        <f>VLOOKUP($AI25,성적입력!$J:$AD,AV$5,0)</f>
        <v>#N/A</v>
      </c>
      <c r="AW25" t="e">
        <f>VLOOKUP($AI25,성적입력!$J:$AD,AW$5,0)</f>
        <v>#N/A</v>
      </c>
      <c r="AX25" t="e">
        <f t="shared" si="6"/>
        <v>#N/A</v>
      </c>
      <c r="AY25" t="str">
        <f t="shared" si="7"/>
        <v>22-19</v>
      </c>
      <c r="AZ25">
        <v>2</v>
      </c>
      <c r="BA25">
        <v>2</v>
      </c>
      <c r="BB25" t="s">
        <v>692</v>
      </c>
      <c r="BC25">
        <v>19</v>
      </c>
      <c r="BD25">
        <f>COUNTIF($BF$7:BF25,BF25)</f>
        <v>19</v>
      </c>
      <c r="BE25" t="e">
        <f>VLOOKUP($AY25,성적입력!$J:$AD,BE$5,0)</f>
        <v>#N/A</v>
      </c>
      <c r="BF25" t="e">
        <f>VLOOKUP($AY25,성적입력!$J:$AD,BF$5,0)</f>
        <v>#N/A</v>
      </c>
      <c r="BG25" t="e">
        <f>VLOOKUP($AY25,성적입력!$J:$AD,BG$5,0)</f>
        <v>#N/A</v>
      </c>
      <c r="BH25" t="e">
        <f>VLOOKUP($AY25,성적입력!$J:$AD,BH$5,0)</f>
        <v>#N/A</v>
      </c>
      <c r="BI25" t="e">
        <f>VLOOKUP($AY25,성적입력!$J:$AD,BI$5,0)</f>
        <v>#N/A</v>
      </c>
      <c r="BJ25" t="e">
        <f>VLOOKUP($AY25,성적입력!$J:$AD,BJ$5,0)</f>
        <v>#N/A</v>
      </c>
      <c r="BK25" t="e">
        <f>VLOOKUP($AY25,성적입력!$J:$AD,BK$5,0)</f>
        <v>#N/A</v>
      </c>
      <c r="BL25" t="e">
        <f>VLOOKUP($AY25,성적입력!$J:$AD,BL$5,0)</f>
        <v>#N/A</v>
      </c>
      <c r="BM25" t="e">
        <f>VLOOKUP($AY25,성적입력!$J:$AD,BM$5,0)</f>
        <v>#N/A</v>
      </c>
      <c r="BN25" t="e">
        <f t="shared" si="8"/>
        <v>#N/A</v>
      </c>
      <c r="BO25" t="str">
        <f t="shared" si="9"/>
        <v>31-19</v>
      </c>
      <c r="BP25">
        <v>3</v>
      </c>
      <c r="BQ25">
        <v>1</v>
      </c>
      <c r="BR25" t="s">
        <v>692</v>
      </c>
      <c r="BS25">
        <v>19</v>
      </c>
      <c r="BT25">
        <f>COUNTIF($BV$7:BV25,BV25)</f>
        <v>19</v>
      </c>
      <c r="BU25" t="e">
        <f>VLOOKUP($BO25,성적입력!$J:$AD,BU$5,0)</f>
        <v>#N/A</v>
      </c>
      <c r="BV25" t="e">
        <f>VLOOKUP($BO25,성적입력!$J:$AD,BV$5,0)</f>
        <v>#N/A</v>
      </c>
      <c r="BW25" t="e">
        <f>VLOOKUP($BO25,성적입력!$J:$AD,BW$5,0)</f>
        <v>#N/A</v>
      </c>
      <c r="BX25" t="e">
        <f>VLOOKUP($BO25,성적입력!$J:$AD,BX$5,0)</f>
        <v>#N/A</v>
      </c>
      <c r="BY25" t="e">
        <f>VLOOKUP($BO25,성적입력!$J:$AD,BY$5,0)</f>
        <v>#N/A</v>
      </c>
      <c r="BZ25" t="e">
        <f>VLOOKUP($BO25,성적입력!$J:$AD,BZ$5,0)</f>
        <v>#N/A</v>
      </c>
      <c r="CA25" t="e">
        <f>VLOOKUP($BO25,성적입력!$J:$AD,CA$5,0)</f>
        <v>#N/A</v>
      </c>
      <c r="CB25" t="e">
        <f>VLOOKUP($BO25,성적입력!$J:$AD,CB$5,0)</f>
        <v>#N/A</v>
      </c>
      <c r="CC25" t="e">
        <f>VLOOKUP($BO25,성적입력!$J:$AD,CC$5,0)</f>
        <v>#N/A</v>
      </c>
      <c r="CD25" t="e">
        <f t="shared" si="10"/>
        <v>#N/A</v>
      </c>
      <c r="CE25" t="str">
        <f t="shared" si="11"/>
        <v>32-19</v>
      </c>
      <c r="CF25">
        <v>3</v>
      </c>
      <c r="CG25">
        <v>2</v>
      </c>
      <c r="CH25" t="s">
        <v>692</v>
      </c>
      <c r="CI25">
        <v>19</v>
      </c>
      <c r="CJ25">
        <f>COUNTIF($CL$7:CL25,CL25)</f>
        <v>19</v>
      </c>
      <c r="CK25" t="e">
        <f>VLOOKUP($CE25,성적입력!$J:$AD,CK$5,0)</f>
        <v>#N/A</v>
      </c>
      <c r="CL25" t="e">
        <f>VLOOKUP($CE25,성적입력!$J:$AD,CL$5,0)</f>
        <v>#N/A</v>
      </c>
      <c r="CM25" t="e">
        <f>VLOOKUP($CE25,성적입력!$J:$AD,CM$5,0)</f>
        <v>#N/A</v>
      </c>
      <c r="CN25" t="e">
        <f>VLOOKUP($CE25,성적입력!$J:$AD,CN$5,0)</f>
        <v>#N/A</v>
      </c>
      <c r="CO25" t="e">
        <f>VLOOKUP($CE25,성적입력!$J:$AD,CO$5,0)</f>
        <v>#N/A</v>
      </c>
      <c r="CP25" t="e">
        <f>VLOOKUP($CE25,성적입력!$J:$AD,CP$5,0)</f>
        <v>#N/A</v>
      </c>
      <c r="CQ25" t="e">
        <f>VLOOKUP($CE25,성적입력!$J:$AD,CQ$5,0)</f>
        <v>#N/A</v>
      </c>
      <c r="CR25" t="e">
        <f>VLOOKUP($CE25,성적입력!$J:$AD,CR$5,0)</f>
        <v>#N/A</v>
      </c>
      <c r="CS25" t="e">
        <f>VLOOKUP($CE25,성적입력!$J:$AD,CS$5,0)</f>
        <v>#N/A</v>
      </c>
    </row>
    <row r="26" spans="2:97" x14ac:dyDescent="0.3">
      <c r="B26" t="e">
        <f t="shared" si="0"/>
        <v>#N/A</v>
      </c>
      <c r="C26" t="str">
        <f t="shared" si="1"/>
        <v>11-20</v>
      </c>
      <c r="D26">
        <v>1</v>
      </c>
      <c r="E26">
        <v>1</v>
      </c>
      <c r="F26" t="s">
        <v>692</v>
      </c>
      <c r="G26">
        <v>20</v>
      </c>
      <c r="H26">
        <f>COUNTIF($J$7:J26,J26)</f>
        <v>20</v>
      </c>
      <c r="I26" t="e">
        <f>VLOOKUP($C26,성적입력!$J:$AD,I$5,0)</f>
        <v>#N/A</v>
      </c>
      <c r="J26" t="e">
        <f>VLOOKUP($C26,성적입력!$J:$AD,J$5,0)</f>
        <v>#N/A</v>
      </c>
      <c r="K26" t="e">
        <f>VLOOKUP($C26,성적입력!$J:$AD,K$5,0)</f>
        <v>#N/A</v>
      </c>
      <c r="L26" t="e">
        <f>VLOOKUP($C26,성적입력!$J:$AD,L$5,0)</f>
        <v>#N/A</v>
      </c>
      <c r="M26" t="e">
        <f>VLOOKUP($C26,성적입력!$J:$AD,M$5,0)</f>
        <v>#N/A</v>
      </c>
      <c r="N26" t="e">
        <f>VLOOKUP($C26,성적입력!$J:$AD,N$5,0)</f>
        <v>#N/A</v>
      </c>
      <c r="O26" t="e">
        <f>VLOOKUP($C26,성적입력!$J:$AD,O$5,0)</f>
        <v>#N/A</v>
      </c>
      <c r="P26" t="e">
        <f>VLOOKUP($C26,성적입력!$J:$AD,P$5,0)</f>
        <v>#N/A</v>
      </c>
      <c r="Q26" t="e">
        <f>VLOOKUP($C26,성적입력!$J:$AD,Q$5,0)</f>
        <v>#N/A</v>
      </c>
      <c r="R26" t="e">
        <f t="shared" si="2"/>
        <v>#N/A</v>
      </c>
      <c r="S26" t="str">
        <f t="shared" si="3"/>
        <v>12-20</v>
      </c>
      <c r="T26">
        <v>1</v>
      </c>
      <c r="U26">
        <v>2</v>
      </c>
      <c r="V26" t="s">
        <v>692</v>
      </c>
      <c r="W26">
        <v>20</v>
      </c>
      <c r="X26">
        <f>COUNTIF($Z$7:Z26,Z26)</f>
        <v>20</v>
      </c>
      <c r="Y26" t="e">
        <f>VLOOKUP($S26,성적입력!$J:$AD,Y$5,0)</f>
        <v>#N/A</v>
      </c>
      <c r="Z26" t="e">
        <f>VLOOKUP($S26,성적입력!$J:$AD,Z$5,0)</f>
        <v>#N/A</v>
      </c>
      <c r="AA26" t="e">
        <f>VLOOKUP($S26,성적입력!$J:$AD,AA$5,0)</f>
        <v>#N/A</v>
      </c>
      <c r="AB26" t="e">
        <f>VLOOKUP($S26,성적입력!$J:$AD,AB$5,0)</f>
        <v>#N/A</v>
      </c>
      <c r="AC26" t="e">
        <f>VLOOKUP($S26,성적입력!$J:$AD,AC$5,0)</f>
        <v>#N/A</v>
      </c>
      <c r="AD26" t="e">
        <f>VLOOKUP($S26,성적입력!$J:$AD,AD$5,0)</f>
        <v>#N/A</v>
      </c>
      <c r="AE26" t="e">
        <f>VLOOKUP($S26,성적입력!$J:$AD,AE$5,0)</f>
        <v>#N/A</v>
      </c>
      <c r="AF26" t="e">
        <f>VLOOKUP($S26,성적입력!$J:$AD,AF$5,0)</f>
        <v>#N/A</v>
      </c>
      <c r="AG26" t="e">
        <f>VLOOKUP($S26,성적입력!$J:$AD,AG$5,0)</f>
        <v>#N/A</v>
      </c>
      <c r="AH26" t="e">
        <f t="shared" si="4"/>
        <v>#N/A</v>
      </c>
      <c r="AI26" t="str">
        <f t="shared" si="5"/>
        <v>21-20</v>
      </c>
      <c r="AJ26">
        <v>2</v>
      </c>
      <c r="AK26">
        <v>1</v>
      </c>
      <c r="AL26" t="s">
        <v>692</v>
      </c>
      <c r="AM26">
        <v>20</v>
      </c>
      <c r="AN26">
        <f>COUNTIF($AP$7:AP26,AP26)</f>
        <v>20</v>
      </c>
      <c r="AO26" t="e">
        <f>VLOOKUP($AI26,성적입력!$J:$AD,AO$5,0)</f>
        <v>#N/A</v>
      </c>
      <c r="AP26" t="e">
        <f>VLOOKUP($AI26,성적입력!$J:$AD,AP$5,0)</f>
        <v>#N/A</v>
      </c>
      <c r="AQ26" t="e">
        <f>VLOOKUP($AI26,성적입력!$J:$AD,AQ$5,0)</f>
        <v>#N/A</v>
      </c>
      <c r="AR26" t="e">
        <f>VLOOKUP($AI26,성적입력!$J:$AD,AR$5,0)</f>
        <v>#N/A</v>
      </c>
      <c r="AS26" t="e">
        <f>VLOOKUP($AI26,성적입력!$J:$AD,AS$5,0)</f>
        <v>#N/A</v>
      </c>
      <c r="AT26" t="e">
        <f>VLOOKUP($AI26,성적입력!$J:$AD,AT$5,0)</f>
        <v>#N/A</v>
      </c>
      <c r="AU26" t="e">
        <f>VLOOKUP($AI26,성적입력!$J:$AD,AU$5,0)</f>
        <v>#N/A</v>
      </c>
      <c r="AV26" t="e">
        <f>VLOOKUP($AI26,성적입력!$J:$AD,AV$5,0)</f>
        <v>#N/A</v>
      </c>
      <c r="AW26" t="e">
        <f>VLOOKUP($AI26,성적입력!$J:$AD,AW$5,0)</f>
        <v>#N/A</v>
      </c>
      <c r="AX26" t="e">
        <f t="shared" si="6"/>
        <v>#N/A</v>
      </c>
      <c r="AY26" t="str">
        <f t="shared" si="7"/>
        <v>22-20</v>
      </c>
      <c r="AZ26">
        <v>2</v>
      </c>
      <c r="BA26">
        <v>2</v>
      </c>
      <c r="BB26" t="s">
        <v>692</v>
      </c>
      <c r="BC26">
        <v>20</v>
      </c>
      <c r="BD26">
        <f>COUNTIF($BF$7:BF26,BF26)</f>
        <v>20</v>
      </c>
      <c r="BE26" t="e">
        <f>VLOOKUP($AY26,성적입력!$J:$AD,BE$5,0)</f>
        <v>#N/A</v>
      </c>
      <c r="BF26" t="e">
        <f>VLOOKUP($AY26,성적입력!$J:$AD,BF$5,0)</f>
        <v>#N/A</v>
      </c>
      <c r="BG26" t="e">
        <f>VLOOKUP($AY26,성적입력!$J:$AD,BG$5,0)</f>
        <v>#N/A</v>
      </c>
      <c r="BH26" t="e">
        <f>VLOOKUP($AY26,성적입력!$J:$AD,BH$5,0)</f>
        <v>#N/A</v>
      </c>
      <c r="BI26" t="e">
        <f>VLOOKUP($AY26,성적입력!$J:$AD,BI$5,0)</f>
        <v>#N/A</v>
      </c>
      <c r="BJ26" t="e">
        <f>VLOOKUP($AY26,성적입력!$J:$AD,BJ$5,0)</f>
        <v>#N/A</v>
      </c>
      <c r="BK26" t="e">
        <f>VLOOKUP($AY26,성적입력!$J:$AD,BK$5,0)</f>
        <v>#N/A</v>
      </c>
      <c r="BL26" t="e">
        <f>VLOOKUP($AY26,성적입력!$J:$AD,BL$5,0)</f>
        <v>#N/A</v>
      </c>
      <c r="BM26" t="e">
        <f>VLOOKUP($AY26,성적입력!$J:$AD,BM$5,0)</f>
        <v>#N/A</v>
      </c>
      <c r="BN26" t="e">
        <f t="shared" si="8"/>
        <v>#N/A</v>
      </c>
      <c r="BO26" t="str">
        <f t="shared" si="9"/>
        <v>31-20</v>
      </c>
      <c r="BP26">
        <v>3</v>
      </c>
      <c r="BQ26">
        <v>1</v>
      </c>
      <c r="BR26" t="s">
        <v>692</v>
      </c>
      <c r="BS26">
        <v>20</v>
      </c>
      <c r="BT26">
        <f>COUNTIF($BV$7:BV26,BV26)</f>
        <v>20</v>
      </c>
      <c r="BU26" t="e">
        <f>VLOOKUP($BO26,성적입력!$J:$AD,BU$5,0)</f>
        <v>#N/A</v>
      </c>
      <c r="BV26" t="e">
        <f>VLOOKUP($BO26,성적입력!$J:$AD,BV$5,0)</f>
        <v>#N/A</v>
      </c>
      <c r="BW26" t="e">
        <f>VLOOKUP($BO26,성적입력!$J:$AD,BW$5,0)</f>
        <v>#N/A</v>
      </c>
      <c r="BX26" t="e">
        <f>VLOOKUP($BO26,성적입력!$J:$AD,BX$5,0)</f>
        <v>#N/A</v>
      </c>
      <c r="BY26" t="e">
        <f>VLOOKUP($BO26,성적입력!$J:$AD,BY$5,0)</f>
        <v>#N/A</v>
      </c>
      <c r="BZ26" t="e">
        <f>VLOOKUP($BO26,성적입력!$J:$AD,BZ$5,0)</f>
        <v>#N/A</v>
      </c>
      <c r="CA26" t="e">
        <f>VLOOKUP($BO26,성적입력!$J:$AD,CA$5,0)</f>
        <v>#N/A</v>
      </c>
      <c r="CB26" t="e">
        <f>VLOOKUP($BO26,성적입력!$J:$AD,CB$5,0)</f>
        <v>#N/A</v>
      </c>
      <c r="CC26" t="e">
        <f>VLOOKUP($BO26,성적입력!$J:$AD,CC$5,0)</f>
        <v>#N/A</v>
      </c>
      <c r="CD26" t="e">
        <f t="shared" si="10"/>
        <v>#N/A</v>
      </c>
      <c r="CE26" t="str">
        <f t="shared" si="11"/>
        <v>32-20</v>
      </c>
      <c r="CF26">
        <v>3</v>
      </c>
      <c r="CG26">
        <v>2</v>
      </c>
      <c r="CH26" t="s">
        <v>692</v>
      </c>
      <c r="CI26">
        <v>20</v>
      </c>
      <c r="CJ26">
        <f>COUNTIF($CL$7:CL26,CL26)</f>
        <v>20</v>
      </c>
      <c r="CK26" t="e">
        <f>VLOOKUP($CE26,성적입력!$J:$AD,CK$5,0)</f>
        <v>#N/A</v>
      </c>
      <c r="CL26" t="e">
        <f>VLOOKUP($CE26,성적입력!$J:$AD,CL$5,0)</f>
        <v>#N/A</v>
      </c>
      <c r="CM26" t="e">
        <f>VLOOKUP($CE26,성적입력!$J:$AD,CM$5,0)</f>
        <v>#N/A</v>
      </c>
      <c r="CN26" t="e">
        <f>VLOOKUP($CE26,성적입력!$J:$AD,CN$5,0)</f>
        <v>#N/A</v>
      </c>
      <c r="CO26" t="e">
        <f>VLOOKUP($CE26,성적입력!$J:$AD,CO$5,0)</f>
        <v>#N/A</v>
      </c>
      <c r="CP26" t="e">
        <f>VLOOKUP($CE26,성적입력!$J:$AD,CP$5,0)</f>
        <v>#N/A</v>
      </c>
      <c r="CQ26" t="e">
        <f>VLOOKUP($CE26,성적입력!$J:$AD,CQ$5,0)</f>
        <v>#N/A</v>
      </c>
      <c r="CR26" t="e">
        <f>VLOOKUP($CE26,성적입력!$J:$AD,CR$5,0)</f>
        <v>#N/A</v>
      </c>
      <c r="CS26" t="e">
        <f>VLOOKUP($CE26,성적입력!$J:$AD,CS$5,0)</f>
        <v>#N/A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8A6B9-8164-41A4-8B1A-60F598CCC917}">
  <dimension ref="A5:L293"/>
  <sheetViews>
    <sheetView workbookViewId="0">
      <selection activeCell="G5" sqref="G5:L5"/>
    </sheetView>
  </sheetViews>
  <sheetFormatPr defaultRowHeight="16.5" x14ac:dyDescent="0.3"/>
  <sheetData>
    <row r="5" spans="1:12" x14ac:dyDescent="0.3">
      <c r="G5" t="s">
        <v>488</v>
      </c>
      <c r="H5" t="s">
        <v>489</v>
      </c>
      <c r="I5" t="s">
        <v>490</v>
      </c>
      <c r="J5" t="s">
        <v>491</v>
      </c>
      <c r="K5" t="s">
        <v>518</v>
      </c>
      <c r="L5" t="s">
        <v>509</v>
      </c>
    </row>
    <row r="7" spans="1:12" x14ac:dyDescent="0.3">
      <c r="A7">
        <v>1</v>
      </c>
      <c r="B7">
        <v>1</v>
      </c>
      <c r="C7" t="str">
        <f>A7&amp;B7&amp;D7&amp;E7&amp;D7&amp;F7</f>
        <v>11-국어-1</v>
      </c>
      <c r="D7" s="4" t="s">
        <v>693</v>
      </c>
      <c r="E7" s="1" t="s">
        <v>156</v>
      </c>
      <c r="F7">
        <v>1</v>
      </c>
      <c r="G7" t="e">
        <f>VLOOKUP($C7,'상지대특별식1(학기별)'!$B:$Q,11,0)</f>
        <v>#N/A</v>
      </c>
      <c r="H7" t="e">
        <f>VLOOKUP($C7,'상지대특별식1(학기별)'!$B:$Q,12,0)</f>
        <v>#N/A</v>
      </c>
      <c r="I7" t="e">
        <f>VLOOKUP($C7,'상지대특별식1(학기별)'!$B:$Q,13,0)</f>
        <v>#N/A</v>
      </c>
      <c r="J7" t="e">
        <f>VLOOKUP($C7,'상지대특별식1(학기별)'!$B:$Q,14,0)</f>
        <v>#N/A</v>
      </c>
      <c r="K7" t="e">
        <f>VLOOKUP($C7,'상지대특별식1(학기별)'!$B:$Q,15,0)</f>
        <v>#N/A</v>
      </c>
      <c r="L7" t="e">
        <f>VLOOKUP($C7,'상지대특별식1(학기별)'!$B:$Q,16,0)</f>
        <v>#N/A</v>
      </c>
    </row>
    <row r="8" spans="1:12" x14ac:dyDescent="0.3">
      <c r="A8">
        <v>1</v>
      </c>
      <c r="B8">
        <v>1</v>
      </c>
      <c r="C8" t="str">
        <f t="shared" ref="C8:C11" si="0">A8&amp;B8&amp;D8&amp;E8&amp;D8&amp;F8</f>
        <v>11-국어-2</v>
      </c>
      <c r="D8" s="4" t="s">
        <v>693</v>
      </c>
      <c r="E8" t="s">
        <v>155</v>
      </c>
      <c r="F8">
        <v>2</v>
      </c>
      <c r="G8" t="e">
        <f>VLOOKUP($C8,'상지대특별식1(학기별)'!$B:$Q,11,0)</f>
        <v>#N/A</v>
      </c>
      <c r="H8" t="e">
        <f>VLOOKUP($C8,'상지대특별식1(학기별)'!$B:$Q,12,0)</f>
        <v>#N/A</v>
      </c>
      <c r="I8" t="e">
        <f>VLOOKUP($C8,'상지대특별식1(학기별)'!$B:$Q,13,0)</f>
        <v>#N/A</v>
      </c>
      <c r="J8" t="e">
        <f>VLOOKUP($C8,'상지대특별식1(학기별)'!$B:$Q,14,0)</f>
        <v>#N/A</v>
      </c>
      <c r="K8" t="e">
        <f>VLOOKUP($C8,'상지대특별식1(학기별)'!$B:$Q,15,0)</f>
        <v>#N/A</v>
      </c>
      <c r="L8" t="e">
        <f>VLOOKUP($C8,'상지대특별식1(학기별)'!$B:$Q,16,0)</f>
        <v>#N/A</v>
      </c>
    </row>
    <row r="9" spans="1:12" x14ac:dyDescent="0.3">
      <c r="A9">
        <v>1</v>
      </c>
      <c r="B9">
        <v>1</v>
      </c>
      <c r="C9" t="str">
        <f t="shared" si="0"/>
        <v>11-국어-3</v>
      </c>
      <c r="D9" s="4" t="s">
        <v>693</v>
      </c>
      <c r="E9" t="s">
        <v>155</v>
      </c>
      <c r="F9">
        <v>3</v>
      </c>
      <c r="G9" t="e">
        <f>VLOOKUP($C9,'상지대특별식1(학기별)'!$B:$Q,11,0)</f>
        <v>#N/A</v>
      </c>
      <c r="H9" t="e">
        <f>VLOOKUP($C9,'상지대특별식1(학기별)'!$B:$Q,12,0)</f>
        <v>#N/A</v>
      </c>
      <c r="I9" t="e">
        <f>VLOOKUP($C9,'상지대특별식1(학기별)'!$B:$Q,13,0)</f>
        <v>#N/A</v>
      </c>
      <c r="J9" t="e">
        <f>VLOOKUP($C9,'상지대특별식1(학기별)'!$B:$Q,14,0)</f>
        <v>#N/A</v>
      </c>
      <c r="K9" t="e">
        <f>VLOOKUP($C9,'상지대특별식1(학기별)'!$B:$Q,15,0)</f>
        <v>#N/A</v>
      </c>
      <c r="L9" t="e">
        <f>VLOOKUP($C9,'상지대특별식1(학기별)'!$B:$Q,16,0)</f>
        <v>#N/A</v>
      </c>
    </row>
    <row r="10" spans="1:12" x14ac:dyDescent="0.3">
      <c r="A10">
        <v>1</v>
      </c>
      <c r="B10">
        <v>1</v>
      </c>
      <c r="C10" t="str">
        <f t="shared" si="0"/>
        <v>11-국어-4</v>
      </c>
      <c r="D10" s="4" t="s">
        <v>693</v>
      </c>
      <c r="E10" t="s">
        <v>155</v>
      </c>
      <c r="F10">
        <v>4</v>
      </c>
      <c r="G10" t="e">
        <f>VLOOKUP($C10,'상지대특별식1(학기별)'!$B:$Q,11,0)</f>
        <v>#N/A</v>
      </c>
      <c r="H10" t="e">
        <f>VLOOKUP($C10,'상지대특별식1(학기별)'!$B:$Q,12,0)</f>
        <v>#N/A</v>
      </c>
      <c r="I10" t="e">
        <f>VLOOKUP($C10,'상지대특별식1(학기별)'!$B:$Q,13,0)</f>
        <v>#N/A</v>
      </c>
      <c r="J10" t="e">
        <f>VLOOKUP($C10,'상지대특별식1(학기별)'!$B:$Q,14,0)</f>
        <v>#N/A</v>
      </c>
      <c r="K10" t="e">
        <f>VLOOKUP($C10,'상지대특별식1(학기별)'!$B:$Q,15,0)</f>
        <v>#N/A</v>
      </c>
      <c r="L10" t="e">
        <f>VLOOKUP($C10,'상지대특별식1(학기별)'!$B:$Q,16,0)</f>
        <v>#N/A</v>
      </c>
    </row>
    <row r="11" spans="1:12" x14ac:dyDescent="0.3">
      <c r="A11">
        <v>1</v>
      </c>
      <c r="B11">
        <v>1</v>
      </c>
      <c r="C11" t="str">
        <f t="shared" si="0"/>
        <v>11-국어-5</v>
      </c>
      <c r="D11" s="4" t="s">
        <v>693</v>
      </c>
      <c r="E11" t="s">
        <v>155</v>
      </c>
      <c r="F11">
        <v>5</v>
      </c>
      <c r="G11" t="e">
        <f>VLOOKUP($C11,'상지대특별식1(학기별)'!$B:$Q,11,0)</f>
        <v>#N/A</v>
      </c>
      <c r="H11" t="e">
        <f>VLOOKUP($C11,'상지대특별식1(학기별)'!$B:$Q,12,0)</f>
        <v>#N/A</v>
      </c>
      <c r="I11" t="e">
        <f>VLOOKUP($C11,'상지대특별식1(학기별)'!$B:$Q,13,0)</f>
        <v>#N/A</v>
      </c>
      <c r="J11" t="e">
        <f>VLOOKUP($C11,'상지대특별식1(학기별)'!$B:$Q,14,0)</f>
        <v>#N/A</v>
      </c>
      <c r="K11" t="e">
        <f>VLOOKUP($C11,'상지대특별식1(학기별)'!$B:$Q,15,0)</f>
        <v>#N/A</v>
      </c>
      <c r="L11" t="e">
        <f>VLOOKUP($C11,'상지대특별식1(학기별)'!$B:$Q,16,0)</f>
        <v>#N/A</v>
      </c>
    </row>
    <row r="13" spans="1:12" x14ac:dyDescent="0.3">
      <c r="A13">
        <v>1</v>
      </c>
      <c r="B13">
        <v>1</v>
      </c>
      <c r="C13" t="str">
        <f t="shared" ref="C13:C17" si="1">A13&amp;B13&amp;D13&amp;E13&amp;D13&amp;F13</f>
        <v>11-수학-1</v>
      </c>
      <c r="D13" s="4" t="s">
        <v>693</v>
      </c>
      <c r="E13" s="1" t="s">
        <v>162</v>
      </c>
      <c r="F13">
        <v>1</v>
      </c>
      <c r="G13" t="e">
        <f>VLOOKUP($C13,'상지대특별식1(학기별)'!$B:$Q,11,0)</f>
        <v>#N/A</v>
      </c>
      <c r="H13" t="e">
        <f>VLOOKUP($C13,'상지대특별식1(학기별)'!$B:$Q,12,0)</f>
        <v>#N/A</v>
      </c>
      <c r="I13" t="e">
        <f>VLOOKUP($C13,'상지대특별식1(학기별)'!$B:$Q,13,0)</f>
        <v>#N/A</v>
      </c>
      <c r="J13" t="e">
        <f>VLOOKUP($C13,'상지대특별식1(학기별)'!$B:$Q,14,0)</f>
        <v>#N/A</v>
      </c>
      <c r="K13" t="e">
        <f>VLOOKUP($C13,'상지대특별식1(학기별)'!$B:$Q,15,0)</f>
        <v>#N/A</v>
      </c>
      <c r="L13" t="e">
        <f>VLOOKUP($C13,'상지대특별식1(학기별)'!$B:$Q,16,0)</f>
        <v>#N/A</v>
      </c>
    </row>
    <row r="14" spans="1:12" x14ac:dyDescent="0.3">
      <c r="A14">
        <v>1</v>
      </c>
      <c r="B14">
        <v>1</v>
      </c>
      <c r="C14" t="str">
        <f t="shared" si="1"/>
        <v>11-수학-2</v>
      </c>
      <c r="D14" s="4" t="s">
        <v>693</v>
      </c>
      <c r="E14" s="1" t="s">
        <v>162</v>
      </c>
      <c r="F14">
        <v>2</v>
      </c>
      <c r="G14" t="e">
        <f>VLOOKUP($C14,'상지대특별식1(학기별)'!$B:$Q,11,0)</f>
        <v>#N/A</v>
      </c>
      <c r="H14" t="e">
        <f>VLOOKUP($C14,'상지대특별식1(학기별)'!$B:$Q,12,0)</f>
        <v>#N/A</v>
      </c>
      <c r="I14" t="e">
        <f>VLOOKUP($C14,'상지대특별식1(학기별)'!$B:$Q,13,0)</f>
        <v>#N/A</v>
      </c>
      <c r="J14" t="e">
        <f>VLOOKUP($C14,'상지대특별식1(학기별)'!$B:$Q,14,0)</f>
        <v>#N/A</v>
      </c>
      <c r="K14" t="e">
        <f>VLOOKUP($C14,'상지대특별식1(학기별)'!$B:$Q,15,0)</f>
        <v>#N/A</v>
      </c>
      <c r="L14" t="e">
        <f>VLOOKUP($C14,'상지대특별식1(학기별)'!$B:$Q,16,0)</f>
        <v>#N/A</v>
      </c>
    </row>
    <row r="15" spans="1:12" x14ac:dyDescent="0.3">
      <c r="A15">
        <v>1</v>
      </c>
      <c r="B15">
        <v>1</v>
      </c>
      <c r="C15" t="str">
        <f t="shared" si="1"/>
        <v>11-수학-3</v>
      </c>
      <c r="D15" s="4" t="s">
        <v>693</v>
      </c>
      <c r="E15" s="1" t="s">
        <v>162</v>
      </c>
      <c r="F15">
        <v>3</v>
      </c>
      <c r="G15" t="e">
        <f>VLOOKUP($C15,'상지대특별식1(학기별)'!$B:$Q,11,0)</f>
        <v>#N/A</v>
      </c>
      <c r="H15" t="e">
        <f>VLOOKUP($C15,'상지대특별식1(학기별)'!$B:$Q,12,0)</f>
        <v>#N/A</v>
      </c>
      <c r="I15" t="e">
        <f>VLOOKUP($C15,'상지대특별식1(학기별)'!$B:$Q,13,0)</f>
        <v>#N/A</v>
      </c>
      <c r="J15" t="e">
        <f>VLOOKUP($C15,'상지대특별식1(학기별)'!$B:$Q,14,0)</f>
        <v>#N/A</v>
      </c>
      <c r="K15" t="e">
        <f>VLOOKUP($C15,'상지대특별식1(학기별)'!$B:$Q,15,0)</f>
        <v>#N/A</v>
      </c>
      <c r="L15" t="e">
        <f>VLOOKUP($C15,'상지대특별식1(학기별)'!$B:$Q,16,0)</f>
        <v>#N/A</v>
      </c>
    </row>
    <row r="16" spans="1:12" x14ac:dyDescent="0.3">
      <c r="A16">
        <v>1</v>
      </c>
      <c r="B16">
        <v>1</v>
      </c>
      <c r="C16" t="str">
        <f t="shared" si="1"/>
        <v>11-수학-4</v>
      </c>
      <c r="D16" s="4" t="s">
        <v>693</v>
      </c>
      <c r="E16" s="1" t="s">
        <v>162</v>
      </c>
      <c r="F16">
        <v>4</v>
      </c>
      <c r="G16" t="e">
        <f>VLOOKUP($C16,'상지대특별식1(학기별)'!$B:$Q,11,0)</f>
        <v>#N/A</v>
      </c>
      <c r="H16" t="e">
        <f>VLOOKUP($C16,'상지대특별식1(학기별)'!$B:$Q,12,0)</f>
        <v>#N/A</v>
      </c>
      <c r="I16" t="e">
        <f>VLOOKUP($C16,'상지대특별식1(학기별)'!$B:$Q,13,0)</f>
        <v>#N/A</v>
      </c>
      <c r="J16" t="e">
        <f>VLOOKUP($C16,'상지대특별식1(학기별)'!$B:$Q,14,0)</f>
        <v>#N/A</v>
      </c>
      <c r="K16" t="e">
        <f>VLOOKUP($C16,'상지대특별식1(학기별)'!$B:$Q,15,0)</f>
        <v>#N/A</v>
      </c>
      <c r="L16" t="e">
        <f>VLOOKUP($C16,'상지대특별식1(학기별)'!$B:$Q,16,0)</f>
        <v>#N/A</v>
      </c>
    </row>
    <row r="17" spans="1:12" x14ac:dyDescent="0.3">
      <c r="A17">
        <v>1</v>
      </c>
      <c r="B17">
        <v>1</v>
      </c>
      <c r="C17" t="str">
        <f t="shared" si="1"/>
        <v>11-수학-5</v>
      </c>
      <c r="D17" s="4" t="s">
        <v>693</v>
      </c>
      <c r="E17" s="1" t="s">
        <v>162</v>
      </c>
      <c r="F17">
        <v>5</v>
      </c>
      <c r="G17" t="e">
        <f>VLOOKUP($C17,'상지대특별식1(학기별)'!$B:$Q,11,0)</f>
        <v>#N/A</v>
      </c>
      <c r="H17" t="e">
        <f>VLOOKUP($C17,'상지대특별식1(학기별)'!$B:$Q,12,0)</f>
        <v>#N/A</v>
      </c>
      <c r="I17" t="e">
        <f>VLOOKUP($C17,'상지대특별식1(학기별)'!$B:$Q,13,0)</f>
        <v>#N/A</v>
      </c>
      <c r="J17" t="e">
        <f>VLOOKUP($C17,'상지대특별식1(학기별)'!$B:$Q,14,0)</f>
        <v>#N/A</v>
      </c>
      <c r="K17" t="e">
        <f>VLOOKUP($C17,'상지대특별식1(학기별)'!$B:$Q,15,0)</f>
        <v>#N/A</v>
      </c>
      <c r="L17" t="e">
        <f>VLOOKUP($C17,'상지대특별식1(학기별)'!$B:$Q,16,0)</f>
        <v>#N/A</v>
      </c>
    </row>
    <row r="19" spans="1:12" x14ac:dyDescent="0.3">
      <c r="A19">
        <v>1</v>
      </c>
      <c r="B19">
        <v>1</v>
      </c>
      <c r="C19" t="str">
        <f t="shared" ref="C19:C23" si="2">A19&amp;B19&amp;D19&amp;E19&amp;D19&amp;F19</f>
        <v>11-영어-1</v>
      </c>
      <c r="D19" s="4" t="s">
        <v>693</v>
      </c>
      <c r="E19" s="1" t="s">
        <v>199</v>
      </c>
      <c r="F19">
        <v>1</v>
      </c>
      <c r="G19" t="e">
        <f>VLOOKUP($C19,'상지대특별식1(학기별)'!$B:$Q,11,0)</f>
        <v>#N/A</v>
      </c>
      <c r="H19" t="e">
        <f>VLOOKUP($C19,'상지대특별식1(학기별)'!$B:$Q,12,0)</f>
        <v>#N/A</v>
      </c>
      <c r="I19" t="e">
        <f>VLOOKUP($C19,'상지대특별식1(학기별)'!$B:$Q,13,0)</f>
        <v>#N/A</v>
      </c>
      <c r="J19" t="e">
        <f>VLOOKUP($C19,'상지대특별식1(학기별)'!$B:$Q,14,0)</f>
        <v>#N/A</v>
      </c>
      <c r="K19" t="e">
        <f>VLOOKUP($C19,'상지대특별식1(학기별)'!$B:$Q,15,0)</f>
        <v>#N/A</v>
      </c>
      <c r="L19" t="e">
        <f>VLOOKUP($C19,'상지대특별식1(학기별)'!$B:$Q,16,0)</f>
        <v>#N/A</v>
      </c>
    </row>
    <row r="20" spans="1:12" x14ac:dyDescent="0.3">
      <c r="A20">
        <v>1</v>
      </c>
      <c r="B20">
        <v>1</v>
      </c>
      <c r="C20" t="str">
        <f t="shared" si="2"/>
        <v>11-영어-2</v>
      </c>
      <c r="D20" s="4" t="s">
        <v>693</v>
      </c>
      <c r="E20" s="1" t="s">
        <v>199</v>
      </c>
      <c r="F20">
        <v>2</v>
      </c>
      <c r="G20" t="e">
        <f>VLOOKUP($C20,'상지대특별식1(학기별)'!$B:$Q,11,0)</f>
        <v>#N/A</v>
      </c>
      <c r="H20" t="e">
        <f>VLOOKUP($C20,'상지대특별식1(학기별)'!$B:$Q,12,0)</f>
        <v>#N/A</v>
      </c>
      <c r="I20" t="e">
        <f>VLOOKUP($C20,'상지대특별식1(학기별)'!$B:$Q,13,0)</f>
        <v>#N/A</v>
      </c>
      <c r="J20" t="e">
        <f>VLOOKUP($C20,'상지대특별식1(학기별)'!$B:$Q,14,0)</f>
        <v>#N/A</v>
      </c>
      <c r="K20" t="e">
        <f>VLOOKUP($C20,'상지대특별식1(학기별)'!$B:$Q,15,0)</f>
        <v>#N/A</v>
      </c>
      <c r="L20" t="e">
        <f>VLOOKUP($C20,'상지대특별식1(학기별)'!$B:$Q,16,0)</f>
        <v>#N/A</v>
      </c>
    </row>
    <row r="21" spans="1:12" x14ac:dyDescent="0.3">
      <c r="A21">
        <v>1</v>
      </c>
      <c r="B21">
        <v>1</v>
      </c>
      <c r="C21" t="str">
        <f t="shared" si="2"/>
        <v>11-영어-3</v>
      </c>
      <c r="D21" s="4" t="s">
        <v>693</v>
      </c>
      <c r="E21" s="1" t="s">
        <v>199</v>
      </c>
      <c r="F21">
        <v>3</v>
      </c>
      <c r="G21" t="e">
        <f>VLOOKUP($C21,'상지대특별식1(학기별)'!$B:$Q,11,0)</f>
        <v>#N/A</v>
      </c>
      <c r="H21" t="e">
        <f>VLOOKUP($C21,'상지대특별식1(학기별)'!$B:$Q,12,0)</f>
        <v>#N/A</v>
      </c>
      <c r="I21" t="e">
        <f>VLOOKUP($C21,'상지대특별식1(학기별)'!$B:$Q,13,0)</f>
        <v>#N/A</v>
      </c>
      <c r="J21" t="e">
        <f>VLOOKUP($C21,'상지대특별식1(학기별)'!$B:$Q,14,0)</f>
        <v>#N/A</v>
      </c>
      <c r="K21" t="e">
        <f>VLOOKUP($C21,'상지대특별식1(학기별)'!$B:$Q,15,0)</f>
        <v>#N/A</v>
      </c>
      <c r="L21" t="e">
        <f>VLOOKUP($C21,'상지대특별식1(학기별)'!$B:$Q,16,0)</f>
        <v>#N/A</v>
      </c>
    </row>
    <row r="22" spans="1:12" x14ac:dyDescent="0.3">
      <c r="A22">
        <v>1</v>
      </c>
      <c r="B22">
        <v>1</v>
      </c>
      <c r="C22" t="str">
        <f t="shared" si="2"/>
        <v>11-영어-4</v>
      </c>
      <c r="D22" s="4" t="s">
        <v>693</v>
      </c>
      <c r="E22" s="1" t="s">
        <v>199</v>
      </c>
      <c r="F22">
        <v>4</v>
      </c>
      <c r="G22" t="e">
        <f>VLOOKUP($C22,'상지대특별식1(학기별)'!$B:$Q,11,0)</f>
        <v>#N/A</v>
      </c>
      <c r="H22" t="e">
        <f>VLOOKUP($C22,'상지대특별식1(학기별)'!$B:$Q,12,0)</f>
        <v>#N/A</v>
      </c>
      <c r="I22" t="e">
        <f>VLOOKUP($C22,'상지대특별식1(학기별)'!$B:$Q,13,0)</f>
        <v>#N/A</v>
      </c>
      <c r="J22" t="e">
        <f>VLOOKUP($C22,'상지대특별식1(학기별)'!$B:$Q,14,0)</f>
        <v>#N/A</v>
      </c>
      <c r="K22" t="e">
        <f>VLOOKUP($C22,'상지대특별식1(학기별)'!$B:$Q,15,0)</f>
        <v>#N/A</v>
      </c>
      <c r="L22" t="e">
        <f>VLOOKUP($C22,'상지대특별식1(학기별)'!$B:$Q,16,0)</f>
        <v>#N/A</v>
      </c>
    </row>
    <row r="23" spans="1:12" x14ac:dyDescent="0.3">
      <c r="A23">
        <v>1</v>
      </c>
      <c r="B23">
        <v>1</v>
      </c>
      <c r="C23" t="str">
        <f t="shared" si="2"/>
        <v>11-영어-5</v>
      </c>
      <c r="D23" s="4" t="s">
        <v>693</v>
      </c>
      <c r="E23" s="1" t="s">
        <v>199</v>
      </c>
      <c r="F23">
        <v>5</v>
      </c>
      <c r="G23" t="e">
        <f>VLOOKUP($C23,'상지대특별식1(학기별)'!$B:$Q,11,0)</f>
        <v>#N/A</v>
      </c>
      <c r="H23" t="e">
        <f>VLOOKUP($C23,'상지대특별식1(학기별)'!$B:$Q,12,0)</f>
        <v>#N/A</v>
      </c>
      <c r="I23" t="e">
        <f>VLOOKUP($C23,'상지대특별식1(학기별)'!$B:$Q,13,0)</f>
        <v>#N/A</v>
      </c>
      <c r="J23" t="e">
        <f>VLOOKUP($C23,'상지대특별식1(학기별)'!$B:$Q,14,0)</f>
        <v>#N/A</v>
      </c>
      <c r="K23" t="e">
        <f>VLOOKUP($C23,'상지대특별식1(학기별)'!$B:$Q,15,0)</f>
        <v>#N/A</v>
      </c>
      <c r="L23" t="e">
        <f>VLOOKUP($C23,'상지대특별식1(학기별)'!$B:$Q,16,0)</f>
        <v>#N/A</v>
      </c>
    </row>
    <row r="25" spans="1:12" x14ac:dyDescent="0.3">
      <c r="A25">
        <v>1</v>
      </c>
      <c r="B25">
        <v>1</v>
      </c>
      <c r="C25" t="str">
        <f t="shared" ref="C25:C29" si="3">A25&amp;B25&amp;D25&amp;E25&amp;D25&amp;F25</f>
        <v>11-과학-1</v>
      </c>
      <c r="D25" s="4" t="s">
        <v>693</v>
      </c>
      <c r="E25" s="1" t="s">
        <v>164</v>
      </c>
      <c r="F25">
        <v>1</v>
      </c>
      <c r="G25" t="e">
        <f>VLOOKUP($C25,'상지대특별식1(학기별)'!$B:$Q,11,0)</f>
        <v>#N/A</v>
      </c>
      <c r="H25" t="e">
        <f>VLOOKUP($C25,'상지대특별식1(학기별)'!$B:$Q,12,0)</f>
        <v>#N/A</v>
      </c>
      <c r="I25" t="e">
        <f>VLOOKUP($C25,'상지대특별식1(학기별)'!$B:$Q,13,0)</f>
        <v>#N/A</v>
      </c>
      <c r="J25" t="e">
        <f>VLOOKUP($C25,'상지대특별식1(학기별)'!$B:$Q,14,0)</f>
        <v>#N/A</v>
      </c>
      <c r="K25" t="e">
        <f>VLOOKUP($C25,'상지대특별식1(학기별)'!$B:$Q,15,0)</f>
        <v>#N/A</v>
      </c>
      <c r="L25" t="e">
        <f>VLOOKUP($C25,'상지대특별식1(학기별)'!$B:$Q,16,0)</f>
        <v>#N/A</v>
      </c>
    </row>
    <row r="26" spans="1:12" x14ac:dyDescent="0.3">
      <c r="A26">
        <v>1</v>
      </c>
      <c r="B26">
        <v>1</v>
      </c>
      <c r="C26" t="str">
        <f t="shared" si="3"/>
        <v>11-과학-2</v>
      </c>
      <c r="D26" s="4" t="s">
        <v>693</v>
      </c>
      <c r="E26" s="1" t="s">
        <v>164</v>
      </c>
      <c r="F26">
        <v>2</v>
      </c>
      <c r="G26" t="e">
        <f>VLOOKUP($C26,'상지대특별식1(학기별)'!$B:$Q,11,0)</f>
        <v>#N/A</v>
      </c>
      <c r="H26" t="e">
        <f>VLOOKUP($C26,'상지대특별식1(학기별)'!$B:$Q,12,0)</f>
        <v>#N/A</v>
      </c>
      <c r="I26" t="e">
        <f>VLOOKUP($C26,'상지대특별식1(학기별)'!$B:$Q,13,0)</f>
        <v>#N/A</v>
      </c>
      <c r="J26" t="e">
        <f>VLOOKUP($C26,'상지대특별식1(학기별)'!$B:$Q,14,0)</f>
        <v>#N/A</v>
      </c>
      <c r="K26" t="e">
        <f>VLOOKUP($C26,'상지대특별식1(학기별)'!$B:$Q,15,0)</f>
        <v>#N/A</v>
      </c>
      <c r="L26" t="e">
        <f>VLOOKUP($C26,'상지대특별식1(학기별)'!$B:$Q,16,0)</f>
        <v>#N/A</v>
      </c>
    </row>
    <row r="27" spans="1:12" x14ac:dyDescent="0.3">
      <c r="A27">
        <v>1</v>
      </c>
      <c r="B27">
        <v>1</v>
      </c>
      <c r="C27" t="str">
        <f t="shared" si="3"/>
        <v>11-과학-3</v>
      </c>
      <c r="D27" s="4" t="s">
        <v>693</v>
      </c>
      <c r="E27" s="1" t="s">
        <v>164</v>
      </c>
      <c r="F27">
        <v>3</v>
      </c>
      <c r="G27" t="e">
        <f>VLOOKUP($C27,'상지대특별식1(학기별)'!$B:$Q,11,0)</f>
        <v>#N/A</v>
      </c>
      <c r="H27" t="e">
        <f>VLOOKUP($C27,'상지대특별식1(학기별)'!$B:$Q,12,0)</f>
        <v>#N/A</v>
      </c>
      <c r="I27" t="e">
        <f>VLOOKUP($C27,'상지대특별식1(학기별)'!$B:$Q,13,0)</f>
        <v>#N/A</v>
      </c>
      <c r="J27" t="e">
        <f>VLOOKUP($C27,'상지대특별식1(학기별)'!$B:$Q,14,0)</f>
        <v>#N/A</v>
      </c>
      <c r="K27" t="e">
        <f>VLOOKUP($C27,'상지대특별식1(학기별)'!$B:$Q,15,0)</f>
        <v>#N/A</v>
      </c>
      <c r="L27" t="e">
        <f>VLOOKUP($C27,'상지대특별식1(학기별)'!$B:$Q,16,0)</f>
        <v>#N/A</v>
      </c>
    </row>
    <row r="28" spans="1:12" x14ac:dyDescent="0.3">
      <c r="A28">
        <v>1</v>
      </c>
      <c r="B28">
        <v>1</v>
      </c>
      <c r="C28" t="str">
        <f t="shared" si="3"/>
        <v>11-과학-4</v>
      </c>
      <c r="D28" s="4" t="s">
        <v>693</v>
      </c>
      <c r="E28" s="1" t="s">
        <v>164</v>
      </c>
      <c r="F28">
        <v>4</v>
      </c>
      <c r="G28" t="e">
        <f>VLOOKUP($C28,'상지대특별식1(학기별)'!$B:$Q,11,0)</f>
        <v>#N/A</v>
      </c>
      <c r="H28" t="e">
        <f>VLOOKUP($C28,'상지대특별식1(학기별)'!$B:$Q,12,0)</f>
        <v>#N/A</v>
      </c>
      <c r="I28" t="e">
        <f>VLOOKUP($C28,'상지대특별식1(학기별)'!$B:$Q,13,0)</f>
        <v>#N/A</v>
      </c>
      <c r="J28" t="e">
        <f>VLOOKUP($C28,'상지대특별식1(학기별)'!$B:$Q,14,0)</f>
        <v>#N/A</v>
      </c>
      <c r="K28" t="e">
        <f>VLOOKUP($C28,'상지대특별식1(학기별)'!$B:$Q,15,0)</f>
        <v>#N/A</v>
      </c>
      <c r="L28" t="e">
        <f>VLOOKUP($C28,'상지대특별식1(학기별)'!$B:$Q,16,0)</f>
        <v>#N/A</v>
      </c>
    </row>
    <row r="29" spans="1:12" x14ac:dyDescent="0.3">
      <c r="A29">
        <v>1</v>
      </c>
      <c r="B29">
        <v>1</v>
      </c>
      <c r="C29" t="str">
        <f t="shared" si="3"/>
        <v>11-과학-5</v>
      </c>
      <c r="D29" s="4" t="s">
        <v>693</v>
      </c>
      <c r="E29" s="1" t="s">
        <v>164</v>
      </c>
      <c r="F29">
        <v>5</v>
      </c>
      <c r="G29" t="e">
        <f>VLOOKUP($C29,'상지대특별식1(학기별)'!$B:$Q,11,0)</f>
        <v>#N/A</v>
      </c>
      <c r="H29" t="e">
        <f>VLOOKUP($C29,'상지대특별식1(학기별)'!$B:$Q,12,0)</f>
        <v>#N/A</v>
      </c>
      <c r="I29" t="e">
        <f>VLOOKUP($C29,'상지대특별식1(학기별)'!$B:$Q,13,0)</f>
        <v>#N/A</v>
      </c>
      <c r="J29" t="e">
        <f>VLOOKUP($C29,'상지대특별식1(학기별)'!$B:$Q,14,0)</f>
        <v>#N/A</v>
      </c>
      <c r="K29" t="e">
        <f>VLOOKUP($C29,'상지대특별식1(학기별)'!$B:$Q,15,0)</f>
        <v>#N/A</v>
      </c>
      <c r="L29" t="e">
        <f>VLOOKUP($C29,'상지대특별식1(학기별)'!$B:$Q,16,0)</f>
        <v>#N/A</v>
      </c>
    </row>
    <row r="31" spans="1:12" x14ac:dyDescent="0.3">
      <c r="A31">
        <v>1</v>
      </c>
      <c r="B31">
        <v>1</v>
      </c>
      <c r="C31" t="str">
        <f t="shared" ref="C31:C35" si="4">A31&amp;B31&amp;D31&amp;E31&amp;D31&amp;F31</f>
        <v>11-사회-1</v>
      </c>
      <c r="D31" s="4" t="s">
        <v>693</v>
      </c>
      <c r="E31" s="1" t="s">
        <v>160</v>
      </c>
      <c r="F31">
        <v>1</v>
      </c>
      <c r="G31" t="e">
        <f>VLOOKUP($C31,'상지대특별식1(학기별)'!$B:$Q,11,0)</f>
        <v>#N/A</v>
      </c>
      <c r="H31" t="e">
        <f>VLOOKUP($C31,'상지대특별식1(학기별)'!$B:$Q,12,0)</f>
        <v>#N/A</v>
      </c>
      <c r="I31" t="e">
        <f>VLOOKUP($C31,'상지대특별식1(학기별)'!$B:$Q,13,0)</f>
        <v>#N/A</v>
      </c>
      <c r="J31" t="e">
        <f>VLOOKUP($C31,'상지대특별식1(학기별)'!$B:$Q,14,0)</f>
        <v>#N/A</v>
      </c>
      <c r="K31" t="e">
        <f>VLOOKUP($C31,'상지대특별식1(학기별)'!$B:$Q,15,0)</f>
        <v>#N/A</v>
      </c>
      <c r="L31" t="e">
        <f>VLOOKUP($C31,'상지대특별식1(학기별)'!$B:$Q,16,0)</f>
        <v>#N/A</v>
      </c>
    </row>
    <row r="32" spans="1:12" x14ac:dyDescent="0.3">
      <c r="A32">
        <v>1</v>
      </c>
      <c r="B32">
        <v>1</v>
      </c>
      <c r="C32" t="str">
        <f t="shared" si="4"/>
        <v>11-사회-2</v>
      </c>
      <c r="D32" s="4" t="s">
        <v>693</v>
      </c>
      <c r="E32" s="1" t="s">
        <v>160</v>
      </c>
      <c r="F32">
        <v>2</v>
      </c>
      <c r="G32" t="e">
        <f>VLOOKUP($C32,'상지대특별식1(학기별)'!$B:$Q,11,0)</f>
        <v>#N/A</v>
      </c>
      <c r="H32" t="e">
        <f>VLOOKUP($C32,'상지대특별식1(학기별)'!$B:$Q,12,0)</f>
        <v>#N/A</v>
      </c>
      <c r="I32" t="e">
        <f>VLOOKUP($C32,'상지대특별식1(학기별)'!$B:$Q,13,0)</f>
        <v>#N/A</v>
      </c>
      <c r="J32" t="e">
        <f>VLOOKUP($C32,'상지대특별식1(학기별)'!$B:$Q,14,0)</f>
        <v>#N/A</v>
      </c>
      <c r="K32" t="e">
        <f>VLOOKUP($C32,'상지대특별식1(학기별)'!$B:$Q,15,0)</f>
        <v>#N/A</v>
      </c>
      <c r="L32" t="e">
        <f>VLOOKUP($C32,'상지대특별식1(학기별)'!$B:$Q,16,0)</f>
        <v>#N/A</v>
      </c>
    </row>
    <row r="33" spans="1:12" x14ac:dyDescent="0.3">
      <c r="A33">
        <v>1</v>
      </c>
      <c r="B33">
        <v>1</v>
      </c>
      <c r="C33" t="str">
        <f t="shared" si="4"/>
        <v>11-사회-3</v>
      </c>
      <c r="D33" s="4" t="s">
        <v>693</v>
      </c>
      <c r="E33" s="1" t="s">
        <v>160</v>
      </c>
      <c r="F33">
        <v>3</v>
      </c>
      <c r="G33" t="e">
        <f>VLOOKUP($C33,'상지대특별식1(학기별)'!$B:$Q,11,0)</f>
        <v>#N/A</v>
      </c>
      <c r="H33" t="e">
        <f>VLOOKUP($C33,'상지대특별식1(학기별)'!$B:$Q,12,0)</f>
        <v>#N/A</v>
      </c>
      <c r="I33" t="e">
        <f>VLOOKUP($C33,'상지대특별식1(학기별)'!$B:$Q,13,0)</f>
        <v>#N/A</v>
      </c>
      <c r="J33" t="e">
        <f>VLOOKUP($C33,'상지대특별식1(학기별)'!$B:$Q,14,0)</f>
        <v>#N/A</v>
      </c>
      <c r="K33" t="e">
        <f>VLOOKUP($C33,'상지대특별식1(학기별)'!$B:$Q,15,0)</f>
        <v>#N/A</v>
      </c>
      <c r="L33" t="e">
        <f>VLOOKUP($C33,'상지대특별식1(학기별)'!$B:$Q,16,0)</f>
        <v>#N/A</v>
      </c>
    </row>
    <row r="34" spans="1:12" x14ac:dyDescent="0.3">
      <c r="A34">
        <v>1</v>
      </c>
      <c r="B34">
        <v>1</v>
      </c>
      <c r="C34" t="str">
        <f t="shared" si="4"/>
        <v>11-사회-4</v>
      </c>
      <c r="D34" s="4" t="s">
        <v>693</v>
      </c>
      <c r="E34" s="1" t="s">
        <v>160</v>
      </c>
      <c r="F34">
        <v>4</v>
      </c>
      <c r="G34" t="e">
        <f>VLOOKUP($C34,'상지대특별식1(학기별)'!$B:$Q,11,0)</f>
        <v>#N/A</v>
      </c>
      <c r="H34" t="e">
        <f>VLOOKUP($C34,'상지대특별식1(학기별)'!$B:$Q,12,0)</f>
        <v>#N/A</v>
      </c>
      <c r="I34" t="e">
        <f>VLOOKUP($C34,'상지대특별식1(학기별)'!$B:$Q,13,0)</f>
        <v>#N/A</v>
      </c>
      <c r="J34" t="e">
        <f>VLOOKUP($C34,'상지대특별식1(학기별)'!$B:$Q,14,0)</f>
        <v>#N/A</v>
      </c>
      <c r="K34" t="e">
        <f>VLOOKUP($C34,'상지대특별식1(학기별)'!$B:$Q,15,0)</f>
        <v>#N/A</v>
      </c>
      <c r="L34" t="e">
        <f>VLOOKUP($C34,'상지대특별식1(학기별)'!$B:$Q,16,0)</f>
        <v>#N/A</v>
      </c>
    </row>
    <row r="35" spans="1:12" x14ac:dyDescent="0.3">
      <c r="A35">
        <v>1</v>
      </c>
      <c r="B35">
        <v>1</v>
      </c>
      <c r="C35" t="str">
        <f t="shared" si="4"/>
        <v>11-사회-5</v>
      </c>
      <c r="D35" s="4" t="s">
        <v>693</v>
      </c>
      <c r="E35" s="1" t="s">
        <v>160</v>
      </c>
      <c r="F35">
        <v>5</v>
      </c>
      <c r="G35" t="e">
        <f>VLOOKUP($C35,'상지대특별식1(학기별)'!$B:$Q,11,0)</f>
        <v>#N/A</v>
      </c>
      <c r="H35" t="e">
        <f>VLOOKUP($C35,'상지대특별식1(학기별)'!$B:$Q,12,0)</f>
        <v>#N/A</v>
      </c>
      <c r="I35" t="e">
        <f>VLOOKUP($C35,'상지대특별식1(학기별)'!$B:$Q,13,0)</f>
        <v>#N/A</v>
      </c>
      <c r="J35" t="e">
        <f>VLOOKUP($C35,'상지대특별식1(학기별)'!$B:$Q,14,0)</f>
        <v>#N/A</v>
      </c>
      <c r="K35" t="e">
        <f>VLOOKUP($C35,'상지대특별식1(학기별)'!$B:$Q,15,0)</f>
        <v>#N/A</v>
      </c>
      <c r="L35" t="e">
        <f>VLOOKUP($C35,'상지대특별식1(학기별)'!$B:$Q,16,0)</f>
        <v>#N/A</v>
      </c>
    </row>
    <row r="37" spans="1:12" x14ac:dyDescent="0.3">
      <c r="A37">
        <v>1</v>
      </c>
      <c r="B37">
        <v>1</v>
      </c>
      <c r="C37" t="str">
        <f t="shared" ref="C37:C41" si="5">A37&amp;B37&amp;D37&amp;E37&amp;D37&amp;F37</f>
        <v>11-한국사-1</v>
      </c>
      <c r="D37" s="4" t="s">
        <v>693</v>
      </c>
      <c r="E37" s="1" t="s">
        <v>695</v>
      </c>
      <c r="F37">
        <v>1</v>
      </c>
      <c r="G37" t="e">
        <f>VLOOKUP($C37,'상지대특별식1(학기별)'!$B:$Q,11,0)</f>
        <v>#N/A</v>
      </c>
      <c r="H37" t="e">
        <f>VLOOKUP($C37,'상지대특별식1(학기별)'!$B:$Q,12,0)</f>
        <v>#N/A</v>
      </c>
      <c r="I37" t="e">
        <f>VLOOKUP($C37,'상지대특별식1(학기별)'!$B:$Q,13,0)</f>
        <v>#N/A</v>
      </c>
      <c r="J37" t="e">
        <f>VLOOKUP($C37,'상지대특별식1(학기별)'!$B:$Q,14,0)</f>
        <v>#N/A</v>
      </c>
      <c r="K37" t="e">
        <f>VLOOKUP($C37,'상지대특별식1(학기별)'!$B:$Q,15,0)</f>
        <v>#N/A</v>
      </c>
      <c r="L37" t="e">
        <f>VLOOKUP($C37,'상지대특별식1(학기별)'!$B:$Q,16,0)</f>
        <v>#N/A</v>
      </c>
    </row>
    <row r="38" spans="1:12" x14ac:dyDescent="0.3">
      <c r="A38">
        <v>1</v>
      </c>
      <c r="B38">
        <v>1</v>
      </c>
      <c r="C38" t="str">
        <f t="shared" si="5"/>
        <v>11-한국사-2</v>
      </c>
      <c r="D38" s="4" t="s">
        <v>693</v>
      </c>
      <c r="E38" s="1" t="s">
        <v>695</v>
      </c>
      <c r="F38">
        <v>2</v>
      </c>
      <c r="G38" t="e">
        <f>VLOOKUP($C38,'상지대특별식1(학기별)'!$B:$Q,11,0)</f>
        <v>#N/A</v>
      </c>
      <c r="H38" t="e">
        <f>VLOOKUP($C38,'상지대특별식1(학기별)'!$B:$Q,12,0)</f>
        <v>#N/A</v>
      </c>
      <c r="I38" t="e">
        <f>VLOOKUP($C38,'상지대특별식1(학기별)'!$B:$Q,13,0)</f>
        <v>#N/A</v>
      </c>
      <c r="J38" t="e">
        <f>VLOOKUP($C38,'상지대특별식1(학기별)'!$B:$Q,14,0)</f>
        <v>#N/A</v>
      </c>
      <c r="K38" t="e">
        <f>VLOOKUP($C38,'상지대특별식1(학기별)'!$B:$Q,15,0)</f>
        <v>#N/A</v>
      </c>
      <c r="L38" t="e">
        <f>VLOOKUP($C38,'상지대특별식1(학기별)'!$B:$Q,16,0)</f>
        <v>#N/A</v>
      </c>
    </row>
    <row r="39" spans="1:12" x14ac:dyDescent="0.3">
      <c r="A39">
        <v>1</v>
      </c>
      <c r="B39">
        <v>1</v>
      </c>
      <c r="C39" t="str">
        <f t="shared" si="5"/>
        <v>11-한국사-3</v>
      </c>
      <c r="D39" s="4" t="s">
        <v>693</v>
      </c>
      <c r="E39" s="1" t="s">
        <v>695</v>
      </c>
      <c r="F39">
        <v>3</v>
      </c>
      <c r="G39" t="e">
        <f>VLOOKUP($C39,'상지대특별식1(학기별)'!$B:$Q,11,0)</f>
        <v>#N/A</v>
      </c>
      <c r="H39" t="e">
        <f>VLOOKUP($C39,'상지대특별식1(학기별)'!$B:$Q,12,0)</f>
        <v>#N/A</v>
      </c>
      <c r="I39" t="e">
        <f>VLOOKUP($C39,'상지대특별식1(학기별)'!$B:$Q,13,0)</f>
        <v>#N/A</v>
      </c>
      <c r="J39" t="e">
        <f>VLOOKUP($C39,'상지대특별식1(학기별)'!$B:$Q,14,0)</f>
        <v>#N/A</v>
      </c>
      <c r="K39" t="e">
        <f>VLOOKUP($C39,'상지대특별식1(학기별)'!$B:$Q,15,0)</f>
        <v>#N/A</v>
      </c>
      <c r="L39" t="e">
        <f>VLOOKUP($C39,'상지대특별식1(학기별)'!$B:$Q,16,0)</f>
        <v>#N/A</v>
      </c>
    </row>
    <row r="40" spans="1:12" x14ac:dyDescent="0.3">
      <c r="A40">
        <v>1</v>
      </c>
      <c r="B40">
        <v>1</v>
      </c>
      <c r="C40" t="str">
        <f t="shared" si="5"/>
        <v>11-한국사-4</v>
      </c>
      <c r="D40" s="4" t="s">
        <v>693</v>
      </c>
      <c r="E40" s="1" t="s">
        <v>695</v>
      </c>
      <c r="F40">
        <v>4</v>
      </c>
      <c r="G40" t="e">
        <f>VLOOKUP($C40,'상지대특별식1(학기별)'!$B:$Q,11,0)</f>
        <v>#N/A</v>
      </c>
      <c r="H40" t="e">
        <f>VLOOKUP($C40,'상지대특별식1(학기별)'!$B:$Q,12,0)</f>
        <v>#N/A</v>
      </c>
      <c r="I40" t="e">
        <f>VLOOKUP($C40,'상지대특별식1(학기별)'!$B:$Q,13,0)</f>
        <v>#N/A</v>
      </c>
      <c r="J40" t="e">
        <f>VLOOKUP($C40,'상지대특별식1(학기별)'!$B:$Q,14,0)</f>
        <v>#N/A</v>
      </c>
      <c r="K40" t="e">
        <f>VLOOKUP($C40,'상지대특별식1(학기별)'!$B:$Q,15,0)</f>
        <v>#N/A</v>
      </c>
      <c r="L40" t="e">
        <f>VLOOKUP($C40,'상지대특별식1(학기별)'!$B:$Q,16,0)</f>
        <v>#N/A</v>
      </c>
    </row>
    <row r="41" spans="1:12" x14ac:dyDescent="0.3">
      <c r="A41">
        <v>1</v>
      </c>
      <c r="B41">
        <v>1</v>
      </c>
      <c r="C41" t="str">
        <f t="shared" si="5"/>
        <v>11-한국사-5</v>
      </c>
      <c r="D41" s="4" t="s">
        <v>693</v>
      </c>
      <c r="E41" s="1" t="s">
        <v>695</v>
      </c>
      <c r="F41">
        <v>5</v>
      </c>
      <c r="G41" t="e">
        <f>VLOOKUP($C41,'상지대특별식1(학기별)'!$B:$Q,11,0)</f>
        <v>#N/A</v>
      </c>
      <c r="H41" t="e">
        <f>VLOOKUP($C41,'상지대특별식1(학기별)'!$B:$Q,12,0)</f>
        <v>#N/A</v>
      </c>
      <c r="I41" t="e">
        <f>VLOOKUP($C41,'상지대특별식1(학기별)'!$B:$Q,13,0)</f>
        <v>#N/A</v>
      </c>
      <c r="J41" t="e">
        <f>VLOOKUP($C41,'상지대특별식1(학기별)'!$B:$Q,14,0)</f>
        <v>#N/A</v>
      </c>
      <c r="K41" t="e">
        <f>VLOOKUP($C41,'상지대특별식1(학기별)'!$B:$Q,15,0)</f>
        <v>#N/A</v>
      </c>
      <c r="L41" t="e">
        <f>VLOOKUP($C41,'상지대특별식1(학기별)'!$B:$Q,16,0)</f>
        <v>#N/A</v>
      </c>
    </row>
    <row r="43" spans="1:12" x14ac:dyDescent="0.3">
      <c r="A43">
        <v>1</v>
      </c>
      <c r="B43">
        <v>1</v>
      </c>
      <c r="C43" t="str">
        <f t="shared" ref="C43:C47" si="6">A43&amp;B43&amp;D43&amp;E43&amp;D43&amp;F43</f>
        <v>11-도덕-1</v>
      </c>
      <c r="D43" s="4" t="s">
        <v>693</v>
      </c>
      <c r="E43" s="1" t="s">
        <v>158</v>
      </c>
      <c r="F43">
        <v>1</v>
      </c>
      <c r="G43" t="e">
        <f>VLOOKUP($C43,'상지대특별식1(학기별)'!$B:$Q,11,0)</f>
        <v>#N/A</v>
      </c>
      <c r="H43" t="e">
        <f>VLOOKUP($C43,'상지대특별식1(학기별)'!$B:$Q,12,0)</f>
        <v>#N/A</v>
      </c>
      <c r="I43" t="e">
        <f>VLOOKUP($C43,'상지대특별식1(학기별)'!$B:$Q,13,0)</f>
        <v>#N/A</v>
      </c>
      <c r="J43" t="e">
        <f>VLOOKUP($C43,'상지대특별식1(학기별)'!$B:$Q,14,0)</f>
        <v>#N/A</v>
      </c>
      <c r="K43" t="e">
        <f>VLOOKUP($C43,'상지대특별식1(학기별)'!$B:$Q,15,0)</f>
        <v>#N/A</v>
      </c>
      <c r="L43" t="e">
        <f>VLOOKUP($C43,'상지대특별식1(학기별)'!$B:$Q,16,0)</f>
        <v>#N/A</v>
      </c>
    </row>
    <row r="44" spans="1:12" x14ac:dyDescent="0.3">
      <c r="A44">
        <v>1</v>
      </c>
      <c r="B44">
        <v>1</v>
      </c>
      <c r="C44" t="str">
        <f t="shared" si="6"/>
        <v>11-도덕-2</v>
      </c>
      <c r="D44" s="4" t="s">
        <v>693</v>
      </c>
      <c r="E44" s="1" t="s">
        <v>158</v>
      </c>
      <c r="F44">
        <v>2</v>
      </c>
      <c r="G44" t="e">
        <f>VLOOKUP($C44,'상지대특별식1(학기별)'!$B:$Q,11,0)</f>
        <v>#N/A</v>
      </c>
      <c r="H44" t="e">
        <f>VLOOKUP($C44,'상지대특별식1(학기별)'!$B:$Q,12,0)</f>
        <v>#N/A</v>
      </c>
      <c r="I44" t="e">
        <f>VLOOKUP($C44,'상지대특별식1(학기별)'!$B:$Q,13,0)</f>
        <v>#N/A</v>
      </c>
      <c r="J44" t="e">
        <f>VLOOKUP($C44,'상지대특별식1(학기별)'!$B:$Q,14,0)</f>
        <v>#N/A</v>
      </c>
      <c r="K44" t="e">
        <f>VLOOKUP($C44,'상지대특별식1(학기별)'!$B:$Q,15,0)</f>
        <v>#N/A</v>
      </c>
      <c r="L44" t="e">
        <f>VLOOKUP($C44,'상지대특별식1(학기별)'!$B:$Q,16,0)</f>
        <v>#N/A</v>
      </c>
    </row>
    <row r="45" spans="1:12" x14ac:dyDescent="0.3">
      <c r="A45">
        <v>1</v>
      </c>
      <c r="B45">
        <v>1</v>
      </c>
      <c r="C45" t="str">
        <f t="shared" si="6"/>
        <v>11-도덕-3</v>
      </c>
      <c r="D45" s="4" t="s">
        <v>693</v>
      </c>
      <c r="E45" s="1" t="s">
        <v>158</v>
      </c>
      <c r="F45">
        <v>3</v>
      </c>
      <c r="G45" t="e">
        <f>VLOOKUP($C45,'상지대특별식1(학기별)'!$B:$Q,11,0)</f>
        <v>#N/A</v>
      </c>
      <c r="H45" t="e">
        <f>VLOOKUP($C45,'상지대특별식1(학기별)'!$B:$Q,12,0)</f>
        <v>#N/A</v>
      </c>
      <c r="I45" t="e">
        <f>VLOOKUP($C45,'상지대특별식1(학기별)'!$B:$Q,13,0)</f>
        <v>#N/A</v>
      </c>
      <c r="J45" t="e">
        <f>VLOOKUP($C45,'상지대특별식1(학기별)'!$B:$Q,14,0)</f>
        <v>#N/A</v>
      </c>
      <c r="K45" t="e">
        <f>VLOOKUP($C45,'상지대특별식1(학기별)'!$B:$Q,15,0)</f>
        <v>#N/A</v>
      </c>
      <c r="L45" t="e">
        <f>VLOOKUP($C45,'상지대특별식1(학기별)'!$B:$Q,16,0)</f>
        <v>#N/A</v>
      </c>
    </row>
    <row r="46" spans="1:12" x14ac:dyDescent="0.3">
      <c r="A46">
        <v>1</v>
      </c>
      <c r="B46">
        <v>1</v>
      </c>
      <c r="C46" t="str">
        <f t="shared" si="6"/>
        <v>11-도덕-4</v>
      </c>
      <c r="D46" s="4" t="s">
        <v>693</v>
      </c>
      <c r="E46" s="1" t="s">
        <v>158</v>
      </c>
      <c r="F46">
        <v>4</v>
      </c>
      <c r="G46" t="e">
        <f>VLOOKUP($C46,'상지대특별식1(학기별)'!$B:$Q,11,0)</f>
        <v>#N/A</v>
      </c>
      <c r="H46" t="e">
        <f>VLOOKUP($C46,'상지대특별식1(학기별)'!$B:$Q,12,0)</f>
        <v>#N/A</v>
      </c>
      <c r="I46" t="e">
        <f>VLOOKUP($C46,'상지대특별식1(학기별)'!$B:$Q,13,0)</f>
        <v>#N/A</v>
      </c>
      <c r="J46" t="e">
        <f>VLOOKUP($C46,'상지대특별식1(학기별)'!$B:$Q,14,0)</f>
        <v>#N/A</v>
      </c>
      <c r="K46" t="e">
        <f>VLOOKUP($C46,'상지대특별식1(학기별)'!$B:$Q,15,0)</f>
        <v>#N/A</v>
      </c>
      <c r="L46" t="e">
        <f>VLOOKUP($C46,'상지대특별식1(학기별)'!$B:$Q,16,0)</f>
        <v>#N/A</v>
      </c>
    </row>
    <row r="47" spans="1:12" x14ac:dyDescent="0.3">
      <c r="A47">
        <v>1</v>
      </c>
      <c r="B47">
        <v>1</v>
      </c>
      <c r="C47" t="str">
        <f t="shared" si="6"/>
        <v>11-도덕-5</v>
      </c>
      <c r="D47" s="4" t="s">
        <v>693</v>
      </c>
      <c r="E47" s="1" t="s">
        <v>158</v>
      </c>
      <c r="F47">
        <v>5</v>
      </c>
      <c r="G47" t="e">
        <f>VLOOKUP($C47,'상지대특별식1(학기별)'!$B:$Q,11,0)</f>
        <v>#N/A</v>
      </c>
      <c r="H47" t="e">
        <f>VLOOKUP($C47,'상지대특별식1(학기별)'!$B:$Q,12,0)</f>
        <v>#N/A</v>
      </c>
      <c r="I47" t="e">
        <f>VLOOKUP($C47,'상지대특별식1(학기별)'!$B:$Q,13,0)</f>
        <v>#N/A</v>
      </c>
      <c r="J47" t="e">
        <f>VLOOKUP($C47,'상지대특별식1(학기별)'!$B:$Q,14,0)</f>
        <v>#N/A</v>
      </c>
      <c r="K47" t="e">
        <f>VLOOKUP($C47,'상지대특별식1(학기별)'!$B:$Q,15,0)</f>
        <v>#N/A</v>
      </c>
      <c r="L47" t="e">
        <f>VLOOKUP($C47,'상지대특별식1(학기별)'!$B:$Q,16,0)</f>
        <v>#N/A</v>
      </c>
    </row>
    <row r="49" spans="1:12" x14ac:dyDescent="0.3">
      <c r="A49">
        <v>1</v>
      </c>
      <c r="B49">
        <v>1</v>
      </c>
      <c r="C49" t="str">
        <f t="shared" ref="C49:C53" si="7">A49&amp;B49&amp;D49&amp;E49&amp;D49&amp;F49</f>
        <v>11-역사-1</v>
      </c>
      <c r="D49" s="4" t="s">
        <v>693</v>
      </c>
      <c r="E49" s="1" t="s">
        <v>696</v>
      </c>
      <c r="F49">
        <v>1</v>
      </c>
      <c r="G49" t="e">
        <f>VLOOKUP($C49,'상지대특별식1(학기별)'!$B:$Q,11,0)</f>
        <v>#N/A</v>
      </c>
      <c r="H49" t="e">
        <f>VLOOKUP($C49,'상지대특별식1(학기별)'!$B:$Q,12,0)</f>
        <v>#N/A</v>
      </c>
      <c r="I49" t="e">
        <f>VLOOKUP($C49,'상지대특별식1(학기별)'!$B:$Q,13,0)</f>
        <v>#N/A</v>
      </c>
      <c r="J49" t="e">
        <f>VLOOKUP($C49,'상지대특별식1(학기별)'!$B:$Q,14,0)</f>
        <v>#N/A</v>
      </c>
      <c r="K49" t="e">
        <f>VLOOKUP($C49,'상지대특별식1(학기별)'!$B:$Q,15,0)</f>
        <v>#N/A</v>
      </c>
      <c r="L49" t="e">
        <f>VLOOKUP($C49,'상지대특별식1(학기별)'!$B:$Q,16,0)</f>
        <v>#N/A</v>
      </c>
    </row>
    <row r="50" spans="1:12" x14ac:dyDescent="0.3">
      <c r="A50">
        <v>1</v>
      </c>
      <c r="B50">
        <v>1</v>
      </c>
      <c r="C50" t="str">
        <f t="shared" si="7"/>
        <v>11-역사-2</v>
      </c>
      <c r="D50" s="4" t="s">
        <v>693</v>
      </c>
      <c r="E50" s="1" t="s">
        <v>696</v>
      </c>
      <c r="F50">
        <v>2</v>
      </c>
      <c r="G50" t="e">
        <f>VLOOKUP($C50,'상지대특별식1(학기별)'!$B:$Q,11,0)</f>
        <v>#N/A</v>
      </c>
      <c r="H50" t="e">
        <f>VLOOKUP($C50,'상지대특별식1(학기별)'!$B:$Q,12,0)</f>
        <v>#N/A</v>
      </c>
      <c r="I50" t="e">
        <f>VLOOKUP($C50,'상지대특별식1(학기별)'!$B:$Q,13,0)</f>
        <v>#N/A</v>
      </c>
      <c r="J50" t="e">
        <f>VLOOKUP($C50,'상지대특별식1(학기별)'!$B:$Q,14,0)</f>
        <v>#N/A</v>
      </c>
      <c r="K50" t="e">
        <f>VLOOKUP($C50,'상지대특별식1(학기별)'!$B:$Q,15,0)</f>
        <v>#N/A</v>
      </c>
      <c r="L50" t="e">
        <f>VLOOKUP($C50,'상지대특별식1(학기별)'!$B:$Q,16,0)</f>
        <v>#N/A</v>
      </c>
    </row>
    <row r="51" spans="1:12" x14ac:dyDescent="0.3">
      <c r="A51">
        <v>1</v>
      </c>
      <c r="B51">
        <v>1</v>
      </c>
      <c r="C51" t="str">
        <f t="shared" si="7"/>
        <v>11-역사-3</v>
      </c>
      <c r="D51" s="4" t="s">
        <v>693</v>
      </c>
      <c r="E51" s="1" t="s">
        <v>696</v>
      </c>
      <c r="F51">
        <v>3</v>
      </c>
      <c r="G51" t="e">
        <f>VLOOKUP($C51,'상지대특별식1(학기별)'!$B:$Q,11,0)</f>
        <v>#N/A</v>
      </c>
      <c r="H51" t="e">
        <f>VLOOKUP($C51,'상지대특별식1(학기별)'!$B:$Q,12,0)</f>
        <v>#N/A</v>
      </c>
      <c r="I51" t="e">
        <f>VLOOKUP($C51,'상지대특별식1(학기별)'!$B:$Q,13,0)</f>
        <v>#N/A</v>
      </c>
      <c r="J51" t="e">
        <f>VLOOKUP($C51,'상지대특별식1(학기별)'!$B:$Q,14,0)</f>
        <v>#N/A</v>
      </c>
      <c r="K51" t="e">
        <f>VLOOKUP($C51,'상지대특별식1(학기별)'!$B:$Q,15,0)</f>
        <v>#N/A</v>
      </c>
      <c r="L51" t="e">
        <f>VLOOKUP($C51,'상지대특별식1(학기별)'!$B:$Q,16,0)</f>
        <v>#N/A</v>
      </c>
    </row>
    <row r="52" spans="1:12" x14ac:dyDescent="0.3">
      <c r="A52">
        <v>1</v>
      </c>
      <c r="B52">
        <v>1</v>
      </c>
      <c r="C52" t="str">
        <f t="shared" si="7"/>
        <v>11-역사-4</v>
      </c>
      <c r="D52" s="4" t="s">
        <v>693</v>
      </c>
      <c r="E52" s="1" t="s">
        <v>696</v>
      </c>
      <c r="F52">
        <v>4</v>
      </c>
      <c r="G52" t="e">
        <f>VLOOKUP($C52,'상지대특별식1(학기별)'!$B:$Q,11,0)</f>
        <v>#N/A</v>
      </c>
      <c r="H52" t="e">
        <f>VLOOKUP($C52,'상지대특별식1(학기별)'!$B:$Q,12,0)</f>
        <v>#N/A</v>
      </c>
      <c r="I52" t="e">
        <f>VLOOKUP($C52,'상지대특별식1(학기별)'!$B:$Q,13,0)</f>
        <v>#N/A</v>
      </c>
      <c r="J52" t="e">
        <f>VLOOKUP($C52,'상지대특별식1(학기별)'!$B:$Q,14,0)</f>
        <v>#N/A</v>
      </c>
      <c r="K52" t="e">
        <f>VLOOKUP($C52,'상지대특별식1(학기별)'!$B:$Q,15,0)</f>
        <v>#N/A</v>
      </c>
      <c r="L52" t="e">
        <f>VLOOKUP($C52,'상지대특별식1(학기별)'!$B:$Q,16,0)</f>
        <v>#N/A</v>
      </c>
    </row>
    <row r="53" spans="1:12" x14ac:dyDescent="0.3">
      <c r="A53">
        <v>1</v>
      </c>
      <c r="B53">
        <v>1</v>
      </c>
      <c r="C53" t="str">
        <f t="shared" si="7"/>
        <v>11-역사-5</v>
      </c>
      <c r="D53" s="4" t="s">
        <v>693</v>
      </c>
      <c r="E53" s="1" t="s">
        <v>696</v>
      </c>
      <c r="F53">
        <v>5</v>
      </c>
      <c r="G53" t="e">
        <f>VLOOKUP($C53,'상지대특별식1(학기별)'!$B:$Q,11,0)</f>
        <v>#N/A</v>
      </c>
      <c r="H53" t="e">
        <f>VLOOKUP($C53,'상지대특별식1(학기별)'!$B:$Q,12,0)</f>
        <v>#N/A</v>
      </c>
      <c r="I53" t="e">
        <f>VLOOKUP($C53,'상지대특별식1(학기별)'!$B:$Q,13,0)</f>
        <v>#N/A</v>
      </c>
      <c r="J53" t="e">
        <f>VLOOKUP($C53,'상지대특별식1(학기별)'!$B:$Q,14,0)</f>
        <v>#N/A</v>
      </c>
      <c r="K53" t="e">
        <f>VLOOKUP($C53,'상지대특별식1(학기별)'!$B:$Q,15,0)</f>
        <v>#N/A</v>
      </c>
      <c r="L53" t="e">
        <f>VLOOKUP($C53,'상지대특별식1(학기별)'!$B:$Q,16,0)</f>
        <v>#N/A</v>
      </c>
    </row>
    <row r="55" spans="1:12" x14ac:dyDescent="0.3">
      <c r="A55">
        <v>1</v>
      </c>
      <c r="B55">
        <v>2</v>
      </c>
      <c r="C55" t="str">
        <f>A55&amp;B55&amp;D55&amp;E55&amp;D55&amp;F55</f>
        <v>12-국어-1</v>
      </c>
      <c r="D55" s="4" t="s">
        <v>693</v>
      </c>
      <c r="E55" s="1" t="s">
        <v>156</v>
      </c>
      <c r="F55">
        <v>1</v>
      </c>
      <c r="G55" t="e">
        <f>VLOOKUP($C55,'상지대특별식1(학기별)'!$R:$AG,11,0)</f>
        <v>#N/A</v>
      </c>
      <c r="H55" t="e">
        <f>VLOOKUP($C55,'상지대특별식1(학기별)'!$R:$AG,12,0)</f>
        <v>#N/A</v>
      </c>
      <c r="I55" t="e">
        <f>VLOOKUP($C55,'상지대특별식1(학기별)'!$R:$AG,13,0)</f>
        <v>#N/A</v>
      </c>
      <c r="J55" t="e">
        <f>VLOOKUP($C55,'상지대특별식1(학기별)'!$R:$AG,14,0)</f>
        <v>#N/A</v>
      </c>
      <c r="K55" t="e">
        <f>VLOOKUP($C55,'상지대특별식1(학기별)'!$R:$AG,15,0)</f>
        <v>#N/A</v>
      </c>
      <c r="L55" t="e">
        <f>VLOOKUP($C55,'상지대특별식1(학기별)'!$R:$AG,16,0)</f>
        <v>#N/A</v>
      </c>
    </row>
    <row r="56" spans="1:12" x14ac:dyDescent="0.3">
      <c r="A56">
        <v>1</v>
      </c>
      <c r="B56">
        <v>2</v>
      </c>
      <c r="C56" t="str">
        <f t="shared" ref="C56:C59" si="8">A56&amp;B56&amp;D56&amp;E56&amp;D56&amp;F56</f>
        <v>12-국어-2</v>
      </c>
      <c r="D56" s="4" t="s">
        <v>693</v>
      </c>
      <c r="E56" t="s">
        <v>155</v>
      </c>
      <c r="F56">
        <v>2</v>
      </c>
      <c r="G56" t="e">
        <f>VLOOKUP($C56,'상지대특별식1(학기별)'!$R:$AG,11,0)</f>
        <v>#N/A</v>
      </c>
      <c r="H56" t="e">
        <f>VLOOKUP($C56,'상지대특별식1(학기별)'!$R:$AG,12,0)</f>
        <v>#N/A</v>
      </c>
      <c r="I56" t="e">
        <f>VLOOKUP($C56,'상지대특별식1(학기별)'!$R:$AG,13,0)</f>
        <v>#N/A</v>
      </c>
      <c r="J56" t="e">
        <f>VLOOKUP($C56,'상지대특별식1(학기별)'!$R:$AG,14,0)</f>
        <v>#N/A</v>
      </c>
      <c r="K56" t="e">
        <f>VLOOKUP($C56,'상지대특별식1(학기별)'!$R:$AG,15,0)</f>
        <v>#N/A</v>
      </c>
      <c r="L56" t="e">
        <f>VLOOKUP($C56,'상지대특별식1(학기별)'!$R:$AG,16,0)</f>
        <v>#N/A</v>
      </c>
    </row>
    <row r="57" spans="1:12" x14ac:dyDescent="0.3">
      <c r="A57">
        <v>1</v>
      </c>
      <c r="B57">
        <v>2</v>
      </c>
      <c r="C57" t="str">
        <f t="shared" si="8"/>
        <v>12-국어-3</v>
      </c>
      <c r="D57" s="4" t="s">
        <v>693</v>
      </c>
      <c r="E57" t="s">
        <v>155</v>
      </c>
      <c r="F57">
        <v>3</v>
      </c>
      <c r="G57" t="e">
        <f>VLOOKUP($C57,'상지대특별식1(학기별)'!$R:$AG,11,0)</f>
        <v>#N/A</v>
      </c>
      <c r="H57" t="e">
        <f>VLOOKUP($C57,'상지대특별식1(학기별)'!$R:$AG,12,0)</f>
        <v>#N/A</v>
      </c>
      <c r="I57" t="e">
        <f>VLOOKUP($C57,'상지대특별식1(학기별)'!$R:$AG,13,0)</f>
        <v>#N/A</v>
      </c>
      <c r="J57" t="e">
        <f>VLOOKUP($C57,'상지대특별식1(학기별)'!$R:$AG,14,0)</f>
        <v>#N/A</v>
      </c>
      <c r="K57" t="e">
        <f>VLOOKUP($C57,'상지대특별식1(학기별)'!$R:$AG,15,0)</f>
        <v>#N/A</v>
      </c>
      <c r="L57" t="e">
        <f>VLOOKUP($C57,'상지대특별식1(학기별)'!$R:$AG,16,0)</f>
        <v>#N/A</v>
      </c>
    </row>
    <row r="58" spans="1:12" x14ac:dyDescent="0.3">
      <c r="A58">
        <v>1</v>
      </c>
      <c r="B58">
        <v>2</v>
      </c>
      <c r="C58" t="str">
        <f t="shared" si="8"/>
        <v>12-국어-4</v>
      </c>
      <c r="D58" s="4" t="s">
        <v>693</v>
      </c>
      <c r="E58" t="s">
        <v>155</v>
      </c>
      <c r="F58">
        <v>4</v>
      </c>
      <c r="G58" t="e">
        <f>VLOOKUP($C58,'상지대특별식1(학기별)'!$R:$AG,11,0)</f>
        <v>#N/A</v>
      </c>
      <c r="H58" t="e">
        <f>VLOOKUP($C58,'상지대특별식1(학기별)'!$R:$AG,12,0)</f>
        <v>#N/A</v>
      </c>
      <c r="I58" t="e">
        <f>VLOOKUP($C58,'상지대특별식1(학기별)'!$R:$AG,13,0)</f>
        <v>#N/A</v>
      </c>
      <c r="J58" t="e">
        <f>VLOOKUP($C58,'상지대특별식1(학기별)'!$R:$AG,14,0)</f>
        <v>#N/A</v>
      </c>
      <c r="K58" t="e">
        <f>VLOOKUP($C58,'상지대특별식1(학기별)'!$R:$AG,15,0)</f>
        <v>#N/A</v>
      </c>
      <c r="L58" t="e">
        <f>VLOOKUP($C58,'상지대특별식1(학기별)'!$R:$AG,16,0)</f>
        <v>#N/A</v>
      </c>
    </row>
    <row r="59" spans="1:12" x14ac:dyDescent="0.3">
      <c r="A59">
        <v>1</v>
      </c>
      <c r="B59">
        <v>2</v>
      </c>
      <c r="C59" t="str">
        <f t="shared" si="8"/>
        <v>12-국어-5</v>
      </c>
      <c r="D59" s="4" t="s">
        <v>693</v>
      </c>
      <c r="E59" t="s">
        <v>155</v>
      </c>
      <c r="F59">
        <v>5</v>
      </c>
      <c r="G59" t="e">
        <f>VLOOKUP($C59,'상지대특별식1(학기별)'!$R:$AG,11,0)</f>
        <v>#N/A</v>
      </c>
      <c r="H59" t="e">
        <f>VLOOKUP($C59,'상지대특별식1(학기별)'!$R:$AG,12,0)</f>
        <v>#N/A</v>
      </c>
      <c r="I59" t="e">
        <f>VLOOKUP($C59,'상지대특별식1(학기별)'!$R:$AG,13,0)</f>
        <v>#N/A</v>
      </c>
      <c r="J59" t="e">
        <f>VLOOKUP($C59,'상지대특별식1(학기별)'!$R:$AG,14,0)</f>
        <v>#N/A</v>
      </c>
      <c r="K59" t="e">
        <f>VLOOKUP($C59,'상지대특별식1(학기별)'!$R:$AG,15,0)</f>
        <v>#N/A</v>
      </c>
      <c r="L59" t="e">
        <f>VLOOKUP($C59,'상지대특별식1(학기별)'!$R:$AG,16,0)</f>
        <v>#N/A</v>
      </c>
    </row>
    <row r="61" spans="1:12" x14ac:dyDescent="0.3">
      <c r="A61">
        <v>1</v>
      </c>
      <c r="B61">
        <v>2</v>
      </c>
      <c r="C61" t="str">
        <f t="shared" ref="C61:C65" si="9">A61&amp;B61&amp;D61&amp;E61&amp;D61&amp;F61</f>
        <v>12-수학-1</v>
      </c>
      <c r="D61" s="4" t="s">
        <v>693</v>
      </c>
      <c r="E61" s="1" t="s">
        <v>162</v>
      </c>
      <c r="F61">
        <v>1</v>
      </c>
      <c r="G61" t="e">
        <f>VLOOKUP($C61,'상지대특별식1(학기별)'!$R:$AG,11,0)</f>
        <v>#N/A</v>
      </c>
      <c r="H61" t="e">
        <f>VLOOKUP($C61,'상지대특별식1(학기별)'!$R:$AG,12,0)</f>
        <v>#N/A</v>
      </c>
      <c r="I61" t="e">
        <f>VLOOKUP($C61,'상지대특별식1(학기별)'!$R:$AG,13,0)</f>
        <v>#N/A</v>
      </c>
      <c r="J61" t="e">
        <f>VLOOKUP($C61,'상지대특별식1(학기별)'!$R:$AG,14,0)</f>
        <v>#N/A</v>
      </c>
      <c r="K61" t="e">
        <f>VLOOKUP($C61,'상지대특별식1(학기별)'!$R:$AG,15,0)</f>
        <v>#N/A</v>
      </c>
      <c r="L61" t="e">
        <f>VLOOKUP($C61,'상지대특별식1(학기별)'!$R:$AG,16,0)</f>
        <v>#N/A</v>
      </c>
    </row>
    <row r="62" spans="1:12" x14ac:dyDescent="0.3">
      <c r="A62">
        <v>1</v>
      </c>
      <c r="B62">
        <v>2</v>
      </c>
      <c r="C62" t="str">
        <f t="shared" si="9"/>
        <v>12-수학-2</v>
      </c>
      <c r="D62" s="4" t="s">
        <v>693</v>
      </c>
      <c r="E62" s="1" t="s">
        <v>162</v>
      </c>
      <c r="F62">
        <v>2</v>
      </c>
      <c r="G62" t="e">
        <f>VLOOKUP($C62,'상지대특별식1(학기별)'!$R:$AG,11,0)</f>
        <v>#N/A</v>
      </c>
      <c r="H62" t="e">
        <f>VLOOKUP($C62,'상지대특별식1(학기별)'!$R:$AG,12,0)</f>
        <v>#N/A</v>
      </c>
      <c r="I62" t="e">
        <f>VLOOKUP($C62,'상지대특별식1(학기별)'!$R:$AG,13,0)</f>
        <v>#N/A</v>
      </c>
      <c r="J62" t="e">
        <f>VLOOKUP($C62,'상지대특별식1(학기별)'!$R:$AG,14,0)</f>
        <v>#N/A</v>
      </c>
      <c r="K62" t="e">
        <f>VLOOKUP($C62,'상지대특별식1(학기별)'!$R:$AG,15,0)</f>
        <v>#N/A</v>
      </c>
      <c r="L62" t="e">
        <f>VLOOKUP($C62,'상지대특별식1(학기별)'!$R:$AG,16,0)</f>
        <v>#N/A</v>
      </c>
    </row>
    <row r="63" spans="1:12" x14ac:dyDescent="0.3">
      <c r="A63">
        <v>1</v>
      </c>
      <c r="B63">
        <v>2</v>
      </c>
      <c r="C63" t="str">
        <f t="shared" si="9"/>
        <v>12-수학-3</v>
      </c>
      <c r="D63" s="4" t="s">
        <v>693</v>
      </c>
      <c r="E63" s="1" t="s">
        <v>162</v>
      </c>
      <c r="F63">
        <v>3</v>
      </c>
      <c r="G63" t="e">
        <f>VLOOKUP($C63,'상지대특별식1(학기별)'!$R:$AG,11,0)</f>
        <v>#N/A</v>
      </c>
      <c r="H63" t="e">
        <f>VLOOKUP($C63,'상지대특별식1(학기별)'!$R:$AG,12,0)</f>
        <v>#N/A</v>
      </c>
      <c r="I63" t="e">
        <f>VLOOKUP($C63,'상지대특별식1(학기별)'!$R:$AG,13,0)</f>
        <v>#N/A</v>
      </c>
      <c r="J63" t="e">
        <f>VLOOKUP($C63,'상지대특별식1(학기별)'!$R:$AG,14,0)</f>
        <v>#N/A</v>
      </c>
      <c r="K63" t="e">
        <f>VLOOKUP($C63,'상지대특별식1(학기별)'!$R:$AG,15,0)</f>
        <v>#N/A</v>
      </c>
      <c r="L63" t="e">
        <f>VLOOKUP($C63,'상지대특별식1(학기별)'!$R:$AG,16,0)</f>
        <v>#N/A</v>
      </c>
    </row>
    <row r="64" spans="1:12" x14ac:dyDescent="0.3">
      <c r="A64">
        <v>1</v>
      </c>
      <c r="B64">
        <v>2</v>
      </c>
      <c r="C64" t="str">
        <f t="shared" si="9"/>
        <v>12-수학-4</v>
      </c>
      <c r="D64" s="4" t="s">
        <v>693</v>
      </c>
      <c r="E64" s="1" t="s">
        <v>162</v>
      </c>
      <c r="F64">
        <v>4</v>
      </c>
      <c r="G64" t="e">
        <f>VLOOKUP($C64,'상지대특별식1(학기별)'!$R:$AG,11,0)</f>
        <v>#N/A</v>
      </c>
      <c r="H64" t="e">
        <f>VLOOKUP($C64,'상지대특별식1(학기별)'!$R:$AG,12,0)</f>
        <v>#N/A</v>
      </c>
      <c r="I64" t="e">
        <f>VLOOKUP($C64,'상지대특별식1(학기별)'!$R:$AG,13,0)</f>
        <v>#N/A</v>
      </c>
      <c r="J64" t="e">
        <f>VLOOKUP($C64,'상지대특별식1(학기별)'!$R:$AG,14,0)</f>
        <v>#N/A</v>
      </c>
      <c r="K64" t="e">
        <f>VLOOKUP($C64,'상지대특별식1(학기별)'!$R:$AG,15,0)</f>
        <v>#N/A</v>
      </c>
      <c r="L64" t="e">
        <f>VLOOKUP($C64,'상지대특별식1(학기별)'!$R:$AG,16,0)</f>
        <v>#N/A</v>
      </c>
    </row>
    <row r="65" spans="1:12" x14ac:dyDescent="0.3">
      <c r="A65">
        <v>1</v>
      </c>
      <c r="B65">
        <v>2</v>
      </c>
      <c r="C65" t="str">
        <f t="shared" si="9"/>
        <v>12-수학-5</v>
      </c>
      <c r="D65" s="4" t="s">
        <v>693</v>
      </c>
      <c r="E65" s="1" t="s">
        <v>162</v>
      </c>
      <c r="F65">
        <v>5</v>
      </c>
      <c r="G65" t="e">
        <f>VLOOKUP($C65,'상지대특별식1(학기별)'!$R:$AG,11,0)</f>
        <v>#N/A</v>
      </c>
      <c r="H65" t="e">
        <f>VLOOKUP($C65,'상지대특별식1(학기별)'!$R:$AG,12,0)</f>
        <v>#N/A</v>
      </c>
      <c r="I65" t="e">
        <f>VLOOKUP($C65,'상지대특별식1(학기별)'!$R:$AG,13,0)</f>
        <v>#N/A</v>
      </c>
      <c r="J65" t="e">
        <f>VLOOKUP($C65,'상지대특별식1(학기별)'!$R:$AG,14,0)</f>
        <v>#N/A</v>
      </c>
      <c r="K65" t="e">
        <f>VLOOKUP($C65,'상지대특별식1(학기별)'!$R:$AG,15,0)</f>
        <v>#N/A</v>
      </c>
      <c r="L65" t="e">
        <f>VLOOKUP($C65,'상지대특별식1(학기별)'!$R:$AG,16,0)</f>
        <v>#N/A</v>
      </c>
    </row>
    <row r="67" spans="1:12" x14ac:dyDescent="0.3">
      <c r="A67">
        <v>1</v>
      </c>
      <c r="B67">
        <v>2</v>
      </c>
      <c r="C67" t="str">
        <f t="shared" ref="C67:C71" si="10">A67&amp;B67&amp;D67&amp;E67&amp;D67&amp;F67</f>
        <v>12-영어-1</v>
      </c>
      <c r="D67" s="4" t="s">
        <v>693</v>
      </c>
      <c r="E67" s="1" t="s">
        <v>199</v>
      </c>
      <c r="F67">
        <v>1</v>
      </c>
      <c r="G67" t="e">
        <f>VLOOKUP($C67,'상지대특별식1(학기별)'!$R:$AG,11,0)</f>
        <v>#N/A</v>
      </c>
      <c r="H67" t="e">
        <f>VLOOKUP($C67,'상지대특별식1(학기별)'!$R:$AG,12,0)</f>
        <v>#N/A</v>
      </c>
      <c r="I67" t="e">
        <f>VLOOKUP($C67,'상지대특별식1(학기별)'!$R:$AG,13,0)</f>
        <v>#N/A</v>
      </c>
      <c r="J67" t="e">
        <f>VLOOKUP($C67,'상지대특별식1(학기별)'!$R:$AG,14,0)</f>
        <v>#N/A</v>
      </c>
      <c r="K67" t="e">
        <f>VLOOKUP($C67,'상지대특별식1(학기별)'!$R:$AG,15,0)</f>
        <v>#N/A</v>
      </c>
      <c r="L67" t="e">
        <f>VLOOKUP($C67,'상지대특별식1(학기별)'!$R:$AG,16,0)</f>
        <v>#N/A</v>
      </c>
    </row>
    <row r="68" spans="1:12" x14ac:dyDescent="0.3">
      <c r="A68">
        <v>1</v>
      </c>
      <c r="B68">
        <v>2</v>
      </c>
      <c r="C68" t="str">
        <f t="shared" si="10"/>
        <v>12-영어-2</v>
      </c>
      <c r="D68" s="4" t="s">
        <v>693</v>
      </c>
      <c r="E68" s="1" t="s">
        <v>199</v>
      </c>
      <c r="F68">
        <v>2</v>
      </c>
      <c r="G68" t="e">
        <f>VLOOKUP($C68,'상지대특별식1(학기별)'!$R:$AG,11,0)</f>
        <v>#N/A</v>
      </c>
      <c r="H68" t="e">
        <f>VLOOKUP($C68,'상지대특별식1(학기별)'!$R:$AG,12,0)</f>
        <v>#N/A</v>
      </c>
      <c r="I68" t="e">
        <f>VLOOKUP($C68,'상지대특별식1(학기별)'!$R:$AG,13,0)</f>
        <v>#N/A</v>
      </c>
      <c r="J68" t="e">
        <f>VLOOKUP($C68,'상지대특별식1(학기별)'!$R:$AG,14,0)</f>
        <v>#N/A</v>
      </c>
      <c r="K68" t="e">
        <f>VLOOKUP($C68,'상지대특별식1(학기별)'!$R:$AG,15,0)</f>
        <v>#N/A</v>
      </c>
      <c r="L68" t="e">
        <f>VLOOKUP($C68,'상지대특별식1(학기별)'!$R:$AG,16,0)</f>
        <v>#N/A</v>
      </c>
    </row>
    <row r="69" spans="1:12" x14ac:dyDescent="0.3">
      <c r="A69">
        <v>1</v>
      </c>
      <c r="B69">
        <v>2</v>
      </c>
      <c r="C69" t="str">
        <f t="shared" si="10"/>
        <v>12-영어-3</v>
      </c>
      <c r="D69" s="4" t="s">
        <v>693</v>
      </c>
      <c r="E69" s="1" t="s">
        <v>199</v>
      </c>
      <c r="F69">
        <v>3</v>
      </c>
      <c r="G69" t="e">
        <f>VLOOKUP($C69,'상지대특별식1(학기별)'!$R:$AG,11,0)</f>
        <v>#N/A</v>
      </c>
      <c r="H69" t="e">
        <f>VLOOKUP($C69,'상지대특별식1(학기별)'!$R:$AG,12,0)</f>
        <v>#N/A</v>
      </c>
      <c r="I69" t="e">
        <f>VLOOKUP($C69,'상지대특별식1(학기별)'!$R:$AG,13,0)</f>
        <v>#N/A</v>
      </c>
      <c r="J69" t="e">
        <f>VLOOKUP($C69,'상지대특별식1(학기별)'!$R:$AG,14,0)</f>
        <v>#N/A</v>
      </c>
      <c r="K69" t="e">
        <f>VLOOKUP($C69,'상지대특별식1(학기별)'!$R:$AG,15,0)</f>
        <v>#N/A</v>
      </c>
      <c r="L69" t="e">
        <f>VLOOKUP($C69,'상지대특별식1(학기별)'!$R:$AG,16,0)</f>
        <v>#N/A</v>
      </c>
    </row>
    <row r="70" spans="1:12" x14ac:dyDescent="0.3">
      <c r="A70">
        <v>1</v>
      </c>
      <c r="B70">
        <v>2</v>
      </c>
      <c r="C70" t="str">
        <f t="shared" si="10"/>
        <v>12-영어-4</v>
      </c>
      <c r="D70" s="4" t="s">
        <v>693</v>
      </c>
      <c r="E70" s="1" t="s">
        <v>199</v>
      </c>
      <c r="F70">
        <v>4</v>
      </c>
      <c r="G70" t="e">
        <f>VLOOKUP($C70,'상지대특별식1(학기별)'!$R:$AG,11,0)</f>
        <v>#N/A</v>
      </c>
      <c r="H70" t="e">
        <f>VLOOKUP($C70,'상지대특별식1(학기별)'!$R:$AG,12,0)</f>
        <v>#N/A</v>
      </c>
      <c r="I70" t="e">
        <f>VLOOKUP($C70,'상지대특별식1(학기별)'!$R:$AG,13,0)</f>
        <v>#N/A</v>
      </c>
      <c r="J70" t="e">
        <f>VLOOKUP($C70,'상지대특별식1(학기별)'!$R:$AG,14,0)</f>
        <v>#N/A</v>
      </c>
      <c r="K70" t="e">
        <f>VLOOKUP($C70,'상지대특별식1(학기별)'!$R:$AG,15,0)</f>
        <v>#N/A</v>
      </c>
      <c r="L70" t="e">
        <f>VLOOKUP($C70,'상지대특별식1(학기별)'!$R:$AG,16,0)</f>
        <v>#N/A</v>
      </c>
    </row>
    <row r="71" spans="1:12" x14ac:dyDescent="0.3">
      <c r="A71">
        <v>1</v>
      </c>
      <c r="B71">
        <v>2</v>
      </c>
      <c r="C71" t="str">
        <f t="shared" si="10"/>
        <v>12-영어-5</v>
      </c>
      <c r="D71" s="4" t="s">
        <v>693</v>
      </c>
      <c r="E71" s="1" t="s">
        <v>199</v>
      </c>
      <c r="F71">
        <v>5</v>
      </c>
      <c r="G71" t="e">
        <f>VLOOKUP($C71,'상지대특별식1(학기별)'!$R:$AG,11,0)</f>
        <v>#N/A</v>
      </c>
      <c r="H71" t="e">
        <f>VLOOKUP($C71,'상지대특별식1(학기별)'!$R:$AG,12,0)</f>
        <v>#N/A</v>
      </c>
      <c r="I71" t="e">
        <f>VLOOKUP($C71,'상지대특별식1(학기별)'!$R:$AG,13,0)</f>
        <v>#N/A</v>
      </c>
      <c r="J71" t="e">
        <f>VLOOKUP($C71,'상지대특별식1(학기별)'!$R:$AG,14,0)</f>
        <v>#N/A</v>
      </c>
      <c r="K71" t="e">
        <f>VLOOKUP($C71,'상지대특별식1(학기별)'!$R:$AG,15,0)</f>
        <v>#N/A</v>
      </c>
      <c r="L71" t="e">
        <f>VLOOKUP($C71,'상지대특별식1(학기별)'!$R:$AG,16,0)</f>
        <v>#N/A</v>
      </c>
    </row>
    <row r="73" spans="1:12" x14ac:dyDescent="0.3">
      <c r="A73">
        <v>1</v>
      </c>
      <c r="B73">
        <v>2</v>
      </c>
      <c r="C73" t="str">
        <f t="shared" ref="C73:C77" si="11">A73&amp;B73&amp;D73&amp;E73&amp;D73&amp;F73</f>
        <v>12-과학-1</v>
      </c>
      <c r="D73" s="4" t="s">
        <v>693</v>
      </c>
      <c r="E73" s="1" t="s">
        <v>164</v>
      </c>
      <c r="F73">
        <v>1</v>
      </c>
      <c r="G73" t="e">
        <f>VLOOKUP($C73,'상지대특별식1(학기별)'!$R:$AG,11,0)</f>
        <v>#N/A</v>
      </c>
      <c r="H73" t="e">
        <f>VLOOKUP($C73,'상지대특별식1(학기별)'!$R:$AG,12,0)</f>
        <v>#N/A</v>
      </c>
      <c r="I73" t="e">
        <f>VLOOKUP($C73,'상지대특별식1(학기별)'!$R:$AG,13,0)</f>
        <v>#N/A</v>
      </c>
      <c r="J73" t="e">
        <f>VLOOKUP($C73,'상지대특별식1(학기별)'!$R:$AG,14,0)</f>
        <v>#N/A</v>
      </c>
      <c r="K73" t="e">
        <f>VLOOKUP($C73,'상지대특별식1(학기별)'!$R:$AG,15,0)</f>
        <v>#N/A</v>
      </c>
      <c r="L73" t="e">
        <f>VLOOKUP($C73,'상지대특별식1(학기별)'!$R:$AG,16,0)</f>
        <v>#N/A</v>
      </c>
    </row>
    <row r="74" spans="1:12" x14ac:dyDescent="0.3">
      <c r="A74">
        <v>1</v>
      </c>
      <c r="B74">
        <v>2</v>
      </c>
      <c r="C74" t="str">
        <f t="shared" si="11"/>
        <v>12-과학-2</v>
      </c>
      <c r="D74" s="4" t="s">
        <v>693</v>
      </c>
      <c r="E74" s="1" t="s">
        <v>164</v>
      </c>
      <c r="F74">
        <v>2</v>
      </c>
      <c r="G74" t="e">
        <f>VLOOKUP($C74,'상지대특별식1(학기별)'!$R:$AG,11,0)</f>
        <v>#N/A</v>
      </c>
      <c r="H74" t="e">
        <f>VLOOKUP($C74,'상지대특별식1(학기별)'!$R:$AG,12,0)</f>
        <v>#N/A</v>
      </c>
      <c r="I74" t="e">
        <f>VLOOKUP($C74,'상지대특별식1(학기별)'!$R:$AG,13,0)</f>
        <v>#N/A</v>
      </c>
      <c r="J74" t="e">
        <f>VLOOKUP($C74,'상지대특별식1(학기별)'!$R:$AG,14,0)</f>
        <v>#N/A</v>
      </c>
      <c r="K74" t="e">
        <f>VLOOKUP($C74,'상지대특별식1(학기별)'!$R:$AG,15,0)</f>
        <v>#N/A</v>
      </c>
      <c r="L74" t="e">
        <f>VLOOKUP($C74,'상지대특별식1(학기별)'!$R:$AG,16,0)</f>
        <v>#N/A</v>
      </c>
    </row>
    <row r="75" spans="1:12" x14ac:dyDescent="0.3">
      <c r="A75">
        <v>1</v>
      </c>
      <c r="B75">
        <v>2</v>
      </c>
      <c r="C75" t="str">
        <f t="shared" si="11"/>
        <v>12-과학-3</v>
      </c>
      <c r="D75" s="4" t="s">
        <v>693</v>
      </c>
      <c r="E75" s="1" t="s">
        <v>164</v>
      </c>
      <c r="F75">
        <v>3</v>
      </c>
      <c r="G75" t="e">
        <f>VLOOKUP($C75,'상지대특별식1(학기별)'!$R:$AG,11,0)</f>
        <v>#N/A</v>
      </c>
      <c r="H75" t="e">
        <f>VLOOKUP($C75,'상지대특별식1(학기별)'!$R:$AG,12,0)</f>
        <v>#N/A</v>
      </c>
      <c r="I75" t="e">
        <f>VLOOKUP($C75,'상지대특별식1(학기별)'!$R:$AG,13,0)</f>
        <v>#N/A</v>
      </c>
      <c r="J75" t="e">
        <f>VLOOKUP($C75,'상지대특별식1(학기별)'!$R:$AG,14,0)</f>
        <v>#N/A</v>
      </c>
      <c r="K75" t="e">
        <f>VLOOKUP($C75,'상지대특별식1(학기별)'!$R:$AG,15,0)</f>
        <v>#N/A</v>
      </c>
      <c r="L75" t="e">
        <f>VLOOKUP($C75,'상지대특별식1(학기별)'!$R:$AG,16,0)</f>
        <v>#N/A</v>
      </c>
    </row>
    <row r="76" spans="1:12" x14ac:dyDescent="0.3">
      <c r="A76">
        <v>1</v>
      </c>
      <c r="B76">
        <v>2</v>
      </c>
      <c r="C76" t="str">
        <f t="shared" si="11"/>
        <v>12-과학-4</v>
      </c>
      <c r="D76" s="4" t="s">
        <v>693</v>
      </c>
      <c r="E76" s="1" t="s">
        <v>164</v>
      </c>
      <c r="F76">
        <v>4</v>
      </c>
      <c r="G76" t="e">
        <f>VLOOKUP($C76,'상지대특별식1(학기별)'!$R:$AG,11,0)</f>
        <v>#N/A</v>
      </c>
      <c r="H76" t="e">
        <f>VLOOKUP($C76,'상지대특별식1(학기별)'!$R:$AG,12,0)</f>
        <v>#N/A</v>
      </c>
      <c r="I76" t="e">
        <f>VLOOKUP($C76,'상지대특별식1(학기별)'!$R:$AG,13,0)</f>
        <v>#N/A</v>
      </c>
      <c r="J76" t="e">
        <f>VLOOKUP($C76,'상지대특별식1(학기별)'!$R:$AG,14,0)</f>
        <v>#N/A</v>
      </c>
      <c r="K76" t="e">
        <f>VLOOKUP($C76,'상지대특별식1(학기별)'!$R:$AG,15,0)</f>
        <v>#N/A</v>
      </c>
      <c r="L76" t="e">
        <f>VLOOKUP($C76,'상지대특별식1(학기별)'!$R:$AG,16,0)</f>
        <v>#N/A</v>
      </c>
    </row>
    <row r="77" spans="1:12" x14ac:dyDescent="0.3">
      <c r="A77">
        <v>1</v>
      </c>
      <c r="B77">
        <v>2</v>
      </c>
      <c r="C77" t="str">
        <f t="shared" si="11"/>
        <v>12-과학-5</v>
      </c>
      <c r="D77" s="4" t="s">
        <v>693</v>
      </c>
      <c r="E77" s="1" t="s">
        <v>164</v>
      </c>
      <c r="F77">
        <v>5</v>
      </c>
      <c r="G77" t="e">
        <f>VLOOKUP($C77,'상지대특별식1(학기별)'!$R:$AG,11,0)</f>
        <v>#N/A</v>
      </c>
      <c r="H77" t="e">
        <f>VLOOKUP($C77,'상지대특별식1(학기별)'!$R:$AG,12,0)</f>
        <v>#N/A</v>
      </c>
      <c r="I77" t="e">
        <f>VLOOKUP($C77,'상지대특별식1(학기별)'!$R:$AG,13,0)</f>
        <v>#N/A</v>
      </c>
      <c r="J77" t="e">
        <f>VLOOKUP($C77,'상지대특별식1(학기별)'!$R:$AG,14,0)</f>
        <v>#N/A</v>
      </c>
      <c r="K77" t="e">
        <f>VLOOKUP($C77,'상지대특별식1(학기별)'!$R:$AG,15,0)</f>
        <v>#N/A</v>
      </c>
      <c r="L77" t="e">
        <f>VLOOKUP($C77,'상지대특별식1(학기별)'!$R:$AG,16,0)</f>
        <v>#N/A</v>
      </c>
    </row>
    <row r="79" spans="1:12" x14ac:dyDescent="0.3">
      <c r="A79">
        <v>1</v>
      </c>
      <c r="B79">
        <v>2</v>
      </c>
      <c r="C79" t="str">
        <f t="shared" ref="C79:C83" si="12">A79&amp;B79&amp;D79&amp;E79&amp;D79&amp;F79</f>
        <v>12-사회-1</v>
      </c>
      <c r="D79" s="4" t="s">
        <v>693</v>
      </c>
      <c r="E79" s="1" t="s">
        <v>160</v>
      </c>
      <c r="F79">
        <v>1</v>
      </c>
      <c r="G79" t="e">
        <f>VLOOKUP($C79,'상지대특별식1(학기별)'!$R:$AG,11,0)</f>
        <v>#N/A</v>
      </c>
      <c r="H79" t="e">
        <f>VLOOKUP($C79,'상지대특별식1(학기별)'!$R:$AG,12,0)</f>
        <v>#N/A</v>
      </c>
      <c r="I79" t="e">
        <f>VLOOKUP($C79,'상지대특별식1(학기별)'!$R:$AG,13,0)</f>
        <v>#N/A</v>
      </c>
      <c r="J79" t="e">
        <f>VLOOKUP($C79,'상지대특별식1(학기별)'!$R:$AG,14,0)</f>
        <v>#N/A</v>
      </c>
      <c r="K79" t="e">
        <f>VLOOKUP($C79,'상지대특별식1(학기별)'!$R:$AG,15,0)</f>
        <v>#N/A</v>
      </c>
      <c r="L79" t="e">
        <f>VLOOKUP($C79,'상지대특별식1(학기별)'!$R:$AG,16,0)</f>
        <v>#N/A</v>
      </c>
    </row>
    <row r="80" spans="1:12" x14ac:dyDescent="0.3">
      <c r="A80">
        <v>1</v>
      </c>
      <c r="B80">
        <v>2</v>
      </c>
      <c r="C80" t="str">
        <f t="shared" si="12"/>
        <v>12-사회-2</v>
      </c>
      <c r="D80" s="4" t="s">
        <v>693</v>
      </c>
      <c r="E80" s="1" t="s">
        <v>160</v>
      </c>
      <c r="F80">
        <v>2</v>
      </c>
      <c r="G80" t="e">
        <f>VLOOKUP($C80,'상지대특별식1(학기별)'!$R:$AG,11,0)</f>
        <v>#N/A</v>
      </c>
      <c r="H80" t="e">
        <f>VLOOKUP($C80,'상지대특별식1(학기별)'!$R:$AG,12,0)</f>
        <v>#N/A</v>
      </c>
      <c r="I80" t="e">
        <f>VLOOKUP($C80,'상지대특별식1(학기별)'!$R:$AG,13,0)</f>
        <v>#N/A</v>
      </c>
      <c r="J80" t="e">
        <f>VLOOKUP($C80,'상지대특별식1(학기별)'!$R:$AG,14,0)</f>
        <v>#N/A</v>
      </c>
      <c r="K80" t="e">
        <f>VLOOKUP($C80,'상지대특별식1(학기별)'!$R:$AG,15,0)</f>
        <v>#N/A</v>
      </c>
      <c r="L80" t="e">
        <f>VLOOKUP($C80,'상지대특별식1(학기별)'!$R:$AG,16,0)</f>
        <v>#N/A</v>
      </c>
    </row>
    <row r="81" spans="1:12" x14ac:dyDescent="0.3">
      <c r="A81">
        <v>1</v>
      </c>
      <c r="B81">
        <v>2</v>
      </c>
      <c r="C81" t="str">
        <f t="shared" si="12"/>
        <v>12-사회-3</v>
      </c>
      <c r="D81" s="4" t="s">
        <v>693</v>
      </c>
      <c r="E81" s="1" t="s">
        <v>160</v>
      </c>
      <c r="F81">
        <v>3</v>
      </c>
      <c r="G81" t="e">
        <f>VLOOKUP($C81,'상지대특별식1(학기별)'!$R:$AG,11,0)</f>
        <v>#N/A</v>
      </c>
      <c r="H81" t="e">
        <f>VLOOKUP($C81,'상지대특별식1(학기별)'!$R:$AG,12,0)</f>
        <v>#N/A</v>
      </c>
      <c r="I81" t="e">
        <f>VLOOKUP($C81,'상지대특별식1(학기별)'!$R:$AG,13,0)</f>
        <v>#N/A</v>
      </c>
      <c r="J81" t="e">
        <f>VLOOKUP($C81,'상지대특별식1(학기별)'!$R:$AG,14,0)</f>
        <v>#N/A</v>
      </c>
      <c r="K81" t="e">
        <f>VLOOKUP($C81,'상지대특별식1(학기별)'!$R:$AG,15,0)</f>
        <v>#N/A</v>
      </c>
      <c r="L81" t="e">
        <f>VLOOKUP($C81,'상지대특별식1(학기별)'!$R:$AG,16,0)</f>
        <v>#N/A</v>
      </c>
    </row>
    <row r="82" spans="1:12" x14ac:dyDescent="0.3">
      <c r="A82">
        <v>1</v>
      </c>
      <c r="B82">
        <v>2</v>
      </c>
      <c r="C82" t="str">
        <f t="shared" si="12"/>
        <v>12-사회-4</v>
      </c>
      <c r="D82" s="4" t="s">
        <v>693</v>
      </c>
      <c r="E82" s="1" t="s">
        <v>160</v>
      </c>
      <c r="F82">
        <v>4</v>
      </c>
      <c r="G82" t="e">
        <f>VLOOKUP($C82,'상지대특별식1(학기별)'!$R:$AG,11,0)</f>
        <v>#N/A</v>
      </c>
      <c r="H82" t="e">
        <f>VLOOKUP($C82,'상지대특별식1(학기별)'!$R:$AG,12,0)</f>
        <v>#N/A</v>
      </c>
      <c r="I82" t="e">
        <f>VLOOKUP($C82,'상지대특별식1(학기별)'!$R:$AG,13,0)</f>
        <v>#N/A</v>
      </c>
      <c r="J82" t="e">
        <f>VLOOKUP($C82,'상지대특별식1(학기별)'!$R:$AG,14,0)</f>
        <v>#N/A</v>
      </c>
      <c r="K82" t="e">
        <f>VLOOKUP($C82,'상지대특별식1(학기별)'!$R:$AG,15,0)</f>
        <v>#N/A</v>
      </c>
      <c r="L82" t="e">
        <f>VLOOKUP($C82,'상지대특별식1(학기별)'!$R:$AG,16,0)</f>
        <v>#N/A</v>
      </c>
    </row>
    <row r="83" spans="1:12" x14ac:dyDescent="0.3">
      <c r="A83">
        <v>1</v>
      </c>
      <c r="B83">
        <v>2</v>
      </c>
      <c r="C83" t="str">
        <f t="shared" si="12"/>
        <v>12-사회-5</v>
      </c>
      <c r="D83" s="4" t="s">
        <v>693</v>
      </c>
      <c r="E83" s="1" t="s">
        <v>160</v>
      </c>
      <c r="F83">
        <v>5</v>
      </c>
      <c r="G83" t="e">
        <f>VLOOKUP($C83,'상지대특별식1(학기별)'!$R:$AG,11,0)</f>
        <v>#N/A</v>
      </c>
      <c r="H83" t="e">
        <f>VLOOKUP($C83,'상지대특별식1(학기별)'!$R:$AG,12,0)</f>
        <v>#N/A</v>
      </c>
      <c r="I83" t="e">
        <f>VLOOKUP($C83,'상지대특별식1(학기별)'!$R:$AG,13,0)</f>
        <v>#N/A</v>
      </c>
      <c r="J83" t="e">
        <f>VLOOKUP($C83,'상지대특별식1(학기별)'!$R:$AG,14,0)</f>
        <v>#N/A</v>
      </c>
      <c r="K83" t="e">
        <f>VLOOKUP($C83,'상지대특별식1(학기별)'!$R:$AG,15,0)</f>
        <v>#N/A</v>
      </c>
      <c r="L83" t="e">
        <f>VLOOKUP($C83,'상지대특별식1(학기별)'!$R:$AG,16,0)</f>
        <v>#N/A</v>
      </c>
    </row>
    <row r="85" spans="1:12" x14ac:dyDescent="0.3">
      <c r="A85">
        <v>1</v>
      </c>
      <c r="B85">
        <v>2</v>
      </c>
      <c r="C85" t="str">
        <f t="shared" ref="C85:C89" si="13">A85&amp;B85&amp;D85&amp;E85&amp;D85&amp;F85</f>
        <v>12-한국사-1</v>
      </c>
      <c r="D85" s="4" t="s">
        <v>693</v>
      </c>
      <c r="E85" s="1" t="s">
        <v>695</v>
      </c>
      <c r="F85">
        <v>1</v>
      </c>
      <c r="G85" t="e">
        <f>VLOOKUP($C85,'상지대특별식1(학기별)'!$R:$AG,11,0)</f>
        <v>#N/A</v>
      </c>
      <c r="H85" t="e">
        <f>VLOOKUP($C85,'상지대특별식1(학기별)'!$R:$AG,12,0)</f>
        <v>#N/A</v>
      </c>
      <c r="I85" t="e">
        <f>VLOOKUP($C85,'상지대특별식1(학기별)'!$R:$AG,13,0)</f>
        <v>#N/A</v>
      </c>
      <c r="J85" t="e">
        <f>VLOOKUP($C85,'상지대특별식1(학기별)'!$R:$AG,14,0)</f>
        <v>#N/A</v>
      </c>
      <c r="K85" t="e">
        <f>VLOOKUP($C85,'상지대특별식1(학기별)'!$R:$AG,15,0)</f>
        <v>#N/A</v>
      </c>
      <c r="L85" t="e">
        <f>VLOOKUP($C85,'상지대특별식1(학기별)'!$R:$AG,16,0)</f>
        <v>#N/A</v>
      </c>
    </row>
    <row r="86" spans="1:12" x14ac:dyDescent="0.3">
      <c r="A86">
        <v>1</v>
      </c>
      <c r="B86">
        <v>2</v>
      </c>
      <c r="C86" t="str">
        <f t="shared" si="13"/>
        <v>12-한국사-2</v>
      </c>
      <c r="D86" s="4" t="s">
        <v>693</v>
      </c>
      <c r="E86" s="1" t="s">
        <v>695</v>
      </c>
      <c r="F86">
        <v>2</v>
      </c>
      <c r="G86" t="e">
        <f>VLOOKUP($C86,'상지대특별식1(학기별)'!$R:$AG,11,0)</f>
        <v>#N/A</v>
      </c>
      <c r="H86" t="e">
        <f>VLOOKUP($C86,'상지대특별식1(학기별)'!$R:$AG,12,0)</f>
        <v>#N/A</v>
      </c>
      <c r="I86" t="e">
        <f>VLOOKUP($C86,'상지대특별식1(학기별)'!$R:$AG,13,0)</f>
        <v>#N/A</v>
      </c>
      <c r="J86" t="e">
        <f>VLOOKUP($C86,'상지대특별식1(학기별)'!$R:$AG,14,0)</f>
        <v>#N/A</v>
      </c>
      <c r="K86" t="e">
        <f>VLOOKUP($C86,'상지대특별식1(학기별)'!$R:$AG,15,0)</f>
        <v>#N/A</v>
      </c>
      <c r="L86" t="e">
        <f>VLOOKUP($C86,'상지대특별식1(학기별)'!$R:$AG,16,0)</f>
        <v>#N/A</v>
      </c>
    </row>
    <row r="87" spans="1:12" x14ac:dyDescent="0.3">
      <c r="A87">
        <v>1</v>
      </c>
      <c r="B87">
        <v>2</v>
      </c>
      <c r="C87" t="str">
        <f t="shared" si="13"/>
        <v>12-한국사-3</v>
      </c>
      <c r="D87" s="4" t="s">
        <v>693</v>
      </c>
      <c r="E87" s="1" t="s">
        <v>695</v>
      </c>
      <c r="F87">
        <v>3</v>
      </c>
      <c r="G87" t="e">
        <f>VLOOKUP($C87,'상지대특별식1(학기별)'!$R:$AG,11,0)</f>
        <v>#N/A</v>
      </c>
      <c r="H87" t="e">
        <f>VLOOKUP($C87,'상지대특별식1(학기별)'!$R:$AG,12,0)</f>
        <v>#N/A</v>
      </c>
      <c r="I87" t="e">
        <f>VLOOKUP($C87,'상지대특별식1(학기별)'!$R:$AG,13,0)</f>
        <v>#N/A</v>
      </c>
      <c r="J87" t="e">
        <f>VLOOKUP($C87,'상지대특별식1(학기별)'!$R:$AG,14,0)</f>
        <v>#N/A</v>
      </c>
      <c r="K87" t="e">
        <f>VLOOKUP($C87,'상지대특별식1(학기별)'!$R:$AG,15,0)</f>
        <v>#N/A</v>
      </c>
      <c r="L87" t="e">
        <f>VLOOKUP($C87,'상지대특별식1(학기별)'!$R:$AG,16,0)</f>
        <v>#N/A</v>
      </c>
    </row>
    <row r="88" spans="1:12" x14ac:dyDescent="0.3">
      <c r="A88">
        <v>1</v>
      </c>
      <c r="B88">
        <v>2</v>
      </c>
      <c r="C88" t="str">
        <f t="shared" si="13"/>
        <v>12-한국사-4</v>
      </c>
      <c r="D88" s="4" t="s">
        <v>693</v>
      </c>
      <c r="E88" s="1" t="s">
        <v>695</v>
      </c>
      <c r="F88">
        <v>4</v>
      </c>
      <c r="G88" t="e">
        <f>VLOOKUP($C88,'상지대특별식1(학기별)'!$R:$AG,11,0)</f>
        <v>#N/A</v>
      </c>
      <c r="H88" t="e">
        <f>VLOOKUP($C88,'상지대특별식1(학기별)'!$R:$AG,12,0)</f>
        <v>#N/A</v>
      </c>
      <c r="I88" t="e">
        <f>VLOOKUP($C88,'상지대특별식1(학기별)'!$R:$AG,13,0)</f>
        <v>#N/A</v>
      </c>
      <c r="J88" t="e">
        <f>VLOOKUP($C88,'상지대특별식1(학기별)'!$R:$AG,14,0)</f>
        <v>#N/A</v>
      </c>
      <c r="K88" t="e">
        <f>VLOOKUP($C88,'상지대특별식1(학기별)'!$R:$AG,15,0)</f>
        <v>#N/A</v>
      </c>
      <c r="L88" t="e">
        <f>VLOOKUP($C88,'상지대특별식1(학기별)'!$R:$AG,16,0)</f>
        <v>#N/A</v>
      </c>
    </row>
    <row r="89" spans="1:12" x14ac:dyDescent="0.3">
      <c r="A89">
        <v>1</v>
      </c>
      <c r="B89">
        <v>2</v>
      </c>
      <c r="C89" t="str">
        <f t="shared" si="13"/>
        <v>12-한국사-5</v>
      </c>
      <c r="D89" s="4" t="s">
        <v>693</v>
      </c>
      <c r="E89" s="1" t="s">
        <v>695</v>
      </c>
      <c r="F89">
        <v>5</v>
      </c>
      <c r="G89" t="e">
        <f>VLOOKUP($C89,'상지대특별식1(학기별)'!$R:$AG,11,0)</f>
        <v>#N/A</v>
      </c>
      <c r="H89" t="e">
        <f>VLOOKUP($C89,'상지대특별식1(학기별)'!$R:$AG,12,0)</f>
        <v>#N/A</v>
      </c>
      <c r="I89" t="e">
        <f>VLOOKUP($C89,'상지대특별식1(학기별)'!$R:$AG,13,0)</f>
        <v>#N/A</v>
      </c>
      <c r="J89" t="e">
        <f>VLOOKUP($C89,'상지대특별식1(학기별)'!$R:$AG,14,0)</f>
        <v>#N/A</v>
      </c>
      <c r="K89" t="e">
        <f>VLOOKUP($C89,'상지대특별식1(학기별)'!$R:$AG,15,0)</f>
        <v>#N/A</v>
      </c>
      <c r="L89" t="e">
        <f>VLOOKUP($C89,'상지대특별식1(학기별)'!$R:$AG,16,0)</f>
        <v>#N/A</v>
      </c>
    </row>
    <row r="91" spans="1:12" x14ac:dyDescent="0.3">
      <c r="A91">
        <v>1</v>
      </c>
      <c r="B91">
        <v>2</v>
      </c>
      <c r="C91" t="str">
        <f t="shared" ref="C91:C95" si="14">A91&amp;B91&amp;D91&amp;E91&amp;D91&amp;F91</f>
        <v>12-도덕-1</v>
      </c>
      <c r="D91" s="4" t="s">
        <v>693</v>
      </c>
      <c r="E91" s="1" t="s">
        <v>158</v>
      </c>
      <c r="F91">
        <v>1</v>
      </c>
      <c r="G91" t="e">
        <f>VLOOKUP($C91,'상지대특별식1(학기별)'!$R:$AG,11,0)</f>
        <v>#N/A</v>
      </c>
      <c r="H91" t="e">
        <f>VLOOKUP($C91,'상지대특별식1(학기별)'!$R:$AG,12,0)</f>
        <v>#N/A</v>
      </c>
      <c r="I91" t="e">
        <f>VLOOKUP($C91,'상지대특별식1(학기별)'!$R:$AG,13,0)</f>
        <v>#N/A</v>
      </c>
      <c r="J91" t="e">
        <f>VLOOKUP($C91,'상지대특별식1(학기별)'!$R:$AG,14,0)</f>
        <v>#N/A</v>
      </c>
      <c r="K91" t="e">
        <f>VLOOKUP($C91,'상지대특별식1(학기별)'!$R:$AG,15,0)</f>
        <v>#N/A</v>
      </c>
      <c r="L91" t="e">
        <f>VLOOKUP($C91,'상지대특별식1(학기별)'!$R:$AG,16,0)</f>
        <v>#N/A</v>
      </c>
    </row>
    <row r="92" spans="1:12" x14ac:dyDescent="0.3">
      <c r="A92">
        <v>1</v>
      </c>
      <c r="B92">
        <v>2</v>
      </c>
      <c r="C92" t="str">
        <f t="shared" si="14"/>
        <v>12-도덕-2</v>
      </c>
      <c r="D92" s="4" t="s">
        <v>693</v>
      </c>
      <c r="E92" s="1" t="s">
        <v>158</v>
      </c>
      <c r="F92">
        <v>2</v>
      </c>
      <c r="G92" t="e">
        <f>VLOOKUP($C92,'상지대특별식1(학기별)'!$R:$AG,11,0)</f>
        <v>#N/A</v>
      </c>
      <c r="H92" t="e">
        <f>VLOOKUP($C92,'상지대특별식1(학기별)'!$R:$AG,12,0)</f>
        <v>#N/A</v>
      </c>
      <c r="I92" t="e">
        <f>VLOOKUP($C92,'상지대특별식1(학기별)'!$R:$AG,13,0)</f>
        <v>#N/A</v>
      </c>
      <c r="J92" t="e">
        <f>VLOOKUP($C92,'상지대특별식1(학기별)'!$R:$AG,14,0)</f>
        <v>#N/A</v>
      </c>
      <c r="K92" t="e">
        <f>VLOOKUP($C92,'상지대특별식1(학기별)'!$R:$AG,15,0)</f>
        <v>#N/A</v>
      </c>
      <c r="L92" t="e">
        <f>VLOOKUP($C92,'상지대특별식1(학기별)'!$R:$AG,16,0)</f>
        <v>#N/A</v>
      </c>
    </row>
    <row r="93" spans="1:12" x14ac:dyDescent="0.3">
      <c r="A93">
        <v>1</v>
      </c>
      <c r="B93">
        <v>2</v>
      </c>
      <c r="C93" t="str">
        <f t="shared" si="14"/>
        <v>12-도덕-3</v>
      </c>
      <c r="D93" s="4" t="s">
        <v>693</v>
      </c>
      <c r="E93" s="1" t="s">
        <v>158</v>
      </c>
      <c r="F93">
        <v>3</v>
      </c>
      <c r="G93" t="e">
        <f>VLOOKUP($C93,'상지대특별식1(학기별)'!$R:$AG,11,0)</f>
        <v>#N/A</v>
      </c>
      <c r="H93" t="e">
        <f>VLOOKUP($C93,'상지대특별식1(학기별)'!$R:$AG,12,0)</f>
        <v>#N/A</v>
      </c>
      <c r="I93" t="e">
        <f>VLOOKUP($C93,'상지대특별식1(학기별)'!$R:$AG,13,0)</f>
        <v>#N/A</v>
      </c>
      <c r="J93" t="e">
        <f>VLOOKUP($C93,'상지대특별식1(학기별)'!$R:$AG,14,0)</f>
        <v>#N/A</v>
      </c>
      <c r="K93" t="e">
        <f>VLOOKUP($C93,'상지대특별식1(학기별)'!$R:$AG,15,0)</f>
        <v>#N/A</v>
      </c>
      <c r="L93" t="e">
        <f>VLOOKUP($C93,'상지대특별식1(학기별)'!$R:$AG,16,0)</f>
        <v>#N/A</v>
      </c>
    </row>
    <row r="94" spans="1:12" x14ac:dyDescent="0.3">
      <c r="A94">
        <v>1</v>
      </c>
      <c r="B94">
        <v>2</v>
      </c>
      <c r="C94" t="str">
        <f t="shared" si="14"/>
        <v>12-도덕-4</v>
      </c>
      <c r="D94" s="4" t="s">
        <v>693</v>
      </c>
      <c r="E94" s="1" t="s">
        <v>158</v>
      </c>
      <c r="F94">
        <v>4</v>
      </c>
      <c r="G94" t="e">
        <f>VLOOKUP($C94,'상지대특별식1(학기별)'!$R:$AG,11,0)</f>
        <v>#N/A</v>
      </c>
      <c r="H94" t="e">
        <f>VLOOKUP($C94,'상지대특별식1(학기별)'!$R:$AG,12,0)</f>
        <v>#N/A</v>
      </c>
      <c r="I94" t="e">
        <f>VLOOKUP($C94,'상지대특별식1(학기별)'!$R:$AG,13,0)</f>
        <v>#N/A</v>
      </c>
      <c r="J94" t="e">
        <f>VLOOKUP($C94,'상지대특별식1(학기별)'!$R:$AG,14,0)</f>
        <v>#N/A</v>
      </c>
      <c r="K94" t="e">
        <f>VLOOKUP($C94,'상지대특별식1(학기별)'!$R:$AG,15,0)</f>
        <v>#N/A</v>
      </c>
      <c r="L94" t="e">
        <f>VLOOKUP($C94,'상지대특별식1(학기별)'!$R:$AG,16,0)</f>
        <v>#N/A</v>
      </c>
    </row>
    <row r="95" spans="1:12" x14ac:dyDescent="0.3">
      <c r="A95">
        <v>1</v>
      </c>
      <c r="B95">
        <v>2</v>
      </c>
      <c r="C95" t="str">
        <f t="shared" si="14"/>
        <v>12-도덕-5</v>
      </c>
      <c r="D95" s="4" t="s">
        <v>693</v>
      </c>
      <c r="E95" s="1" t="s">
        <v>158</v>
      </c>
      <c r="F95">
        <v>5</v>
      </c>
      <c r="G95" t="e">
        <f>VLOOKUP($C95,'상지대특별식1(학기별)'!$R:$AG,11,0)</f>
        <v>#N/A</v>
      </c>
      <c r="H95" t="e">
        <f>VLOOKUP($C95,'상지대특별식1(학기별)'!$R:$AG,12,0)</f>
        <v>#N/A</v>
      </c>
      <c r="I95" t="e">
        <f>VLOOKUP($C95,'상지대특별식1(학기별)'!$R:$AG,13,0)</f>
        <v>#N/A</v>
      </c>
      <c r="J95" t="e">
        <f>VLOOKUP($C95,'상지대특별식1(학기별)'!$R:$AG,14,0)</f>
        <v>#N/A</v>
      </c>
      <c r="K95" t="e">
        <f>VLOOKUP($C95,'상지대특별식1(학기별)'!$R:$AG,15,0)</f>
        <v>#N/A</v>
      </c>
      <c r="L95" t="e">
        <f>VLOOKUP($C95,'상지대특별식1(학기별)'!$R:$AG,16,0)</f>
        <v>#N/A</v>
      </c>
    </row>
    <row r="97" spans="1:12" x14ac:dyDescent="0.3">
      <c r="A97">
        <v>1</v>
      </c>
      <c r="B97">
        <v>2</v>
      </c>
      <c r="C97" t="str">
        <f t="shared" ref="C97:C101" si="15">A97&amp;B97&amp;D97&amp;E97&amp;D97&amp;F97</f>
        <v>12-역사-1</v>
      </c>
      <c r="D97" s="4" t="s">
        <v>693</v>
      </c>
      <c r="E97" s="1" t="s">
        <v>696</v>
      </c>
      <c r="F97">
        <v>1</v>
      </c>
      <c r="G97" t="e">
        <f>VLOOKUP($C97,'상지대특별식1(학기별)'!$R:$AG,11,0)</f>
        <v>#N/A</v>
      </c>
      <c r="H97" t="e">
        <f>VLOOKUP($C97,'상지대특별식1(학기별)'!$R:$AG,12,0)</f>
        <v>#N/A</v>
      </c>
      <c r="I97" t="e">
        <f>VLOOKUP($C97,'상지대특별식1(학기별)'!$R:$AG,13,0)</f>
        <v>#N/A</v>
      </c>
      <c r="J97" t="e">
        <f>VLOOKUP($C97,'상지대특별식1(학기별)'!$R:$AG,14,0)</f>
        <v>#N/A</v>
      </c>
      <c r="K97" t="e">
        <f>VLOOKUP($C97,'상지대특별식1(학기별)'!$R:$AG,15,0)</f>
        <v>#N/A</v>
      </c>
      <c r="L97" t="e">
        <f>VLOOKUP($C97,'상지대특별식1(학기별)'!$R:$AG,16,0)</f>
        <v>#N/A</v>
      </c>
    </row>
    <row r="98" spans="1:12" x14ac:dyDescent="0.3">
      <c r="A98">
        <v>1</v>
      </c>
      <c r="B98">
        <v>2</v>
      </c>
      <c r="C98" t="str">
        <f t="shared" si="15"/>
        <v>12-역사-2</v>
      </c>
      <c r="D98" s="4" t="s">
        <v>693</v>
      </c>
      <c r="E98" s="1" t="s">
        <v>696</v>
      </c>
      <c r="F98">
        <v>2</v>
      </c>
      <c r="G98" t="e">
        <f>VLOOKUP($C98,'상지대특별식1(학기별)'!$R:$AG,11,0)</f>
        <v>#N/A</v>
      </c>
      <c r="H98" t="e">
        <f>VLOOKUP($C98,'상지대특별식1(학기별)'!$R:$AG,12,0)</f>
        <v>#N/A</v>
      </c>
      <c r="I98" t="e">
        <f>VLOOKUP($C98,'상지대특별식1(학기별)'!$R:$AG,13,0)</f>
        <v>#N/A</v>
      </c>
      <c r="J98" t="e">
        <f>VLOOKUP($C98,'상지대특별식1(학기별)'!$R:$AG,14,0)</f>
        <v>#N/A</v>
      </c>
      <c r="K98" t="e">
        <f>VLOOKUP($C98,'상지대특별식1(학기별)'!$R:$AG,15,0)</f>
        <v>#N/A</v>
      </c>
      <c r="L98" t="e">
        <f>VLOOKUP($C98,'상지대특별식1(학기별)'!$R:$AG,16,0)</f>
        <v>#N/A</v>
      </c>
    </row>
    <row r="99" spans="1:12" x14ac:dyDescent="0.3">
      <c r="A99">
        <v>1</v>
      </c>
      <c r="B99">
        <v>2</v>
      </c>
      <c r="C99" t="str">
        <f t="shared" si="15"/>
        <v>12-역사-3</v>
      </c>
      <c r="D99" s="4" t="s">
        <v>693</v>
      </c>
      <c r="E99" s="1" t="s">
        <v>696</v>
      </c>
      <c r="F99">
        <v>3</v>
      </c>
      <c r="G99" t="e">
        <f>VLOOKUP($C99,'상지대특별식1(학기별)'!$R:$AG,11,0)</f>
        <v>#N/A</v>
      </c>
      <c r="H99" t="e">
        <f>VLOOKUP($C99,'상지대특별식1(학기별)'!$R:$AG,12,0)</f>
        <v>#N/A</v>
      </c>
      <c r="I99" t="e">
        <f>VLOOKUP($C99,'상지대특별식1(학기별)'!$R:$AG,13,0)</f>
        <v>#N/A</v>
      </c>
      <c r="J99" t="e">
        <f>VLOOKUP($C99,'상지대특별식1(학기별)'!$R:$AG,14,0)</f>
        <v>#N/A</v>
      </c>
      <c r="K99" t="e">
        <f>VLOOKUP($C99,'상지대특별식1(학기별)'!$R:$AG,15,0)</f>
        <v>#N/A</v>
      </c>
      <c r="L99" t="e">
        <f>VLOOKUP($C99,'상지대특별식1(학기별)'!$R:$AG,16,0)</f>
        <v>#N/A</v>
      </c>
    </row>
    <row r="100" spans="1:12" x14ac:dyDescent="0.3">
      <c r="A100">
        <v>1</v>
      </c>
      <c r="B100">
        <v>2</v>
      </c>
      <c r="C100" t="str">
        <f t="shared" si="15"/>
        <v>12-역사-4</v>
      </c>
      <c r="D100" s="4" t="s">
        <v>693</v>
      </c>
      <c r="E100" s="1" t="s">
        <v>696</v>
      </c>
      <c r="F100">
        <v>4</v>
      </c>
      <c r="G100" t="e">
        <f>VLOOKUP($C100,'상지대특별식1(학기별)'!$R:$AG,11,0)</f>
        <v>#N/A</v>
      </c>
      <c r="H100" t="e">
        <f>VLOOKUP($C100,'상지대특별식1(학기별)'!$R:$AG,12,0)</f>
        <v>#N/A</v>
      </c>
      <c r="I100" t="e">
        <f>VLOOKUP($C100,'상지대특별식1(학기별)'!$R:$AG,13,0)</f>
        <v>#N/A</v>
      </c>
      <c r="J100" t="e">
        <f>VLOOKUP($C100,'상지대특별식1(학기별)'!$R:$AG,14,0)</f>
        <v>#N/A</v>
      </c>
      <c r="K100" t="e">
        <f>VLOOKUP($C100,'상지대특별식1(학기별)'!$R:$AG,15,0)</f>
        <v>#N/A</v>
      </c>
      <c r="L100" t="e">
        <f>VLOOKUP($C100,'상지대특별식1(학기별)'!$R:$AG,16,0)</f>
        <v>#N/A</v>
      </c>
    </row>
    <row r="101" spans="1:12" x14ac:dyDescent="0.3">
      <c r="A101">
        <v>1</v>
      </c>
      <c r="B101">
        <v>2</v>
      </c>
      <c r="C101" t="str">
        <f t="shared" si="15"/>
        <v>12-역사-5</v>
      </c>
      <c r="D101" s="4" t="s">
        <v>693</v>
      </c>
      <c r="E101" s="1" t="s">
        <v>696</v>
      </c>
      <c r="F101">
        <v>5</v>
      </c>
      <c r="G101" t="e">
        <f>VLOOKUP($C101,'상지대특별식1(학기별)'!$R:$AG,11,0)</f>
        <v>#N/A</v>
      </c>
      <c r="H101" t="e">
        <f>VLOOKUP($C101,'상지대특별식1(학기별)'!$R:$AG,12,0)</f>
        <v>#N/A</v>
      </c>
      <c r="I101" t="e">
        <f>VLOOKUP($C101,'상지대특별식1(학기별)'!$R:$AG,13,0)</f>
        <v>#N/A</v>
      </c>
      <c r="J101" t="e">
        <f>VLOOKUP($C101,'상지대특별식1(학기별)'!$R:$AG,14,0)</f>
        <v>#N/A</v>
      </c>
      <c r="K101" t="e">
        <f>VLOOKUP($C101,'상지대특별식1(학기별)'!$R:$AG,15,0)</f>
        <v>#N/A</v>
      </c>
      <c r="L101" t="e">
        <f>VLOOKUP($C101,'상지대특별식1(학기별)'!$R:$AG,16,0)</f>
        <v>#N/A</v>
      </c>
    </row>
    <row r="103" spans="1:12" x14ac:dyDescent="0.3">
      <c r="A103">
        <v>2</v>
      </c>
      <c r="B103">
        <v>1</v>
      </c>
      <c r="C103" t="str">
        <f>A103&amp;B103&amp;D103&amp;E103&amp;D103&amp;F103</f>
        <v>21-국어-1</v>
      </c>
      <c r="D103" s="4" t="s">
        <v>693</v>
      </c>
      <c r="E103" s="1" t="s">
        <v>156</v>
      </c>
      <c r="F103">
        <v>1</v>
      </c>
      <c r="G103" t="e">
        <f>VLOOKUP($C103,'상지대특별식1(학기별)'!$AH:$AW,11,0)</f>
        <v>#N/A</v>
      </c>
      <c r="H103" t="e">
        <f>VLOOKUP($C103,'상지대특별식1(학기별)'!$AH:$AW,12,0)</f>
        <v>#N/A</v>
      </c>
      <c r="I103" t="e">
        <f>VLOOKUP($C103,'상지대특별식1(학기별)'!$AH:$AW,13,0)</f>
        <v>#N/A</v>
      </c>
      <c r="J103" t="e">
        <f>VLOOKUP($C103,'상지대특별식1(학기별)'!$AH:$AW,14,0)</f>
        <v>#N/A</v>
      </c>
      <c r="K103" t="e">
        <f>VLOOKUP($C103,'상지대특별식1(학기별)'!$AH:$AW,15,0)</f>
        <v>#N/A</v>
      </c>
      <c r="L103" t="e">
        <f>VLOOKUP($C103,'상지대특별식1(학기별)'!$AH:$AW,16,0)</f>
        <v>#N/A</v>
      </c>
    </row>
    <row r="104" spans="1:12" x14ac:dyDescent="0.3">
      <c r="A104">
        <v>2</v>
      </c>
      <c r="B104">
        <v>1</v>
      </c>
      <c r="C104" t="str">
        <f t="shared" ref="C104:C107" si="16">A104&amp;B104&amp;D104&amp;E104&amp;D104&amp;F104</f>
        <v>21-국어-2</v>
      </c>
      <c r="D104" s="4" t="s">
        <v>693</v>
      </c>
      <c r="E104" t="s">
        <v>155</v>
      </c>
      <c r="F104">
        <v>2</v>
      </c>
      <c r="G104" t="e">
        <f>VLOOKUP($C104,'상지대특별식1(학기별)'!$AH:$AW,11,0)</f>
        <v>#N/A</v>
      </c>
      <c r="H104" t="e">
        <f>VLOOKUP($C104,'상지대특별식1(학기별)'!$AH:$AW,12,0)</f>
        <v>#N/A</v>
      </c>
      <c r="I104" t="e">
        <f>VLOOKUP($C104,'상지대특별식1(학기별)'!$AH:$AW,13,0)</f>
        <v>#N/A</v>
      </c>
      <c r="J104" t="e">
        <f>VLOOKUP($C104,'상지대특별식1(학기별)'!$AH:$AW,14,0)</f>
        <v>#N/A</v>
      </c>
      <c r="K104" t="e">
        <f>VLOOKUP($C104,'상지대특별식1(학기별)'!$AH:$AW,15,0)</f>
        <v>#N/A</v>
      </c>
      <c r="L104" t="e">
        <f>VLOOKUP($C104,'상지대특별식1(학기별)'!$AH:$AW,16,0)</f>
        <v>#N/A</v>
      </c>
    </row>
    <row r="105" spans="1:12" x14ac:dyDescent="0.3">
      <c r="A105">
        <v>2</v>
      </c>
      <c r="B105">
        <v>1</v>
      </c>
      <c r="C105" t="str">
        <f t="shared" si="16"/>
        <v>21-국어-3</v>
      </c>
      <c r="D105" s="4" t="s">
        <v>693</v>
      </c>
      <c r="E105" t="s">
        <v>155</v>
      </c>
      <c r="F105">
        <v>3</v>
      </c>
      <c r="G105" t="e">
        <f>VLOOKUP($C105,'상지대특별식1(학기별)'!$AH:$AW,11,0)</f>
        <v>#N/A</v>
      </c>
      <c r="H105" t="e">
        <f>VLOOKUP($C105,'상지대특별식1(학기별)'!$AH:$AW,12,0)</f>
        <v>#N/A</v>
      </c>
      <c r="I105" t="e">
        <f>VLOOKUP($C105,'상지대특별식1(학기별)'!$AH:$AW,13,0)</f>
        <v>#N/A</v>
      </c>
      <c r="J105" t="e">
        <f>VLOOKUP($C105,'상지대특별식1(학기별)'!$AH:$AW,14,0)</f>
        <v>#N/A</v>
      </c>
      <c r="K105" t="e">
        <f>VLOOKUP($C105,'상지대특별식1(학기별)'!$AH:$AW,15,0)</f>
        <v>#N/A</v>
      </c>
      <c r="L105" t="e">
        <f>VLOOKUP($C105,'상지대특별식1(학기별)'!$AH:$AW,16,0)</f>
        <v>#N/A</v>
      </c>
    </row>
    <row r="106" spans="1:12" x14ac:dyDescent="0.3">
      <c r="A106">
        <v>2</v>
      </c>
      <c r="B106">
        <v>1</v>
      </c>
      <c r="C106" t="str">
        <f t="shared" si="16"/>
        <v>21-국어-4</v>
      </c>
      <c r="D106" s="4" t="s">
        <v>693</v>
      </c>
      <c r="E106" t="s">
        <v>155</v>
      </c>
      <c r="F106">
        <v>4</v>
      </c>
      <c r="G106" t="e">
        <f>VLOOKUP($C106,'상지대특별식1(학기별)'!$AH:$AW,11,0)</f>
        <v>#N/A</v>
      </c>
      <c r="H106" t="e">
        <f>VLOOKUP($C106,'상지대특별식1(학기별)'!$AH:$AW,12,0)</f>
        <v>#N/A</v>
      </c>
      <c r="I106" t="e">
        <f>VLOOKUP($C106,'상지대특별식1(학기별)'!$AH:$AW,13,0)</f>
        <v>#N/A</v>
      </c>
      <c r="J106" t="e">
        <f>VLOOKUP($C106,'상지대특별식1(학기별)'!$AH:$AW,14,0)</f>
        <v>#N/A</v>
      </c>
      <c r="K106" t="e">
        <f>VLOOKUP($C106,'상지대특별식1(학기별)'!$AH:$AW,15,0)</f>
        <v>#N/A</v>
      </c>
      <c r="L106" t="e">
        <f>VLOOKUP($C106,'상지대특별식1(학기별)'!$AH:$AW,16,0)</f>
        <v>#N/A</v>
      </c>
    </row>
    <row r="107" spans="1:12" x14ac:dyDescent="0.3">
      <c r="A107">
        <v>2</v>
      </c>
      <c r="B107">
        <v>1</v>
      </c>
      <c r="C107" t="str">
        <f t="shared" si="16"/>
        <v>21-국어-5</v>
      </c>
      <c r="D107" s="4" t="s">
        <v>693</v>
      </c>
      <c r="E107" t="s">
        <v>155</v>
      </c>
      <c r="F107">
        <v>5</v>
      </c>
      <c r="G107" t="e">
        <f>VLOOKUP($C107,'상지대특별식1(학기별)'!$AH:$AW,11,0)</f>
        <v>#N/A</v>
      </c>
      <c r="H107" t="e">
        <f>VLOOKUP($C107,'상지대특별식1(학기별)'!$AH:$AW,12,0)</f>
        <v>#N/A</v>
      </c>
      <c r="I107" t="e">
        <f>VLOOKUP($C107,'상지대특별식1(학기별)'!$AH:$AW,13,0)</f>
        <v>#N/A</v>
      </c>
      <c r="J107" t="e">
        <f>VLOOKUP($C107,'상지대특별식1(학기별)'!$AH:$AW,14,0)</f>
        <v>#N/A</v>
      </c>
      <c r="K107" t="e">
        <f>VLOOKUP($C107,'상지대특별식1(학기별)'!$AH:$AW,15,0)</f>
        <v>#N/A</v>
      </c>
      <c r="L107" t="e">
        <f>VLOOKUP($C107,'상지대특별식1(학기별)'!$AH:$AW,16,0)</f>
        <v>#N/A</v>
      </c>
    </row>
    <row r="109" spans="1:12" x14ac:dyDescent="0.3">
      <c r="A109">
        <v>2</v>
      </c>
      <c r="B109">
        <v>1</v>
      </c>
      <c r="C109" t="str">
        <f t="shared" ref="C109:C113" si="17">A109&amp;B109&amp;D109&amp;E109&amp;D109&amp;F109</f>
        <v>21-수학-1</v>
      </c>
      <c r="D109" s="4" t="s">
        <v>693</v>
      </c>
      <c r="E109" s="1" t="s">
        <v>162</v>
      </c>
      <c r="F109">
        <v>1</v>
      </c>
      <c r="G109" t="e">
        <f>VLOOKUP($C109,'상지대특별식1(학기별)'!$AH:$AW,11,0)</f>
        <v>#N/A</v>
      </c>
      <c r="H109" t="e">
        <f>VLOOKUP($C109,'상지대특별식1(학기별)'!$AH:$AW,12,0)</f>
        <v>#N/A</v>
      </c>
      <c r="I109" t="e">
        <f>VLOOKUP($C109,'상지대특별식1(학기별)'!$AH:$AW,13,0)</f>
        <v>#N/A</v>
      </c>
      <c r="J109" t="e">
        <f>VLOOKUP($C109,'상지대특별식1(학기별)'!$AH:$AW,14,0)</f>
        <v>#N/A</v>
      </c>
      <c r="K109" t="e">
        <f>VLOOKUP($C109,'상지대특별식1(학기별)'!$AH:$AW,15,0)</f>
        <v>#N/A</v>
      </c>
      <c r="L109" t="e">
        <f>VLOOKUP($C109,'상지대특별식1(학기별)'!$AH:$AW,16,0)</f>
        <v>#N/A</v>
      </c>
    </row>
    <row r="110" spans="1:12" x14ac:dyDescent="0.3">
      <c r="A110">
        <v>2</v>
      </c>
      <c r="B110">
        <v>1</v>
      </c>
      <c r="C110" t="str">
        <f t="shared" si="17"/>
        <v>21-수학-2</v>
      </c>
      <c r="D110" s="4" t="s">
        <v>693</v>
      </c>
      <c r="E110" s="1" t="s">
        <v>162</v>
      </c>
      <c r="F110">
        <v>2</v>
      </c>
      <c r="G110" t="e">
        <f>VLOOKUP($C110,'상지대특별식1(학기별)'!$AH:$AW,11,0)</f>
        <v>#N/A</v>
      </c>
      <c r="H110" t="e">
        <f>VLOOKUP($C110,'상지대특별식1(학기별)'!$AH:$AW,12,0)</f>
        <v>#N/A</v>
      </c>
      <c r="I110" t="e">
        <f>VLOOKUP($C110,'상지대특별식1(학기별)'!$AH:$AW,13,0)</f>
        <v>#N/A</v>
      </c>
      <c r="J110" t="e">
        <f>VLOOKUP($C110,'상지대특별식1(학기별)'!$AH:$AW,14,0)</f>
        <v>#N/A</v>
      </c>
      <c r="K110" t="e">
        <f>VLOOKUP($C110,'상지대특별식1(학기별)'!$AH:$AW,15,0)</f>
        <v>#N/A</v>
      </c>
      <c r="L110" t="e">
        <f>VLOOKUP($C110,'상지대특별식1(학기별)'!$AH:$AW,16,0)</f>
        <v>#N/A</v>
      </c>
    </row>
    <row r="111" spans="1:12" x14ac:dyDescent="0.3">
      <c r="A111">
        <v>2</v>
      </c>
      <c r="B111">
        <v>1</v>
      </c>
      <c r="C111" t="str">
        <f t="shared" si="17"/>
        <v>21-수학-3</v>
      </c>
      <c r="D111" s="4" t="s">
        <v>693</v>
      </c>
      <c r="E111" s="1" t="s">
        <v>162</v>
      </c>
      <c r="F111">
        <v>3</v>
      </c>
      <c r="G111" t="e">
        <f>VLOOKUP($C111,'상지대특별식1(학기별)'!$AH:$AW,11,0)</f>
        <v>#N/A</v>
      </c>
      <c r="H111" t="e">
        <f>VLOOKUP($C111,'상지대특별식1(학기별)'!$AH:$AW,12,0)</f>
        <v>#N/A</v>
      </c>
      <c r="I111" t="e">
        <f>VLOOKUP($C111,'상지대특별식1(학기별)'!$AH:$AW,13,0)</f>
        <v>#N/A</v>
      </c>
      <c r="J111" t="e">
        <f>VLOOKUP($C111,'상지대특별식1(학기별)'!$AH:$AW,14,0)</f>
        <v>#N/A</v>
      </c>
      <c r="K111" t="e">
        <f>VLOOKUP($C111,'상지대특별식1(학기별)'!$AH:$AW,15,0)</f>
        <v>#N/A</v>
      </c>
      <c r="L111" t="e">
        <f>VLOOKUP($C111,'상지대특별식1(학기별)'!$AH:$AW,16,0)</f>
        <v>#N/A</v>
      </c>
    </row>
    <row r="112" spans="1:12" x14ac:dyDescent="0.3">
      <c r="A112">
        <v>2</v>
      </c>
      <c r="B112">
        <v>1</v>
      </c>
      <c r="C112" t="str">
        <f t="shared" si="17"/>
        <v>21-수학-4</v>
      </c>
      <c r="D112" s="4" t="s">
        <v>693</v>
      </c>
      <c r="E112" s="1" t="s">
        <v>162</v>
      </c>
      <c r="F112">
        <v>4</v>
      </c>
      <c r="G112" t="e">
        <f>VLOOKUP($C112,'상지대특별식1(학기별)'!$AH:$AW,11,0)</f>
        <v>#N/A</v>
      </c>
      <c r="H112" t="e">
        <f>VLOOKUP($C112,'상지대특별식1(학기별)'!$AH:$AW,12,0)</f>
        <v>#N/A</v>
      </c>
      <c r="I112" t="e">
        <f>VLOOKUP($C112,'상지대특별식1(학기별)'!$AH:$AW,13,0)</f>
        <v>#N/A</v>
      </c>
      <c r="J112" t="e">
        <f>VLOOKUP($C112,'상지대특별식1(학기별)'!$AH:$AW,14,0)</f>
        <v>#N/A</v>
      </c>
      <c r="K112" t="e">
        <f>VLOOKUP($C112,'상지대특별식1(학기별)'!$AH:$AW,15,0)</f>
        <v>#N/A</v>
      </c>
      <c r="L112" t="e">
        <f>VLOOKUP($C112,'상지대특별식1(학기별)'!$AH:$AW,16,0)</f>
        <v>#N/A</v>
      </c>
    </row>
    <row r="113" spans="1:12" x14ac:dyDescent="0.3">
      <c r="A113">
        <v>2</v>
      </c>
      <c r="B113">
        <v>1</v>
      </c>
      <c r="C113" t="str">
        <f t="shared" si="17"/>
        <v>21-수학-5</v>
      </c>
      <c r="D113" s="4" t="s">
        <v>693</v>
      </c>
      <c r="E113" s="1" t="s">
        <v>162</v>
      </c>
      <c r="F113">
        <v>5</v>
      </c>
      <c r="G113" t="e">
        <f>VLOOKUP($C113,'상지대특별식1(학기별)'!$AH:$AW,11,0)</f>
        <v>#N/A</v>
      </c>
      <c r="H113" t="e">
        <f>VLOOKUP($C113,'상지대특별식1(학기별)'!$AH:$AW,12,0)</f>
        <v>#N/A</v>
      </c>
      <c r="I113" t="e">
        <f>VLOOKUP($C113,'상지대특별식1(학기별)'!$AH:$AW,13,0)</f>
        <v>#N/A</v>
      </c>
      <c r="J113" t="e">
        <f>VLOOKUP($C113,'상지대특별식1(학기별)'!$AH:$AW,14,0)</f>
        <v>#N/A</v>
      </c>
      <c r="K113" t="e">
        <f>VLOOKUP($C113,'상지대특별식1(학기별)'!$AH:$AW,15,0)</f>
        <v>#N/A</v>
      </c>
      <c r="L113" t="e">
        <f>VLOOKUP($C113,'상지대특별식1(학기별)'!$AH:$AW,16,0)</f>
        <v>#N/A</v>
      </c>
    </row>
    <row r="115" spans="1:12" x14ac:dyDescent="0.3">
      <c r="A115">
        <v>2</v>
      </c>
      <c r="B115">
        <v>1</v>
      </c>
      <c r="C115" t="str">
        <f t="shared" ref="C115:C119" si="18">A115&amp;B115&amp;D115&amp;E115&amp;D115&amp;F115</f>
        <v>21-영어-1</v>
      </c>
      <c r="D115" s="4" t="s">
        <v>693</v>
      </c>
      <c r="E115" s="1" t="s">
        <v>199</v>
      </c>
      <c r="F115">
        <v>1</v>
      </c>
      <c r="G115" t="e">
        <f>VLOOKUP($C115,'상지대특별식1(학기별)'!$AH:$AW,11,0)</f>
        <v>#N/A</v>
      </c>
      <c r="H115" t="e">
        <f>VLOOKUP($C115,'상지대특별식1(학기별)'!$AH:$AW,12,0)</f>
        <v>#N/A</v>
      </c>
      <c r="I115" t="e">
        <f>VLOOKUP($C115,'상지대특별식1(학기별)'!$AH:$AW,13,0)</f>
        <v>#N/A</v>
      </c>
      <c r="J115" t="e">
        <f>VLOOKUP($C115,'상지대특별식1(학기별)'!$AH:$AW,14,0)</f>
        <v>#N/A</v>
      </c>
      <c r="K115" t="e">
        <f>VLOOKUP($C115,'상지대특별식1(학기별)'!$AH:$AW,15,0)</f>
        <v>#N/A</v>
      </c>
      <c r="L115" t="e">
        <f>VLOOKUP($C115,'상지대특별식1(학기별)'!$AH:$AW,16,0)</f>
        <v>#N/A</v>
      </c>
    </row>
    <row r="116" spans="1:12" x14ac:dyDescent="0.3">
      <c r="A116">
        <v>2</v>
      </c>
      <c r="B116">
        <v>1</v>
      </c>
      <c r="C116" t="str">
        <f t="shared" si="18"/>
        <v>21-영어-2</v>
      </c>
      <c r="D116" s="4" t="s">
        <v>693</v>
      </c>
      <c r="E116" s="1" t="s">
        <v>199</v>
      </c>
      <c r="F116">
        <v>2</v>
      </c>
      <c r="G116" t="e">
        <f>VLOOKUP($C116,'상지대특별식1(학기별)'!$AH:$AW,11,0)</f>
        <v>#N/A</v>
      </c>
      <c r="H116" t="e">
        <f>VLOOKUP($C116,'상지대특별식1(학기별)'!$AH:$AW,12,0)</f>
        <v>#N/A</v>
      </c>
      <c r="I116" t="e">
        <f>VLOOKUP($C116,'상지대특별식1(학기별)'!$AH:$AW,13,0)</f>
        <v>#N/A</v>
      </c>
      <c r="J116" t="e">
        <f>VLOOKUP($C116,'상지대특별식1(학기별)'!$AH:$AW,14,0)</f>
        <v>#N/A</v>
      </c>
      <c r="K116" t="e">
        <f>VLOOKUP($C116,'상지대특별식1(학기별)'!$AH:$AW,15,0)</f>
        <v>#N/A</v>
      </c>
      <c r="L116" t="e">
        <f>VLOOKUP($C116,'상지대특별식1(학기별)'!$AH:$AW,16,0)</f>
        <v>#N/A</v>
      </c>
    </row>
    <row r="117" spans="1:12" x14ac:dyDescent="0.3">
      <c r="A117">
        <v>2</v>
      </c>
      <c r="B117">
        <v>1</v>
      </c>
      <c r="C117" t="str">
        <f t="shared" si="18"/>
        <v>21-영어-3</v>
      </c>
      <c r="D117" s="4" t="s">
        <v>693</v>
      </c>
      <c r="E117" s="1" t="s">
        <v>199</v>
      </c>
      <c r="F117">
        <v>3</v>
      </c>
      <c r="G117" t="e">
        <f>VLOOKUP($C117,'상지대특별식1(학기별)'!$AH:$AW,11,0)</f>
        <v>#N/A</v>
      </c>
      <c r="H117" t="e">
        <f>VLOOKUP($C117,'상지대특별식1(학기별)'!$AH:$AW,12,0)</f>
        <v>#N/A</v>
      </c>
      <c r="I117" t="e">
        <f>VLOOKUP($C117,'상지대특별식1(학기별)'!$AH:$AW,13,0)</f>
        <v>#N/A</v>
      </c>
      <c r="J117" t="e">
        <f>VLOOKUP($C117,'상지대특별식1(학기별)'!$AH:$AW,14,0)</f>
        <v>#N/A</v>
      </c>
      <c r="K117" t="e">
        <f>VLOOKUP($C117,'상지대특별식1(학기별)'!$AH:$AW,15,0)</f>
        <v>#N/A</v>
      </c>
      <c r="L117" t="e">
        <f>VLOOKUP($C117,'상지대특별식1(학기별)'!$AH:$AW,16,0)</f>
        <v>#N/A</v>
      </c>
    </row>
    <row r="118" spans="1:12" x14ac:dyDescent="0.3">
      <c r="A118">
        <v>2</v>
      </c>
      <c r="B118">
        <v>1</v>
      </c>
      <c r="C118" t="str">
        <f t="shared" si="18"/>
        <v>21-영어-4</v>
      </c>
      <c r="D118" s="4" t="s">
        <v>693</v>
      </c>
      <c r="E118" s="1" t="s">
        <v>199</v>
      </c>
      <c r="F118">
        <v>4</v>
      </c>
      <c r="G118" t="e">
        <f>VLOOKUP($C118,'상지대특별식1(학기별)'!$AH:$AW,11,0)</f>
        <v>#N/A</v>
      </c>
      <c r="H118" t="e">
        <f>VLOOKUP($C118,'상지대특별식1(학기별)'!$AH:$AW,12,0)</f>
        <v>#N/A</v>
      </c>
      <c r="I118" t="e">
        <f>VLOOKUP($C118,'상지대특별식1(학기별)'!$AH:$AW,13,0)</f>
        <v>#N/A</v>
      </c>
      <c r="J118" t="e">
        <f>VLOOKUP($C118,'상지대특별식1(학기별)'!$AH:$AW,14,0)</f>
        <v>#N/A</v>
      </c>
      <c r="K118" t="e">
        <f>VLOOKUP($C118,'상지대특별식1(학기별)'!$AH:$AW,15,0)</f>
        <v>#N/A</v>
      </c>
      <c r="L118" t="e">
        <f>VLOOKUP($C118,'상지대특별식1(학기별)'!$AH:$AW,16,0)</f>
        <v>#N/A</v>
      </c>
    </row>
    <row r="119" spans="1:12" x14ac:dyDescent="0.3">
      <c r="A119">
        <v>2</v>
      </c>
      <c r="B119">
        <v>1</v>
      </c>
      <c r="C119" t="str">
        <f t="shared" si="18"/>
        <v>21-영어-5</v>
      </c>
      <c r="D119" s="4" t="s">
        <v>693</v>
      </c>
      <c r="E119" s="1" t="s">
        <v>199</v>
      </c>
      <c r="F119">
        <v>5</v>
      </c>
      <c r="G119" t="e">
        <f>VLOOKUP($C119,'상지대특별식1(학기별)'!$AH:$AW,11,0)</f>
        <v>#N/A</v>
      </c>
      <c r="H119" t="e">
        <f>VLOOKUP($C119,'상지대특별식1(학기별)'!$AH:$AW,12,0)</f>
        <v>#N/A</v>
      </c>
      <c r="I119" t="e">
        <f>VLOOKUP($C119,'상지대특별식1(학기별)'!$AH:$AW,13,0)</f>
        <v>#N/A</v>
      </c>
      <c r="J119" t="e">
        <f>VLOOKUP($C119,'상지대특별식1(학기별)'!$AH:$AW,14,0)</f>
        <v>#N/A</v>
      </c>
      <c r="K119" t="e">
        <f>VLOOKUP($C119,'상지대특별식1(학기별)'!$AH:$AW,15,0)</f>
        <v>#N/A</v>
      </c>
      <c r="L119" t="e">
        <f>VLOOKUP($C119,'상지대특별식1(학기별)'!$AH:$AW,16,0)</f>
        <v>#N/A</v>
      </c>
    </row>
    <row r="121" spans="1:12" x14ac:dyDescent="0.3">
      <c r="A121">
        <v>2</v>
      </c>
      <c r="B121">
        <v>1</v>
      </c>
      <c r="C121" t="str">
        <f t="shared" ref="C121:C125" si="19">A121&amp;B121&amp;D121&amp;E121&amp;D121&amp;F121</f>
        <v>21-과학-1</v>
      </c>
      <c r="D121" s="4" t="s">
        <v>693</v>
      </c>
      <c r="E121" s="1" t="s">
        <v>164</v>
      </c>
      <c r="F121">
        <v>1</v>
      </c>
      <c r="G121" t="e">
        <f>VLOOKUP($C121,'상지대특별식1(학기별)'!$AH:$AW,11,0)</f>
        <v>#N/A</v>
      </c>
      <c r="H121" t="e">
        <f>VLOOKUP($C121,'상지대특별식1(학기별)'!$AH:$AW,12,0)</f>
        <v>#N/A</v>
      </c>
      <c r="I121" t="e">
        <f>VLOOKUP($C121,'상지대특별식1(학기별)'!$AH:$AW,13,0)</f>
        <v>#N/A</v>
      </c>
      <c r="J121" t="e">
        <f>VLOOKUP($C121,'상지대특별식1(학기별)'!$AH:$AW,14,0)</f>
        <v>#N/A</v>
      </c>
      <c r="K121" t="e">
        <f>VLOOKUP($C121,'상지대특별식1(학기별)'!$AH:$AW,15,0)</f>
        <v>#N/A</v>
      </c>
      <c r="L121" t="e">
        <f>VLOOKUP($C121,'상지대특별식1(학기별)'!$AH:$AW,16,0)</f>
        <v>#N/A</v>
      </c>
    </row>
    <row r="122" spans="1:12" x14ac:dyDescent="0.3">
      <c r="A122">
        <v>2</v>
      </c>
      <c r="B122">
        <v>1</v>
      </c>
      <c r="C122" t="str">
        <f t="shared" si="19"/>
        <v>21-과학-2</v>
      </c>
      <c r="D122" s="4" t="s">
        <v>693</v>
      </c>
      <c r="E122" s="1" t="s">
        <v>164</v>
      </c>
      <c r="F122">
        <v>2</v>
      </c>
      <c r="G122" t="e">
        <f>VLOOKUP($C122,'상지대특별식1(학기별)'!$AH:$AW,11,0)</f>
        <v>#N/A</v>
      </c>
      <c r="H122" t="e">
        <f>VLOOKUP($C122,'상지대특별식1(학기별)'!$AH:$AW,12,0)</f>
        <v>#N/A</v>
      </c>
      <c r="I122" t="e">
        <f>VLOOKUP($C122,'상지대특별식1(학기별)'!$AH:$AW,13,0)</f>
        <v>#N/A</v>
      </c>
      <c r="J122" t="e">
        <f>VLOOKUP($C122,'상지대특별식1(학기별)'!$AH:$AW,14,0)</f>
        <v>#N/A</v>
      </c>
      <c r="K122" t="e">
        <f>VLOOKUP($C122,'상지대특별식1(학기별)'!$AH:$AW,15,0)</f>
        <v>#N/A</v>
      </c>
      <c r="L122" t="e">
        <f>VLOOKUP($C122,'상지대특별식1(학기별)'!$AH:$AW,16,0)</f>
        <v>#N/A</v>
      </c>
    </row>
    <row r="123" spans="1:12" x14ac:dyDescent="0.3">
      <c r="A123">
        <v>2</v>
      </c>
      <c r="B123">
        <v>1</v>
      </c>
      <c r="C123" t="str">
        <f t="shared" si="19"/>
        <v>21-과학-3</v>
      </c>
      <c r="D123" s="4" t="s">
        <v>693</v>
      </c>
      <c r="E123" s="1" t="s">
        <v>164</v>
      </c>
      <c r="F123">
        <v>3</v>
      </c>
      <c r="G123" t="e">
        <f>VLOOKUP($C123,'상지대특별식1(학기별)'!$AH:$AW,11,0)</f>
        <v>#N/A</v>
      </c>
      <c r="H123" t="e">
        <f>VLOOKUP($C123,'상지대특별식1(학기별)'!$AH:$AW,12,0)</f>
        <v>#N/A</v>
      </c>
      <c r="I123" t="e">
        <f>VLOOKUP($C123,'상지대특별식1(학기별)'!$AH:$AW,13,0)</f>
        <v>#N/A</v>
      </c>
      <c r="J123" t="e">
        <f>VLOOKUP($C123,'상지대특별식1(학기별)'!$AH:$AW,14,0)</f>
        <v>#N/A</v>
      </c>
      <c r="K123" t="e">
        <f>VLOOKUP($C123,'상지대특별식1(학기별)'!$AH:$AW,15,0)</f>
        <v>#N/A</v>
      </c>
      <c r="L123" t="e">
        <f>VLOOKUP($C123,'상지대특별식1(학기별)'!$AH:$AW,16,0)</f>
        <v>#N/A</v>
      </c>
    </row>
    <row r="124" spans="1:12" x14ac:dyDescent="0.3">
      <c r="A124">
        <v>2</v>
      </c>
      <c r="B124">
        <v>1</v>
      </c>
      <c r="C124" t="str">
        <f t="shared" si="19"/>
        <v>21-과학-4</v>
      </c>
      <c r="D124" s="4" t="s">
        <v>693</v>
      </c>
      <c r="E124" s="1" t="s">
        <v>164</v>
      </c>
      <c r="F124">
        <v>4</v>
      </c>
      <c r="G124" t="e">
        <f>VLOOKUP($C124,'상지대특별식1(학기별)'!$AH:$AW,11,0)</f>
        <v>#N/A</v>
      </c>
      <c r="H124" t="e">
        <f>VLOOKUP($C124,'상지대특별식1(학기별)'!$AH:$AW,12,0)</f>
        <v>#N/A</v>
      </c>
      <c r="I124" t="e">
        <f>VLOOKUP($C124,'상지대특별식1(학기별)'!$AH:$AW,13,0)</f>
        <v>#N/A</v>
      </c>
      <c r="J124" t="e">
        <f>VLOOKUP($C124,'상지대특별식1(학기별)'!$AH:$AW,14,0)</f>
        <v>#N/A</v>
      </c>
      <c r="K124" t="e">
        <f>VLOOKUP($C124,'상지대특별식1(학기별)'!$AH:$AW,15,0)</f>
        <v>#N/A</v>
      </c>
      <c r="L124" t="e">
        <f>VLOOKUP($C124,'상지대특별식1(학기별)'!$AH:$AW,16,0)</f>
        <v>#N/A</v>
      </c>
    </row>
    <row r="125" spans="1:12" x14ac:dyDescent="0.3">
      <c r="A125">
        <v>2</v>
      </c>
      <c r="B125">
        <v>1</v>
      </c>
      <c r="C125" t="str">
        <f t="shared" si="19"/>
        <v>21-과학-5</v>
      </c>
      <c r="D125" s="4" t="s">
        <v>693</v>
      </c>
      <c r="E125" s="1" t="s">
        <v>164</v>
      </c>
      <c r="F125">
        <v>5</v>
      </c>
      <c r="G125" t="e">
        <f>VLOOKUP($C125,'상지대특별식1(학기별)'!$AH:$AW,11,0)</f>
        <v>#N/A</v>
      </c>
      <c r="H125" t="e">
        <f>VLOOKUP($C125,'상지대특별식1(학기별)'!$AH:$AW,12,0)</f>
        <v>#N/A</v>
      </c>
      <c r="I125" t="e">
        <f>VLOOKUP($C125,'상지대특별식1(학기별)'!$AH:$AW,13,0)</f>
        <v>#N/A</v>
      </c>
      <c r="J125" t="e">
        <f>VLOOKUP($C125,'상지대특별식1(학기별)'!$AH:$AW,14,0)</f>
        <v>#N/A</v>
      </c>
      <c r="K125" t="e">
        <f>VLOOKUP($C125,'상지대특별식1(학기별)'!$AH:$AW,15,0)</f>
        <v>#N/A</v>
      </c>
      <c r="L125" t="e">
        <f>VLOOKUP($C125,'상지대특별식1(학기별)'!$AH:$AW,16,0)</f>
        <v>#N/A</v>
      </c>
    </row>
    <row r="127" spans="1:12" x14ac:dyDescent="0.3">
      <c r="A127">
        <v>2</v>
      </c>
      <c r="B127">
        <v>1</v>
      </c>
      <c r="C127" t="str">
        <f t="shared" ref="C127:C131" si="20">A127&amp;B127&amp;D127&amp;E127&amp;D127&amp;F127</f>
        <v>21-사회-1</v>
      </c>
      <c r="D127" s="4" t="s">
        <v>693</v>
      </c>
      <c r="E127" s="1" t="s">
        <v>160</v>
      </c>
      <c r="F127">
        <v>1</v>
      </c>
      <c r="G127" t="e">
        <f>VLOOKUP($C127,'상지대특별식1(학기별)'!$AH:$AW,11,0)</f>
        <v>#N/A</v>
      </c>
      <c r="H127" t="e">
        <f>VLOOKUP($C127,'상지대특별식1(학기별)'!$AH:$AW,12,0)</f>
        <v>#N/A</v>
      </c>
      <c r="I127" t="e">
        <f>VLOOKUP($C127,'상지대특별식1(학기별)'!$AH:$AW,13,0)</f>
        <v>#N/A</v>
      </c>
      <c r="J127" t="e">
        <f>VLOOKUP($C127,'상지대특별식1(학기별)'!$AH:$AW,14,0)</f>
        <v>#N/A</v>
      </c>
      <c r="K127" t="e">
        <f>VLOOKUP($C127,'상지대특별식1(학기별)'!$AH:$AW,15,0)</f>
        <v>#N/A</v>
      </c>
      <c r="L127" t="e">
        <f>VLOOKUP($C127,'상지대특별식1(학기별)'!$AH:$AW,16,0)</f>
        <v>#N/A</v>
      </c>
    </row>
    <row r="128" spans="1:12" x14ac:dyDescent="0.3">
      <c r="A128">
        <v>2</v>
      </c>
      <c r="B128">
        <v>1</v>
      </c>
      <c r="C128" t="str">
        <f t="shared" si="20"/>
        <v>21-사회-2</v>
      </c>
      <c r="D128" s="4" t="s">
        <v>693</v>
      </c>
      <c r="E128" s="1" t="s">
        <v>160</v>
      </c>
      <c r="F128">
        <v>2</v>
      </c>
      <c r="G128" t="e">
        <f>VLOOKUP($C128,'상지대특별식1(학기별)'!$AH:$AW,11,0)</f>
        <v>#N/A</v>
      </c>
      <c r="H128" t="e">
        <f>VLOOKUP($C128,'상지대특별식1(학기별)'!$AH:$AW,12,0)</f>
        <v>#N/A</v>
      </c>
      <c r="I128" t="e">
        <f>VLOOKUP($C128,'상지대특별식1(학기별)'!$AH:$AW,13,0)</f>
        <v>#N/A</v>
      </c>
      <c r="J128" t="e">
        <f>VLOOKUP($C128,'상지대특별식1(학기별)'!$AH:$AW,14,0)</f>
        <v>#N/A</v>
      </c>
      <c r="K128" t="e">
        <f>VLOOKUP($C128,'상지대특별식1(학기별)'!$AH:$AW,15,0)</f>
        <v>#N/A</v>
      </c>
      <c r="L128" t="e">
        <f>VLOOKUP($C128,'상지대특별식1(학기별)'!$AH:$AW,16,0)</f>
        <v>#N/A</v>
      </c>
    </row>
    <row r="129" spans="1:12" x14ac:dyDescent="0.3">
      <c r="A129">
        <v>2</v>
      </c>
      <c r="B129">
        <v>1</v>
      </c>
      <c r="C129" t="str">
        <f t="shared" si="20"/>
        <v>21-사회-3</v>
      </c>
      <c r="D129" s="4" t="s">
        <v>693</v>
      </c>
      <c r="E129" s="1" t="s">
        <v>160</v>
      </c>
      <c r="F129">
        <v>3</v>
      </c>
      <c r="G129" t="e">
        <f>VLOOKUP($C129,'상지대특별식1(학기별)'!$AH:$AW,11,0)</f>
        <v>#N/A</v>
      </c>
      <c r="H129" t="e">
        <f>VLOOKUP($C129,'상지대특별식1(학기별)'!$AH:$AW,12,0)</f>
        <v>#N/A</v>
      </c>
      <c r="I129" t="e">
        <f>VLOOKUP($C129,'상지대특별식1(학기별)'!$AH:$AW,13,0)</f>
        <v>#N/A</v>
      </c>
      <c r="J129" t="e">
        <f>VLOOKUP($C129,'상지대특별식1(학기별)'!$AH:$AW,14,0)</f>
        <v>#N/A</v>
      </c>
      <c r="K129" t="e">
        <f>VLOOKUP($C129,'상지대특별식1(학기별)'!$AH:$AW,15,0)</f>
        <v>#N/A</v>
      </c>
      <c r="L129" t="e">
        <f>VLOOKUP($C129,'상지대특별식1(학기별)'!$AH:$AW,16,0)</f>
        <v>#N/A</v>
      </c>
    </row>
    <row r="130" spans="1:12" x14ac:dyDescent="0.3">
      <c r="A130">
        <v>2</v>
      </c>
      <c r="B130">
        <v>1</v>
      </c>
      <c r="C130" t="str">
        <f t="shared" si="20"/>
        <v>21-사회-4</v>
      </c>
      <c r="D130" s="4" t="s">
        <v>693</v>
      </c>
      <c r="E130" s="1" t="s">
        <v>160</v>
      </c>
      <c r="F130">
        <v>4</v>
      </c>
      <c r="G130" t="e">
        <f>VLOOKUP($C130,'상지대특별식1(학기별)'!$AH:$AW,11,0)</f>
        <v>#N/A</v>
      </c>
      <c r="H130" t="e">
        <f>VLOOKUP($C130,'상지대특별식1(학기별)'!$AH:$AW,12,0)</f>
        <v>#N/A</v>
      </c>
      <c r="I130" t="e">
        <f>VLOOKUP($C130,'상지대특별식1(학기별)'!$AH:$AW,13,0)</f>
        <v>#N/A</v>
      </c>
      <c r="J130" t="e">
        <f>VLOOKUP($C130,'상지대특별식1(학기별)'!$AH:$AW,14,0)</f>
        <v>#N/A</v>
      </c>
      <c r="K130" t="e">
        <f>VLOOKUP($C130,'상지대특별식1(학기별)'!$AH:$AW,15,0)</f>
        <v>#N/A</v>
      </c>
      <c r="L130" t="e">
        <f>VLOOKUP($C130,'상지대특별식1(학기별)'!$AH:$AW,16,0)</f>
        <v>#N/A</v>
      </c>
    </row>
    <row r="131" spans="1:12" x14ac:dyDescent="0.3">
      <c r="A131">
        <v>2</v>
      </c>
      <c r="B131">
        <v>1</v>
      </c>
      <c r="C131" t="str">
        <f t="shared" si="20"/>
        <v>21-사회-5</v>
      </c>
      <c r="D131" s="4" t="s">
        <v>693</v>
      </c>
      <c r="E131" s="1" t="s">
        <v>160</v>
      </c>
      <c r="F131">
        <v>5</v>
      </c>
      <c r="G131" t="e">
        <f>VLOOKUP($C131,'상지대특별식1(학기별)'!$AH:$AW,11,0)</f>
        <v>#N/A</v>
      </c>
      <c r="H131" t="e">
        <f>VLOOKUP($C131,'상지대특별식1(학기별)'!$AH:$AW,12,0)</f>
        <v>#N/A</v>
      </c>
      <c r="I131" t="e">
        <f>VLOOKUP($C131,'상지대특별식1(학기별)'!$AH:$AW,13,0)</f>
        <v>#N/A</v>
      </c>
      <c r="J131" t="e">
        <f>VLOOKUP($C131,'상지대특별식1(학기별)'!$AH:$AW,14,0)</f>
        <v>#N/A</v>
      </c>
      <c r="K131" t="e">
        <f>VLOOKUP($C131,'상지대특별식1(학기별)'!$AH:$AW,15,0)</f>
        <v>#N/A</v>
      </c>
      <c r="L131" t="e">
        <f>VLOOKUP($C131,'상지대특별식1(학기별)'!$AH:$AW,16,0)</f>
        <v>#N/A</v>
      </c>
    </row>
    <row r="133" spans="1:12" x14ac:dyDescent="0.3">
      <c r="A133">
        <v>2</v>
      </c>
      <c r="B133">
        <v>1</v>
      </c>
      <c r="C133" t="str">
        <f t="shared" ref="C133:C137" si="21">A133&amp;B133&amp;D133&amp;E133&amp;D133&amp;F133</f>
        <v>21-한국사-1</v>
      </c>
      <c r="D133" s="4" t="s">
        <v>693</v>
      </c>
      <c r="E133" s="1" t="s">
        <v>695</v>
      </c>
      <c r="F133">
        <v>1</v>
      </c>
      <c r="G133" t="e">
        <f>VLOOKUP($C133,'상지대특별식1(학기별)'!$AH:$AW,11,0)</f>
        <v>#N/A</v>
      </c>
      <c r="H133" t="e">
        <f>VLOOKUP($C133,'상지대특별식1(학기별)'!$AH:$AW,12,0)</f>
        <v>#N/A</v>
      </c>
      <c r="I133" t="e">
        <f>VLOOKUP($C133,'상지대특별식1(학기별)'!$AH:$AW,13,0)</f>
        <v>#N/A</v>
      </c>
      <c r="J133" t="e">
        <f>VLOOKUP($C133,'상지대특별식1(학기별)'!$AH:$AW,14,0)</f>
        <v>#N/A</v>
      </c>
      <c r="K133" t="e">
        <f>VLOOKUP($C133,'상지대특별식1(학기별)'!$AH:$AW,15,0)</f>
        <v>#N/A</v>
      </c>
      <c r="L133" t="e">
        <f>VLOOKUP($C133,'상지대특별식1(학기별)'!$AH:$AW,16,0)</f>
        <v>#N/A</v>
      </c>
    </row>
    <row r="134" spans="1:12" x14ac:dyDescent="0.3">
      <c r="A134">
        <v>2</v>
      </c>
      <c r="B134">
        <v>1</v>
      </c>
      <c r="C134" t="str">
        <f t="shared" si="21"/>
        <v>21-한국사-2</v>
      </c>
      <c r="D134" s="4" t="s">
        <v>693</v>
      </c>
      <c r="E134" s="1" t="s">
        <v>695</v>
      </c>
      <c r="F134">
        <v>2</v>
      </c>
      <c r="G134" t="e">
        <f>VLOOKUP($C134,'상지대특별식1(학기별)'!$AH:$AW,11,0)</f>
        <v>#N/A</v>
      </c>
      <c r="H134" t="e">
        <f>VLOOKUP($C134,'상지대특별식1(학기별)'!$AH:$AW,12,0)</f>
        <v>#N/A</v>
      </c>
      <c r="I134" t="e">
        <f>VLOOKUP($C134,'상지대특별식1(학기별)'!$AH:$AW,13,0)</f>
        <v>#N/A</v>
      </c>
      <c r="J134" t="e">
        <f>VLOOKUP($C134,'상지대특별식1(학기별)'!$AH:$AW,14,0)</f>
        <v>#N/A</v>
      </c>
      <c r="K134" t="e">
        <f>VLOOKUP($C134,'상지대특별식1(학기별)'!$AH:$AW,15,0)</f>
        <v>#N/A</v>
      </c>
      <c r="L134" t="e">
        <f>VLOOKUP($C134,'상지대특별식1(학기별)'!$AH:$AW,16,0)</f>
        <v>#N/A</v>
      </c>
    </row>
    <row r="135" spans="1:12" x14ac:dyDescent="0.3">
      <c r="A135">
        <v>2</v>
      </c>
      <c r="B135">
        <v>1</v>
      </c>
      <c r="C135" t="str">
        <f t="shared" si="21"/>
        <v>21-한국사-3</v>
      </c>
      <c r="D135" s="4" t="s">
        <v>693</v>
      </c>
      <c r="E135" s="1" t="s">
        <v>695</v>
      </c>
      <c r="F135">
        <v>3</v>
      </c>
      <c r="G135" t="e">
        <f>VLOOKUP($C135,'상지대특별식1(학기별)'!$AH:$AW,11,0)</f>
        <v>#N/A</v>
      </c>
      <c r="H135" t="e">
        <f>VLOOKUP($C135,'상지대특별식1(학기별)'!$AH:$AW,12,0)</f>
        <v>#N/A</v>
      </c>
      <c r="I135" t="e">
        <f>VLOOKUP($C135,'상지대특별식1(학기별)'!$AH:$AW,13,0)</f>
        <v>#N/A</v>
      </c>
      <c r="J135" t="e">
        <f>VLOOKUP($C135,'상지대특별식1(학기별)'!$AH:$AW,14,0)</f>
        <v>#N/A</v>
      </c>
      <c r="K135" t="e">
        <f>VLOOKUP($C135,'상지대특별식1(학기별)'!$AH:$AW,15,0)</f>
        <v>#N/A</v>
      </c>
      <c r="L135" t="e">
        <f>VLOOKUP($C135,'상지대특별식1(학기별)'!$AH:$AW,16,0)</f>
        <v>#N/A</v>
      </c>
    </row>
    <row r="136" spans="1:12" x14ac:dyDescent="0.3">
      <c r="A136">
        <v>2</v>
      </c>
      <c r="B136">
        <v>1</v>
      </c>
      <c r="C136" t="str">
        <f t="shared" si="21"/>
        <v>21-한국사-4</v>
      </c>
      <c r="D136" s="4" t="s">
        <v>693</v>
      </c>
      <c r="E136" s="1" t="s">
        <v>695</v>
      </c>
      <c r="F136">
        <v>4</v>
      </c>
      <c r="G136" t="e">
        <f>VLOOKUP($C136,'상지대특별식1(학기별)'!$AH:$AW,11,0)</f>
        <v>#N/A</v>
      </c>
      <c r="H136" t="e">
        <f>VLOOKUP($C136,'상지대특별식1(학기별)'!$AH:$AW,12,0)</f>
        <v>#N/A</v>
      </c>
      <c r="I136" t="e">
        <f>VLOOKUP($C136,'상지대특별식1(학기별)'!$AH:$AW,13,0)</f>
        <v>#N/A</v>
      </c>
      <c r="J136" t="e">
        <f>VLOOKUP($C136,'상지대특별식1(학기별)'!$AH:$AW,14,0)</f>
        <v>#N/A</v>
      </c>
      <c r="K136" t="e">
        <f>VLOOKUP($C136,'상지대특별식1(학기별)'!$AH:$AW,15,0)</f>
        <v>#N/A</v>
      </c>
      <c r="L136" t="e">
        <f>VLOOKUP($C136,'상지대특별식1(학기별)'!$AH:$AW,16,0)</f>
        <v>#N/A</v>
      </c>
    </row>
    <row r="137" spans="1:12" x14ac:dyDescent="0.3">
      <c r="A137">
        <v>2</v>
      </c>
      <c r="B137">
        <v>1</v>
      </c>
      <c r="C137" t="str">
        <f t="shared" si="21"/>
        <v>21-한국사-5</v>
      </c>
      <c r="D137" s="4" t="s">
        <v>693</v>
      </c>
      <c r="E137" s="1" t="s">
        <v>695</v>
      </c>
      <c r="F137">
        <v>5</v>
      </c>
      <c r="G137" t="e">
        <f>VLOOKUP($C137,'상지대특별식1(학기별)'!$AH:$AW,11,0)</f>
        <v>#N/A</v>
      </c>
      <c r="H137" t="e">
        <f>VLOOKUP($C137,'상지대특별식1(학기별)'!$AH:$AW,12,0)</f>
        <v>#N/A</v>
      </c>
      <c r="I137" t="e">
        <f>VLOOKUP($C137,'상지대특별식1(학기별)'!$AH:$AW,13,0)</f>
        <v>#N/A</v>
      </c>
      <c r="J137" t="e">
        <f>VLOOKUP($C137,'상지대특별식1(학기별)'!$AH:$AW,14,0)</f>
        <v>#N/A</v>
      </c>
      <c r="K137" t="e">
        <f>VLOOKUP($C137,'상지대특별식1(학기별)'!$AH:$AW,15,0)</f>
        <v>#N/A</v>
      </c>
      <c r="L137" t="e">
        <f>VLOOKUP($C137,'상지대특별식1(학기별)'!$AH:$AW,16,0)</f>
        <v>#N/A</v>
      </c>
    </row>
    <row r="139" spans="1:12" x14ac:dyDescent="0.3">
      <c r="A139">
        <v>2</v>
      </c>
      <c r="B139">
        <v>1</v>
      </c>
      <c r="C139" t="str">
        <f t="shared" ref="C139:C143" si="22">A139&amp;B139&amp;D139&amp;E139&amp;D139&amp;F139</f>
        <v>21-도덕-1</v>
      </c>
      <c r="D139" s="4" t="s">
        <v>693</v>
      </c>
      <c r="E139" s="1" t="s">
        <v>158</v>
      </c>
      <c r="F139">
        <v>1</v>
      </c>
      <c r="G139" t="e">
        <f>VLOOKUP($C139,'상지대특별식1(학기별)'!$AH:$AW,11,0)</f>
        <v>#N/A</v>
      </c>
      <c r="H139" t="e">
        <f>VLOOKUP($C139,'상지대특별식1(학기별)'!$AH:$AW,12,0)</f>
        <v>#N/A</v>
      </c>
      <c r="I139" t="e">
        <f>VLOOKUP($C139,'상지대특별식1(학기별)'!$AH:$AW,13,0)</f>
        <v>#N/A</v>
      </c>
      <c r="J139" t="e">
        <f>VLOOKUP($C139,'상지대특별식1(학기별)'!$AH:$AW,14,0)</f>
        <v>#N/A</v>
      </c>
      <c r="K139" t="e">
        <f>VLOOKUP($C139,'상지대특별식1(학기별)'!$AH:$AW,15,0)</f>
        <v>#N/A</v>
      </c>
      <c r="L139" t="e">
        <f>VLOOKUP($C139,'상지대특별식1(학기별)'!$AH:$AW,16,0)</f>
        <v>#N/A</v>
      </c>
    </row>
    <row r="140" spans="1:12" x14ac:dyDescent="0.3">
      <c r="A140">
        <v>2</v>
      </c>
      <c r="B140">
        <v>1</v>
      </c>
      <c r="C140" t="str">
        <f t="shared" si="22"/>
        <v>21-도덕-2</v>
      </c>
      <c r="D140" s="4" t="s">
        <v>693</v>
      </c>
      <c r="E140" s="1" t="s">
        <v>158</v>
      </c>
      <c r="F140">
        <v>2</v>
      </c>
      <c r="G140" t="e">
        <f>VLOOKUP($C140,'상지대특별식1(학기별)'!$AH:$AW,11,0)</f>
        <v>#N/A</v>
      </c>
      <c r="H140" t="e">
        <f>VLOOKUP($C140,'상지대특별식1(학기별)'!$AH:$AW,12,0)</f>
        <v>#N/A</v>
      </c>
      <c r="I140" t="e">
        <f>VLOOKUP($C140,'상지대특별식1(학기별)'!$AH:$AW,13,0)</f>
        <v>#N/A</v>
      </c>
      <c r="J140" t="e">
        <f>VLOOKUP($C140,'상지대특별식1(학기별)'!$AH:$AW,14,0)</f>
        <v>#N/A</v>
      </c>
      <c r="K140" t="e">
        <f>VLOOKUP($C140,'상지대특별식1(학기별)'!$AH:$AW,15,0)</f>
        <v>#N/A</v>
      </c>
      <c r="L140" t="e">
        <f>VLOOKUP($C140,'상지대특별식1(학기별)'!$AH:$AW,16,0)</f>
        <v>#N/A</v>
      </c>
    </row>
    <row r="141" spans="1:12" x14ac:dyDescent="0.3">
      <c r="A141">
        <v>2</v>
      </c>
      <c r="B141">
        <v>1</v>
      </c>
      <c r="C141" t="str">
        <f t="shared" si="22"/>
        <v>21-도덕-3</v>
      </c>
      <c r="D141" s="4" t="s">
        <v>693</v>
      </c>
      <c r="E141" s="1" t="s">
        <v>158</v>
      </c>
      <c r="F141">
        <v>3</v>
      </c>
      <c r="G141" t="e">
        <f>VLOOKUP($C141,'상지대특별식1(학기별)'!$AH:$AW,11,0)</f>
        <v>#N/A</v>
      </c>
      <c r="H141" t="e">
        <f>VLOOKUP($C141,'상지대특별식1(학기별)'!$AH:$AW,12,0)</f>
        <v>#N/A</v>
      </c>
      <c r="I141" t="e">
        <f>VLOOKUP($C141,'상지대특별식1(학기별)'!$AH:$AW,13,0)</f>
        <v>#N/A</v>
      </c>
      <c r="J141" t="e">
        <f>VLOOKUP($C141,'상지대특별식1(학기별)'!$AH:$AW,14,0)</f>
        <v>#N/A</v>
      </c>
      <c r="K141" t="e">
        <f>VLOOKUP($C141,'상지대특별식1(학기별)'!$AH:$AW,15,0)</f>
        <v>#N/A</v>
      </c>
      <c r="L141" t="e">
        <f>VLOOKUP($C141,'상지대특별식1(학기별)'!$AH:$AW,16,0)</f>
        <v>#N/A</v>
      </c>
    </row>
    <row r="142" spans="1:12" x14ac:dyDescent="0.3">
      <c r="A142">
        <v>2</v>
      </c>
      <c r="B142">
        <v>1</v>
      </c>
      <c r="C142" t="str">
        <f t="shared" si="22"/>
        <v>21-도덕-4</v>
      </c>
      <c r="D142" s="4" t="s">
        <v>693</v>
      </c>
      <c r="E142" s="1" t="s">
        <v>158</v>
      </c>
      <c r="F142">
        <v>4</v>
      </c>
      <c r="G142" t="e">
        <f>VLOOKUP($C142,'상지대특별식1(학기별)'!$AH:$AW,11,0)</f>
        <v>#N/A</v>
      </c>
      <c r="H142" t="e">
        <f>VLOOKUP($C142,'상지대특별식1(학기별)'!$AH:$AW,12,0)</f>
        <v>#N/A</v>
      </c>
      <c r="I142" t="e">
        <f>VLOOKUP($C142,'상지대특별식1(학기별)'!$AH:$AW,13,0)</f>
        <v>#N/A</v>
      </c>
      <c r="J142" t="e">
        <f>VLOOKUP($C142,'상지대특별식1(학기별)'!$AH:$AW,14,0)</f>
        <v>#N/A</v>
      </c>
      <c r="K142" t="e">
        <f>VLOOKUP($C142,'상지대특별식1(학기별)'!$AH:$AW,15,0)</f>
        <v>#N/A</v>
      </c>
      <c r="L142" t="e">
        <f>VLOOKUP($C142,'상지대특별식1(학기별)'!$AH:$AW,16,0)</f>
        <v>#N/A</v>
      </c>
    </row>
    <row r="143" spans="1:12" x14ac:dyDescent="0.3">
      <c r="A143">
        <v>2</v>
      </c>
      <c r="B143">
        <v>1</v>
      </c>
      <c r="C143" t="str">
        <f t="shared" si="22"/>
        <v>21-도덕-5</v>
      </c>
      <c r="D143" s="4" t="s">
        <v>693</v>
      </c>
      <c r="E143" s="1" t="s">
        <v>158</v>
      </c>
      <c r="F143">
        <v>5</v>
      </c>
      <c r="G143" t="e">
        <f>VLOOKUP($C143,'상지대특별식1(학기별)'!$AH:$AW,11,0)</f>
        <v>#N/A</v>
      </c>
      <c r="H143" t="e">
        <f>VLOOKUP($C143,'상지대특별식1(학기별)'!$AH:$AW,12,0)</f>
        <v>#N/A</v>
      </c>
      <c r="I143" t="e">
        <f>VLOOKUP($C143,'상지대특별식1(학기별)'!$AH:$AW,13,0)</f>
        <v>#N/A</v>
      </c>
      <c r="J143" t="e">
        <f>VLOOKUP($C143,'상지대특별식1(학기별)'!$AH:$AW,14,0)</f>
        <v>#N/A</v>
      </c>
      <c r="K143" t="e">
        <f>VLOOKUP($C143,'상지대특별식1(학기별)'!$AH:$AW,15,0)</f>
        <v>#N/A</v>
      </c>
      <c r="L143" t="e">
        <f>VLOOKUP($C143,'상지대특별식1(학기별)'!$AH:$AW,16,0)</f>
        <v>#N/A</v>
      </c>
    </row>
    <row r="145" spans="1:12" x14ac:dyDescent="0.3">
      <c r="A145">
        <v>2</v>
      </c>
      <c r="B145">
        <v>1</v>
      </c>
      <c r="C145" t="str">
        <f t="shared" ref="C145:C149" si="23">A145&amp;B145&amp;D145&amp;E145&amp;D145&amp;F145</f>
        <v>21-역사-1</v>
      </c>
      <c r="D145" s="4" t="s">
        <v>693</v>
      </c>
      <c r="E145" s="1" t="s">
        <v>696</v>
      </c>
      <c r="F145">
        <v>1</v>
      </c>
      <c r="G145" t="e">
        <f>VLOOKUP($C145,'상지대특별식1(학기별)'!$AH:$AW,11,0)</f>
        <v>#N/A</v>
      </c>
      <c r="H145" t="e">
        <f>VLOOKUP($C145,'상지대특별식1(학기별)'!$AH:$AW,12,0)</f>
        <v>#N/A</v>
      </c>
      <c r="I145" t="e">
        <f>VLOOKUP($C145,'상지대특별식1(학기별)'!$AH:$AW,13,0)</f>
        <v>#N/A</v>
      </c>
      <c r="J145" t="e">
        <f>VLOOKUP($C145,'상지대특별식1(학기별)'!$AH:$AW,14,0)</f>
        <v>#N/A</v>
      </c>
      <c r="K145" t="e">
        <f>VLOOKUP($C145,'상지대특별식1(학기별)'!$AH:$AW,15,0)</f>
        <v>#N/A</v>
      </c>
      <c r="L145" t="e">
        <f>VLOOKUP($C145,'상지대특별식1(학기별)'!$AH:$AW,16,0)</f>
        <v>#N/A</v>
      </c>
    </row>
    <row r="146" spans="1:12" x14ac:dyDescent="0.3">
      <c r="A146">
        <v>2</v>
      </c>
      <c r="B146">
        <v>1</v>
      </c>
      <c r="C146" t="str">
        <f t="shared" si="23"/>
        <v>21-역사-2</v>
      </c>
      <c r="D146" s="4" t="s">
        <v>693</v>
      </c>
      <c r="E146" s="1" t="s">
        <v>696</v>
      </c>
      <c r="F146">
        <v>2</v>
      </c>
      <c r="G146" t="e">
        <f>VLOOKUP($C146,'상지대특별식1(학기별)'!$AH:$AW,11,0)</f>
        <v>#N/A</v>
      </c>
      <c r="H146" t="e">
        <f>VLOOKUP($C146,'상지대특별식1(학기별)'!$AH:$AW,12,0)</f>
        <v>#N/A</v>
      </c>
      <c r="I146" t="e">
        <f>VLOOKUP($C146,'상지대특별식1(학기별)'!$AH:$AW,13,0)</f>
        <v>#N/A</v>
      </c>
      <c r="J146" t="e">
        <f>VLOOKUP($C146,'상지대특별식1(학기별)'!$AH:$AW,14,0)</f>
        <v>#N/A</v>
      </c>
      <c r="K146" t="e">
        <f>VLOOKUP($C146,'상지대특별식1(학기별)'!$AH:$AW,15,0)</f>
        <v>#N/A</v>
      </c>
      <c r="L146" t="e">
        <f>VLOOKUP($C146,'상지대특별식1(학기별)'!$AH:$AW,16,0)</f>
        <v>#N/A</v>
      </c>
    </row>
    <row r="147" spans="1:12" x14ac:dyDescent="0.3">
      <c r="A147">
        <v>2</v>
      </c>
      <c r="B147">
        <v>1</v>
      </c>
      <c r="C147" t="str">
        <f t="shared" si="23"/>
        <v>21-역사-3</v>
      </c>
      <c r="D147" s="4" t="s">
        <v>693</v>
      </c>
      <c r="E147" s="1" t="s">
        <v>696</v>
      </c>
      <c r="F147">
        <v>3</v>
      </c>
      <c r="G147" t="e">
        <f>VLOOKUP($C147,'상지대특별식1(학기별)'!$AH:$AW,11,0)</f>
        <v>#N/A</v>
      </c>
      <c r="H147" t="e">
        <f>VLOOKUP($C147,'상지대특별식1(학기별)'!$AH:$AW,12,0)</f>
        <v>#N/A</v>
      </c>
      <c r="I147" t="e">
        <f>VLOOKUP($C147,'상지대특별식1(학기별)'!$AH:$AW,13,0)</f>
        <v>#N/A</v>
      </c>
      <c r="J147" t="e">
        <f>VLOOKUP($C147,'상지대특별식1(학기별)'!$AH:$AW,14,0)</f>
        <v>#N/A</v>
      </c>
      <c r="K147" t="e">
        <f>VLOOKUP($C147,'상지대특별식1(학기별)'!$AH:$AW,15,0)</f>
        <v>#N/A</v>
      </c>
      <c r="L147" t="e">
        <f>VLOOKUP($C147,'상지대특별식1(학기별)'!$AH:$AW,16,0)</f>
        <v>#N/A</v>
      </c>
    </row>
    <row r="148" spans="1:12" x14ac:dyDescent="0.3">
      <c r="A148">
        <v>2</v>
      </c>
      <c r="B148">
        <v>1</v>
      </c>
      <c r="C148" t="str">
        <f t="shared" si="23"/>
        <v>21-역사-4</v>
      </c>
      <c r="D148" s="4" t="s">
        <v>693</v>
      </c>
      <c r="E148" s="1" t="s">
        <v>696</v>
      </c>
      <c r="F148">
        <v>4</v>
      </c>
      <c r="G148" t="e">
        <f>VLOOKUP($C148,'상지대특별식1(학기별)'!$AH:$AW,11,0)</f>
        <v>#N/A</v>
      </c>
      <c r="H148" t="e">
        <f>VLOOKUP($C148,'상지대특별식1(학기별)'!$AH:$AW,12,0)</f>
        <v>#N/A</v>
      </c>
      <c r="I148" t="e">
        <f>VLOOKUP($C148,'상지대특별식1(학기별)'!$AH:$AW,13,0)</f>
        <v>#N/A</v>
      </c>
      <c r="J148" t="e">
        <f>VLOOKUP($C148,'상지대특별식1(학기별)'!$AH:$AW,14,0)</f>
        <v>#N/A</v>
      </c>
      <c r="K148" t="e">
        <f>VLOOKUP($C148,'상지대특별식1(학기별)'!$AH:$AW,15,0)</f>
        <v>#N/A</v>
      </c>
      <c r="L148" t="e">
        <f>VLOOKUP($C148,'상지대특별식1(학기별)'!$AH:$AW,16,0)</f>
        <v>#N/A</v>
      </c>
    </row>
    <row r="149" spans="1:12" x14ac:dyDescent="0.3">
      <c r="A149">
        <v>2</v>
      </c>
      <c r="B149">
        <v>1</v>
      </c>
      <c r="C149" t="str">
        <f t="shared" si="23"/>
        <v>21-역사-5</v>
      </c>
      <c r="D149" s="4" t="s">
        <v>693</v>
      </c>
      <c r="E149" s="1" t="s">
        <v>696</v>
      </c>
      <c r="F149">
        <v>5</v>
      </c>
      <c r="G149" t="e">
        <f>VLOOKUP($C149,'상지대특별식1(학기별)'!$AH:$AW,11,0)</f>
        <v>#N/A</v>
      </c>
      <c r="H149" t="e">
        <f>VLOOKUP($C149,'상지대특별식1(학기별)'!$AH:$AW,12,0)</f>
        <v>#N/A</v>
      </c>
      <c r="I149" t="e">
        <f>VLOOKUP($C149,'상지대특별식1(학기별)'!$AH:$AW,13,0)</f>
        <v>#N/A</v>
      </c>
      <c r="J149" t="e">
        <f>VLOOKUP($C149,'상지대특별식1(학기별)'!$AH:$AW,14,0)</f>
        <v>#N/A</v>
      </c>
      <c r="K149" t="e">
        <f>VLOOKUP($C149,'상지대특별식1(학기별)'!$AH:$AW,15,0)</f>
        <v>#N/A</v>
      </c>
      <c r="L149" t="e">
        <f>VLOOKUP($C149,'상지대특별식1(학기별)'!$AH:$AW,16,0)</f>
        <v>#N/A</v>
      </c>
    </row>
    <row r="151" spans="1:12" x14ac:dyDescent="0.3">
      <c r="A151">
        <v>2</v>
      </c>
      <c r="B151">
        <v>2</v>
      </c>
      <c r="C151" t="str">
        <f>A151&amp;B151&amp;D151&amp;E151&amp;D151&amp;F151</f>
        <v>22-국어-1</v>
      </c>
      <c r="D151" s="4" t="s">
        <v>693</v>
      </c>
      <c r="E151" s="1" t="s">
        <v>156</v>
      </c>
      <c r="F151">
        <v>1</v>
      </c>
      <c r="G151" t="e">
        <f>VLOOKUP($C151,'상지대특별식1(학기별)'!$AX:$BM,11,0)</f>
        <v>#N/A</v>
      </c>
      <c r="H151" t="e">
        <f>VLOOKUP($C151,'상지대특별식1(학기별)'!$AX:$BM,12,0)</f>
        <v>#N/A</v>
      </c>
      <c r="I151" t="e">
        <f>VLOOKUP($C151,'상지대특별식1(학기별)'!$AX:$BM,13,0)</f>
        <v>#N/A</v>
      </c>
      <c r="J151" t="e">
        <f>VLOOKUP($C151,'상지대특별식1(학기별)'!$AX:$BM,14,0)</f>
        <v>#N/A</v>
      </c>
      <c r="K151" t="e">
        <f>VLOOKUP($C151,'상지대특별식1(학기별)'!$AX:$BM,15,0)</f>
        <v>#N/A</v>
      </c>
      <c r="L151" t="e">
        <f>VLOOKUP($C151,'상지대특별식1(학기별)'!$AX:$BM,16,0)</f>
        <v>#N/A</v>
      </c>
    </row>
    <row r="152" spans="1:12" x14ac:dyDescent="0.3">
      <c r="A152">
        <v>2</v>
      </c>
      <c r="B152">
        <v>2</v>
      </c>
      <c r="C152" t="str">
        <f t="shared" ref="C152:C155" si="24">A152&amp;B152&amp;D152&amp;E152&amp;D152&amp;F152</f>
        <v>22-국어-2</v>
      </c>
      <c r="D152" s="4" t="s">
        <v>693</v>
      </c>
      <c r="E152" t="s">
        <v>155</v>
      </c>
      <c r="F152">
        <v>2</v>
      </c>
      <c r="G152" t="e">
        <f>VLOOKUP($C152,'상지대특별식1(학기별)'!$AX:$BM,11,0)</f>
        <v>#N/A</v>
      </c>
      <c r="H152" t="e">
        <f>VLOOKUP($C152,'상지대특별식1(학기별)'!$AX:$BM,12,0)</f>
        <v>#N/A</v>
      </c>
      <c r="I152" t="e">
        <f>VLOOKUP($C152,'상지대특별식1(학기별)'!$AX:$BM,13,0)</f>
        <v>#N/A</v>
      </c>
      <c r="J152" t="e">
        <f>VLOOKUP($C152,'상지대특별식1(학기별)'!$AX:$BM,14,0)</f>
        <v>#N/A</v>
      </c>
      <c r="K152" t="e">
        <f>VLOOKUP($C152,'상지대특별식1(학기별)'!$AX:$BM,15,0)</f>
        <v>#N/A</v>
      </c>
      <c r="L152" t="e">
        <f>VLOOKUP($C152,'상지대특별식1(학기별)'!$AX:$BM,16,0)</f>
        <v>#N/A</v>
      </c>
    </row>
    <row r="153" spans="1:12" x14ac:dyDescent="0.3">
      <c r="A153">
        <v>2</v>
      </c>
      <c r="B153">
        <v>2</v>
      </c>
      <c r="C153" t="str">
        <f t="shared" si="24"/>
        <v>22-국어-3</v>
      </c>
      <c r="D153" s="4" t="s">
        <v>693</v>
      </c>
      <c r="E153" t="s">
        <v>155</v>
      </c>
      <c r="F153">
        <v>3</v>
      </c>
      <c r="G153" t="e">
        <f>VLOOKUP($C153,'상지대특별식1(학기별)'!$AX:$BM,11,0)</f>
        <v>#N/A</v>
      </c>
      <c r="H153" t="e">
        <f>VLOOKUP($C153,'상지대특별식1(학기별)'!$AX:$BM,12,0)</f>
        <v>#N/A</v>
      </c>
      <c r="I153" t="e">
        <f>VLOOKUP($C153,'상지대특별식1(학기별)'!$AX:$BM,13,0)</f>
        <v>#N/A</v>
      </c>
      <c r="J153" t="e">
        <f>VLOOKUP($C153,'상지대특별식1(학기별)'!$AX:$BM,14,0)</f>
        <v>#N/A</v>
      </c>
      <c r="K153" t="e">
        <f>VLOOKUP($C153,'상지대특별식1(학기별)'!$AX:$BM,15,0)</f>
        <v>#N/A</v>
      </c>
      <c r="L153" t="e">
        <f>VLOOKUP($C153,'상지대특별식1(학기별)'!$AX:$BM,16,0)</f>
        <v>#N/A</v>
      </c>
    </row>
    <row r="154" spans="1:12" x14ac:dyDescent="0.3">
      <c r="A154">
        <v>2</v>
      </c>
      <c r="B154">
        <v>2</v>
      </c>
      <c r="C154" t="str">
        <f t="shared" si="24"/>
        <v>22-국어-4</v>
      </c>
      <c r="D154" s="4" t="s">
        <v>693</v>
      </c>
      <c r="E154" t="s">
        <v>155</v>
      </c>
      <c r="F154">
        <v>4</v>
      </c>
      <c r="G154" t="e">
        <f>VLOOKUP($C154,'상지대특별식1(학기별)'!$AX:$BM,11,0)</f>
        <v>#N/A</v>
      </c>
      <c r="H154" t="e">
        <f>VLOOKUP($C154,'상지대특별식1(학기별)'!$AX:$BM,12,0)</f>
        <v>#N/A</v>
      </c>
      <c r="I154" t="e">
        <f>VLOOKUP($C154,'상지대특별식1(학기별)'!$AX:$BM,13,0)</f>
        <v>#N/A</v>
      </c>
      <c r="J154" t="e">
        <f>VLOOKUP($C154,'상지대특별식1(학기별)'!$AX:$BM,14,0)</f>
        <v>#N/A</v>
      </c>
      <c r="K154" t="e">
        <f>VLOOKUP($C154,'상지대특별식1(학기별)'!$AX:$BM,15,0)</f>
        <v>#N/A</v>
      </c>
      <c r="L154" t="e">
        <f>VLOOKUP($C154,'상지대특별식1(학기별)'!$AX:$BM,16,0)</f>
        <v>#N/A</v>
      </c>
    </row>
    <row r="155" spans="1:12" x14ac:dyDescent="0.3">
      <c r="A155">
        <v>2</v>
      </c>
      <c r="B155">
        <v>2</v>
      </c>
      <c r="C155" t="str">
        <f t="shared" si="24"/>
        <v>22-국어-5</v>
      </c>
      <c r="D155" s="4" t="s">
        <v>693</v>
      </c>
      <c r="E155" t="s">
        <v>155</v>
      </c>
      <c r="F155">
        <v>5</v>
      </c>
      <c r="G155" t="e">
        <f>VLOOKUP($C155,'상지대특별식1(학기별)'!$AX:$BM,11,0)</f>
        <v>#N/A</v>
      </c>
      <c r="H155" t="e">
        <f>VLOOKUP($C155,'상지대특별식1(학기별)'!$AX:$BM,12,0)</f>
        <v>#N/A</v>
      </c>
      <c r="I155" t="e">
        <f>VLOOKUP($C155,'상지대특별식1(학기별)'!$AX:$BM,13,0)</f>
        <v>#N/A</v>
      </c>
      <c r="J155" t="e">
        <f>VLOOKUP($C155,'상지대특별식1(학기별)'!$AX:$BM,14,0)</f>
        <v>#N/A</v>
      </c>
      <c r="K155" t="e">
        <f>VLOOKUP($C155,'상지대특별식1(학기별)'!$AX:$BM,15,0)</f>
        <v>#N/A</v>
      </c>
      <c r="L155" t="e">
        <f>VLOOKUP($C155,'상지대특별식1(학기별)'!$AX:$BM,16,0)</f>
        <v>#N/A</v>
      </c>
    </row>
    <row r="157" spans="1:12" x14ac:dyDescent="0.3">
      <c r="A157">
        <v>2</v>
      </c>
      <c r="B157">
        <v>2</v>
      </c>
      <c r="C157" t="str">
        <f t="shared" ref="C157:C161" si="25">A157&amp;B157&amp;D157&amp;E157&amp;D157&amp;F157</f>
        <v>22-수학-1</v>
      </c>
      <c r="D157" s="4" t="s">
        <v>693</v>
      </c>
      <c r="E157" s="1" t="s">
        <v>162</v>
      </c>
      <c r="F157">
        <v>1</v>
      </c>
      <c r="G157" t="e">
        <f>VLOOKUP($C157,'상지대특별식1(학기별)'!$AX:$BM,11,0)</f>
        <v>#N/A</v>
      </c>
      <c r="H157" t="e">
        <f>VLOOKUP($C157,'상지대특별식1(학기별)'!$AX:$BM,12,0)</f>
        <v>#N/A</v>
      </c>
      <c r="I157" t="e">
        <f>VLOOKUP($C157,'상지대특별식1(학기별)'!$AX:$BM,13,0)</f>
        <v>#N/A</v>
      </c>
      <c r="J157" t="e">
        <f>VLOOKUP($C157,'상지대특별식1(학기별)'!$AX:$BM,14,0)</f>
        <v>#N/A</v>
      </c>
      <c r="K157" t="e">
        <f>VLOOKUP($C157,'상지대특별식1(학기별)'!$AX:$BM,15,0)</f>
        <v>#N/A</v>
      </c>
      <c r="L157" t="e">
        <f>VLOOKUP($C157,'상지대특별식1(학기별)'!$AX:$BM,16,0)</f>
        <v>#N/A</v>
      </c>
    </row>
    <row r="158" spans="1:12" x14ac:dyDescent="0.3">
      <c r="A158">
        <v>2</v>
      </c>
      <c r="B158">
        <v>2</v>
      </c>
      <c r="C158" t="str">
        <f t="shared" si="25"/>
        <v>22-수학-2</v>
      </c>
      <c r="D158" s="4" t="s">
        <v>693</v>
      </c>
      <c r="E158" s="1" t="s">
        <v>162</v>
      </c>
      <c r="F158">
        <v>2</v>
      </c>
      <c r="G158" t="e">
        <f>VLOOKUP($C158,'상지대특별식1(학기별)'!$AX:$BM,11,0)</f>
        <v>#N/A</v>
      </c>
      <c r="H158" t="e">
        <f>VLOOKUP($C158,'상지대특별식1(학기별)'!$AX:$BM,12,0)</f>
        <v>#N/A</v>
      </c>
      <c r="I158" t="e">
        <f>VLOOKUP($C158,'상지대특별식1(학기별)'!$AX:$BM,13,0)</f>
        <v>#N/A</v>
      </c>
      <c r="J158" t="e">
        <f>VLOOKUP($C158,'상지대특별식1(학기별)'!$AX:$BM,14,0)</f>
        <v>#N/A</v>
      </c>
      <c r="K158" t="e">
        <f>VLOOKUP($C158,'상지대특별식1(학기별)'!$AX:$BM,15,0)</f>
        <v>#N/A</v>
      </c>
      <c r="L158" t="e">
        <f>VLOOKUP($C158,'상지대특별식1(학기별)'!$AX:$BM,16,0)</f>
        <v>#N/A</v>
      </c>
    </row>
    <row r="159" spans="1:12" x14ac:dyDescent="0.3">
      <c r="A159">
        <v>2</v>
      </c>
      <c r="B159">
        <v>2</v>
      </c>
      <c r="C159" t="str">
        <f t="shared" si="25"/>
        <v>22-수학-3</v>
      </c>
      <c r="D159" s="4" t="s">
        <v>693</v>
      </c>
      <c r="E159" s="1" t="s">
        <v>162</v>
      </c>
      <c r="F159">
        <v>3</v>
      </c>
      <c r="G159" t="e">
        <f>VLOOKUP($C159,'상지대특별식1(학기별)'!$AX:$BM,11,0)</f>
        <v>#N/A</v>
      </c>
      <c r="H159" t="e">
        <f>VLOOKUP($C159,'상지대특별식1(학기별)'!$AX:$BM,12,0)</f>
        <v>#N/A</v>
      </c>
      <c r="I159" t="e">
        <f>VLOOKUP($C159,'상지대특별식1(학기별)'!$AX:$BM,13,0)</f>
        <v>#N/A</v>
      </c>
      <c r="J159" t="e">
        <f>VLOOKUP($C159,'상지대특별식1(학기별)'!$AX:$BM,14,0)</f>
        <v>#N/A</v>
      </c>
      <c r="K159" t="e">
        <f>VLOOKUP($C159,'상지대특별식1(학기별)'!$AX:$BM,15,0)</f>
        <v>#N/A</v>
      </c>
      <c r="L159" t="e">
        <f>VLOOKUP($C159,'상지대특별식1(학기별)'!$AX:$BM,16,0)</f>
        <v>#N/A</v>
      </c>
    </row>
    <row r="160" spans="1:12" x14ac:dyDescent="0.3">
      <c r="A160">
        <v>2</v>
      </c>
      <c r="B160">
        <v>2</v>
      </c>
      <c r="C160" t="str">
        <f t="shared" si="25"/>
        <v>22-수학-4</v>
      </c>
      <c r="D160" s="4" t="s">
        <v>693</v>
      </c>
      <c r="E160" s="1" t="s">
        <v>162</v>
      </c>
      <c r="F160">
        <v>4</v>
      </c>
      <c r="G160" t="e">
        <f>VLOOKUP($C160,'상지대특별식1(학기별)'!$AX:$BM,11,0)</f>
        <v>#N/A</v>
      </c>
      <c r="H160" t="e">
        <f>VLOOKUP($C160,'상지대특별식1(학기별)'!$AX:$BM,12,0)</f>
        <v>#N/A</v>
      </c>
      <c r="I160" t="e">
        <f>VLOOKUP($C160,'상지대특별식1(학기별)'!$AX:$BM,13,0)</f>
        <v>#N/A</v>
      </c>
      <c r="J160" t="e">
        <f>VLOOKUP($C160,'상지대특별식1(학기별)'!$AX:$BM,14,0)</f>
        <v>#N/A</v>
      </c>
      <c r="K160" t="e">
        <f>VLOOKUP($C160,'상지대특별식1(학기별)'!$AX:$BM,15,0)</f>
        <v>#N/A</v>
      </c>
      <c r="L160" t="e">
        <f>VLOOKUP($C160,'상지대특별식1(학기별)'!$AX:$BM,16,0)</f>
        <v>#N/A</v>
      </c>
    </row>
    <row r="161" spans="1:12" x14ac:dyDescent="0.3">
      <c r="A161">
        <v>2</v>
      </c>
      <c r="B161">
        <v>2</v>
      </c>
      <c r="C161" t="str">
        <f t="shared" si="25"/>
        <v>22-수학-5</v>
      </c>
      <c r="D161" s="4" t="s">
        <v>693</v>
      </c>
      <c r="E161" s="1" t="s">
        <v>162</v>
      </c>
      <c r="F161">
        <v>5</v>
      </c>
      <c r="G161" t="e">
        <f>VLOOKUP($C161,'상지대특별식1(학기별)'!$AX:$BM,11,0)</f>
        <v>#N/A</v>
      </c>
      <c r="H161" t="e">
        <f>VLOOKUP($C161,'상지대특별식1(학기별)'!$AX:$BM,12,0)</f>
        <v>#N/A</v>
      </c>
      <c r="I161" t="e">
        <f>VLOOKUP($C161,'상지대특별식1(학기별)'!$AX:$BM,13,0)</f>
        <v>#N/A</v>
      </c>
      <c r="J161" t="e">
        <f>VLOOKUP($C161,'상지대특별식1(학기별)'!$AX:$BM,14,0)</f>
        <v>#N/A</v>
      </c>
      <c r="K161" t="e">
        <f>VLOOKUP($C161,'상지대특별식1(학기별)'!$AX:$BM,15,0)</f>
        <v>#N/A</v>
      </c>
      <c r="L161" t="e">
        <f>VLOOKUP($C161,'상지대특별식1(학기별)'!$AX:$BM,16,0)</f>
        <v>#N/A</v>
      </c>
    </row>
    <row r="163" spans="1:12" x14ac:dyDescent="0.3">
      <c r="A163">
        <v>2</v>
      </c>
      <c r="B163">
        <v>2</v>
      </c>
      <c r="C163" t="str">
        <f t="shared" ref="C163:C167" si="26">A163&amp;B163&amp;D163&amp;E163&amp;D163&amp;F163</f>
        <v>22-영어-1</v>
      </c>
      <c r="D163" s="4" t="s">
        <v>693</v>
      </c>
      <c r="E163" s="1" t="s">
        <v>199</v>
      </c>
      <c r="F163">
        <v>1</v>
      </c>
      <c r="G163" t="e">
        <f>VLOOKUP($C163,'상지대특별식1(학기별)'!$AX:$BM,11,0)</f>
        <v>#N/A</v>
      </c>
      <c r="H163" t="e">
        <f>VLOOKUP($C163,'상지대특별식1(학기별)'!$AX:$BM,12,0)</f>
        <v>#N/A</v>
      </c>
      <c r="I163" t="e">
        <f>VLOOKUP($C163,'상지대특별식1(학기별)'!$AX:$BM,13,0)</f>
        <v>#N/A</v>
      </c>
      <c r="J163" t="e">
        <f>VLOOKUP($C163,'상지대특별식1(학기별)'!$AX:$BM,14,0)</f>
        <v>#N/A</v>
      </c>
      <c r="K163" t="e">
        <f>VLOOKUP($C163,'상지대특별식1(학기별)'!$AX:$BM,15,0)</f>
        <v>#N/A</v>
      </c>
      <c r="L163" t="e">
        <f>VLOOKUP($C163,'상지대특별식1(학기별)'!$AX:$BM,16,0)</f>
        <v>#N/A</v>
      </c>
    </row>
    <row r="164" spans="1:12" x14ac:dyDescent="0.3">
      <c r="A164">
        <v>2</v>
      </c>
      <c r="B164">
        <v>2</v>
      </c>
      <c r="C164" t="str">
        <f t="shared" si="26"/>
        <v>22-영어-2</v>
      </c>
      <c r="D164" s="4" t="s">
        <v>693</v>
      </c>
      <c r="E164" s="1" t="s">
        <v>199</v>
      </c>
      <c r="F164">
        <v>2</v>
      </c>
      <c r="G164" t="e">
        <f>VLOOKUP($C164,'상지대특별식1(학기별)'!$AX:$BM,11,0)</f>
        <v>#N/A</v>
      </c>
      <c r="H164" t="e">
        <f>VLOOKUP($C164,'상지대특별식1(학기별)'!$AX:$BM,12,0)</f>
        <v>#N/A</v>
      </c>
      <c r="I164" t="e">
        <f>VLOOKUP($C164,'상지대특별식1(학기별)'!$AX:$BM,13,0)</f>
        <v>#N/A</v>
      </c>
      <c r="J164" t="e">
        <f>VLOOKUP($C164,'상지대특별식1(학기별)'!$AX:$BM,14,0)</f>
        <v>#N/A</v>
      </c>
      <c r="K164" t="e">
        <f>VLOOKUP($C164,'상지대특별식1(학기별)'!$AX:$BM,15,0)</f>
        <v>#N/A</v>
      </c>
      <c r="L164" t="e">
        <f>VLOOKUP($C164,'상지대특별식1(학기별)'!$AX:$BM,16,0)</f>
        <v>#N/A</v>
      </c>
    </row>
    <row r="165" spans="1:12" x14ac:dyDescent="0.3">
      <c r="A165">
        <v>2</v>
      </c>
      <c r="B165">
        <v>2</v>
      </c>
      <c r="C165" t="str">
        <f t="shared" si="26"/>
        <v>22-영어-3</v>
      </c>
      <c r="D165" s="4" t="s">
        <v>693</v>
      </c>
      <c r="E165" s="1" t="s">
        <v>199</v>
      </c>
      <c r="F165">
        <v>3</v>
      </c>
      <c r="G165" t="e">
        <f>VLOOKUP($C165,'상지대특별식1(학기별)'!$AX:$BM,11,0)</f>
        <v>#N/A</v>
      </c>
      <c r="H165" t="e">
        <f>VLOOKUP($C165,'상지대특별식1(학기별)'!$AX:$BM,12,0)</f>
        <v>#N/A</v>
      </c>
      <c r="I165" t="e">
        <f>VLOOKUP($C165,'상지대특별식1(학기별)'!$AX:$BM,13,0)</f>
        <v>#N/A</v>
      </c>
      <c r="J165" t="e">
        <f>VLOOKUP($C165,'상지대특별식1(학기별)'!$AX:$BM,14,0)</f>
        <v>#N/A</v>
      </c>
      <c r="K165" t="e">
        <f>VLOOKUP($C165,'상지대특별식1(학기별)'!$AX:$BM,15,0)</f>
        <v>#N/A</v>
      </c>
      <c r="L165" t="e">
        <f>VLOOKUP($C165,'상지대특별식1(학기별)'!$AX:$BM,16,0)</f>
        <v>#N/A</v>
      </c>
    </row>
    <row r="166" spans="1:12" x14ac:dyDescent="0.3">
      <c r="A166">
        <v>2</v>
      </c>
      <c r="B166">
        <v>2</v>
      </c>
      <c r="C166" t="str">
        <f t="shared" si="26"/>
        <v>22-영어-4</v>
      </c>
      <c r="D166" s="4" t="s">
        <v>693</v>
      </c>
      <c r="E166" s="1" t="s">
        <v>199</v>
      </c>
      <c r="F166">
        <v>4</v>
      </c>
      <c r="G166" t="e">
        <f>VLOOKUP($C166,'상지대특별식1(학기별)'!$AX:$BM,11,0)</f>
        <v>#N/A</v>
      </c>
      <c r="H166" t="e">
        <f>VLOOKUP($C166,'상지대특별식1(학기별)'!$AX:$BM,12,0)</f>
        <v>#N/A</v>
      </c>
      <c r="I166" t="e">
        <f>VLOOKUP($C166,'상지대특별식1(학기별)'!$AX:$BM,13,0)</f>
        <v>#N/A</v>
      </c>
      <c r="J166" t="e">
        <f>VLOOKUP($C166,'상지대특별식1(학기별)'!$AX:$BM,14,0)</f>
        <v>#N/A</v>
      </c>
      <c r="K166" t="e">
        <f>VLOOKUP($C166,'상지대특별식1(학기별)'!$AX:$BM,15,0)</f>
        <v>#N/A</v>
      </c>
      <c r="L166" t="e">
        <f>VLOOKUP($C166,'상지대특별식1(학기별)'!$AX:$BM,16,0)</f>
        <v>#N/A</v>
      </c>
    </row>
    <row r="167" spans="1:12" x14ac:dyDescent="0.3">
      <c r="A167">
        <v>2</v>
      </c>
      <c r="B167">
        <v>2</v>
      </c>
      <c r="C167" t="str">
        <f t="shared" si="26"/>
        <v>22-영어-5</v>
      </c>
      <c r="D167" s="4" t="s">
        <v>693</v>
      </c>
      <c r="E167" s="1" t="s">
        <v>199</v>
      </c>
      <c r="F167">
        <v>5</v>
      </c>
      <c r="G167" t="e">
        <f>VLOOKUP($C167,'상지대특별식1(학기별)'!$AX:$BM,11,0)</f>
        <v>#N/A</v>
      </c>
      <c r="H167" t="e">
        <f>VLOOKUP($C167,'상지대특별식1(학기별)'!$AX:$BM,12,0)</f>
        <v>#N/A</v>
      </c>
      <c r="I167" t="e">
        <f>VLOOKUP($C167,'상지대특별식1(학기별)'!$AX:$BM,13,0)</f>
        <v>#N/A</v>
      </c>
      <c r="J167" t="e">
        <f>VLOOKUP($C167,'상지대특별식1(학기별)'!$AX:$BM,14,0)</f>
        <v>#N/A</v>
      </c>
      <c r="K167" t="e">
        <f>VLOOKUP($C167,'상지대특별식1(학기별)'!$AX:$BM,15,0)</f>
        <v>#N/A</v>
      </c>
      <c r="L167" t="e">
        <f>VLOOKUP($C167,'상지대특별식1(학기별)'!$AX:$BM,16,0)</f>
        <v>#N/A</v>
      </c>
    </row>
    <row r="169" spans="1:12" x14ac:dyDescent="0.3">
      <c r="A169">
        <v>2</v>
      </c>
      <c r="B169">
        <v>2</v>
      </c>
      <c r="C169" t="str">
        <f t="shared" ref="C169:C173" si="27">A169&amp;B169&amp;D169&amp;E169&amp;D169&amp;F169</f>
        <v>22-과학-1</v>
      </c>
      <c r="D169" s="4" t="s">
        <v>693</v>
      </c>
      <c r="E169" s="1" t="s">
        <v>164</v>
      </c>
      <c r="F169">
        <v>1</v>
      </c>
      <c r="G169" t="e">
        <f>VLOOKUP($C169,'상지대특별식1(학기별)'!$AX:$BM,11,0)</f>
        <v>#N/A</v>
      </c>
      <c r="H169" t="e">
        <f>VLOOKUP($C169,'상지대특별식1(학기별)'!$AX:$BM,12,0)</f>
        <v>#N/A</v>
      </c>
      <c r="I169" t="e">
        <f>VLOOKUP($C169,'상지대특별식1(학기별)'!$AX:$BM,13,0)</f>
        <v>#N/A</v>
      </c>
      <c r="J169" t="e">
        <f>VLOOKUP($C169,'상지대특별식1(학기별)'!$AX:$BM,14,0)</f>
        <v>#N/A</v>
      </c>
      <c r="K169" t="e">
        <f>VLOOKUP($C169,'상지대특별식1(학기별)'!$AX:$BM,15,0)</f>
        <v>#N/A</v>
      </c>
      <c r="L169" t="e">
        <f>VLOOKUP($C169,'상지대특별식1(학기별)'!$AX:$BM,16,0)</f>
        <v>#N/A</v>
      </c>
    </row>
    <row r="170" spans="1:12" x14ac:dyDescent="0.3">
      <c r="A170">
        <v>2</v>
      </c>
      <c r="B170">
        <v>2</v>
      </c>
      <c r="C170" t="str">
        <f t="shared" si="27"/>
        <v>22-과학-2</v>
      </c>
      <c r="D170" s="4" t="s">
        <v>693</v>
      </c>
      <c r="E170" s="1" t="s">
        <v>164</v>
      </c>
      <c r="F170">
        <v>2</v>
      </c>
      <c r="G170" t="e">
        <f>VLOOKUP($C170,'상지대특별식1(학기별)'!$AX:$BM,11,0)</f>
        <v>#N/A</v>
      </c>
      <c r="H170" t="e">
        <f>VLOOKUP($C170,'상지대특별식1(학기별)'!$AX:$BM,12,0)</f>
        <v>#N/A</v>
      </c>
      <c r="I170" t="e">
        <f>VLOOKUP($C170,'상지대특별식1(학기별)'!$AX:$BM,13,0)</f>
        <v>#N/A</v>
      </c>
      <c r="J170" t="e">
        <f>VLOOKUP($C170,'상지대특별식1(학기별)'!$AX:$BM,14,0)</f>
        <v>#N/A</v>
      </c>
      <c r="K170" t="e">
        <f>VLOOKUP($C170,'상지대특별식1(학기별)'!$AX:$BM,15,0)</f>
        <v>#N/A</v>
      </c>
      <c r="L170" t="e">
        <f>VLOOKUP($C170,'상지대특별식1(학기별)'!$AX:$BM,16,0)</f>
        <v>#N/A</v>
      </c>
    </row>
    <row r="171" spans="1:12" x14ac:dyDescent="0.3">
      <c r="A171">
        <v>2</v>
      </c>
      <c r="B171">
        <v>2</v>
      </c>
      <c r="C171" t="str">
        <f t="shared" si="27"/>
        <v>22-과학-3</v>
      </c>
      <c r="D171" s="4" t="s">
        <v>693</v>
      </c>
      <c r="E171" s="1" t="s">
        <v>164</v>
      </c>
      <c r="F171">
        <v>3</v>
      </c>
      <c r="G171" t="e">
        <f>VLOOKUP($C171,'상지대특별식1(학기별)'!$AX:$BM,11,0)</f>
        <v>#N/A</v>
      </c>
      <c r="H171" t="e">
        <f>VLOOKUP($C171,'상지대특별식1(학기별)'!$AX:$BM,12,0)</f>
        <v>#N/A</v>
      </c>
      <c r="I171" t="e">
        <f>VLOOKUP($C171,'상지대특별식1(학기별)'!$AX:$BM,13,0)</f>
        <v>#N/A</v>
      </c>
      <c r="J171" t="e">
        <f>VLOOKUP($C171,'상지대특별식1(학기별)'!$AX:$BM,14,0)</f>
        <v>#N/A</v>
      </c>
      <c r="K171" t="e">
        <f>VLOOKUP($C171,'상지대특별식1(학기별)'!$AX:$BM,15,0)</f>
        <v>#N/A</v>
      </c>
      <c r="L171" t="e">
        <f>VLOOKUP($C171,'상지대특별식1(학기별)'!$AX:$BM,16,0)</f>
        <v>#N/A</v>
      </c>
    </row>
    <row r="172" spans="1:12" x14ac:dyDescent="0.3">
      <c r="A172">
        <v>2</v>
      </c>
      <c r="B172">
        <v>2</v>
      </c>
      <c r="C172" t="str">
        <f t="shared" si="27"/>
        <v>22-과학-4</v>
      </c>
      <c r="D172" s="4" t="s">
        <v>693</v>
      </c>
      <c r="E172" s="1" t="s">
        <v>164</v>
      </c>
      <c r="F172">
        <v>4</v>
      </c>
      <c r="G172" t="e">
        <f>VLOOKUP($C172,'상지대특별식1(학기별)'!$AX:$BM,11,0)</f>
        <v>#N/A</v>
      </c>
      <c r="H172" t="e">
        <f>VLOOKUP($C172,'상지대특별식1(학기별)'!$AX:$BM,12,0)</f>
        <v>#N/A</v>
      </c>
      <c r="I172" t="e">
        <f>VLOOKUP($C172,'상지대특별식1(학기별)'!$AX:$BM,13,0)</f>
        <v>#N/A</v>
      </c>
      <c r="J172" t="e">
        <f>VLOOKUP($C172,'상지대특별식1(학기별)'!$AX:$BM,14,0)</f>
        <v>#N/A</v>
      </c>
      <c r="K172" t="e">
        <f>VLOOKUP($C172,'상지대특별식1(학기별)'!$AX:$BM,15,0)</f>
        <v>#N/A</v>
      </c>
      <c r="L172" t="e">
        <f>VLOOKUP($C172,'상지대특별식1(학기별)'!$AX:$BM,16,0)</f>
        <v>#N/A</v>
      </c>
    </row>
    <row r="173" spans="1:12" x14ac:dyDescent="0.3">
      <c r="A173">
        <v>2</v>
      </c>
      <c r="B173">
        <v>2</v>
      </c>
      <c r="C173" t="str">
        <f t="shared" si="27"/>
        <v>22-과학-5</v>
      </c>
      <c r="D173" s="4" t="s">
        <v>693</v>
      </c>
      <c r="E173" s="1" t="s">
        <v>164</v>
      </c>
      <c r="F173">
        <v>5</v>
      </c>
      <c r="G173" t="e">
        <f>VLOOKUP($C173,'상지대특별식1(학기별)'!$AX:$BM,11,0)</f>
        <v>#N/A</v>
      </c>
      <c r="H173" t="e">
        <f>VLOOKUP($C173,'상지대특별식1(학기별)'!$AX:$BM,12,0)</f>
        <v>#N/A</v>
      </c>
      <c r="I173" t="e">
        <f>VLOOKUP($C173,'상지대특별식1(학기별)'!$AX:$BM,13,0)</f>
        <v>#N/A</v>
      </c>
      <c r="J173" t="e">
        <f>VLOOKUP($C173,'상지대특별식1(학기별)'!$AX:$BM,14,0)</f>
        <v>#N/A</v>
      </c>
      <c r="K173" t="e">
        <f>VLOOKUP($C173,'상지대특별식1(학기별)'!$AX:$BM,15,0)</f>
        <v>#N/A</v>
      </c>
      <c r="L173" t="e">
        <f>VLOOKUP($C173,'상지대특별식1(학기별)'!$AX:$BM,16,0)</f>
        <v>#N/A</v>
      </c>
    </row>
    <row r="175" spans="1:12" x14ac:dyDescent="0.3">
      <c r="A175">
        <v>2</v>
      </c>
      <c r="B175">
        <v>2</v>
      </c>
      <c r="C175" t="str">
        <f t="shared" ref="C175:C179" si="28">A175&amp;B175&amp;D175&amp;E175&amp;D175&amp;F175</f>
        <v>22-사회-1</v>
      </c>
      <c r="D175" s="4" t="s">
        <v>693</v>
      </c>
      <c r="E175" s="1" t="s">
        <v>160</v>
      </c>
      <c r="F175">
        <v>1</v>
      </c>
      <c r="G175" t="e">
        <f>VLOOKUP($C175,'상지대특별식1(학기별)'!$AX:$BM,11,0)</f>
        <v>#N/A</v>
      </c>
      <c r="H175" t="e">
        <f>VLOOKUP($C175,'상지대특별식1(학기별)'!$AX:$BM,12,0)</f>
        <v>#N/A</v>
      </c>
      <c r="I175" t="e">
        <f>VLOOKUP($C175,'상지대특별식1(학기별)'!$AX:$BM,13,0)</f>
        <v>#N/A</v>
      </c>
      <c r="J175" t="e">
        <f>VLOOKUP($C175,'상지대특별식1(학기별)'!$AX:$BM,14,0)</f>
        <v>#N/A</v>
      </c>
      <c r="K175" t="e">
        <f>VLOOKUP($C175,'상지대특별식1(학기별)'!$AX:$BM,15,0)</f>
        <v>#N/A</v>
      </c>
      <c r="L175" t="e">
        <f>VLOOKUP($C175,'상지대특별식1(학기별)'!$AX:$BM,16,0)</f>
        <v>#N/A</v>
      </c>
    </row>
    <row r="176" spans="1:12" x14ac:dyDescent="0.3">
      <c r="A176">
        <v>2</v>
      </c>
      <c r="B176">
        <v>2</v>
      </c>
      <c r="C176" t="str">
        <f t="shared" si="28"/>
        <v>22-사회-2</v>
      </c>
      <c r="D176" s="4" t="s">
        <v>693</v>
      </c>
      <c r="E176" s="1" t="s">
        <v>160</v>
      </c>
      <c r="F176">
        <v>2</v>
      </c>
      <c r="G176" t="e">
        <f>VLOOKUP($C176,'상지대특별식1(학기별)'!$AX:$BM,11,0)</f>
        <v>#N/A</v>
      </c>
      <c r="H176" t="e">
        <f>VLOOKUP($C176,'상지대특별식1(학기별)'!$AX:$BM,12,0)</f>
        <v>#N/A</v>
      </c>
      <c r="I176" t="e">
        <f>VLOOKUP($C176,'상지대특별식1(학기별)'!$AX:$BM,13,0)</f>
        <v>#N/A</v>
      </c>
      <c r="J176" t="e">
        <f>VLOOKUP($C176,'상지대특별식1(학기별)'!$AX:$BM,14,0)</f>
        <v>#N/A</v>
      </c>
      <c r="K176" t="e">
        <f>VLOOKUP($C176,'상지대특별식1(학기별)'!$AX:$BM,15,0)</f>
        <v>#N/A</v>
      </c>
      <c r="L176" t="e">
        <f>VLOOKUP($C176,'상지대특별식1(학기별)'!$AX:$BM,16,0)</f>
        <v>#N/A</v>
      </c>
    </row>
    <row r="177" spans="1:12" x14ac:dyDescent="0.3">
      <c r="A177">
        <v>2</v>
      </c>
      <c r="B177">
        <v>2</v>
      </c>
      <c r="C177" t="str">
        <f t="shared" si="28"/>
        <v>22-사회-3</v>
      </c>
      <c r="D177" s="4" t="s">
        <v>693</v>
      </c>
      <c r="E177" s="1" t="s">
        <v>160</v>
      </c>
      <c r="F177">
        <v>3</v>
      </c>
      <c r="G177" t="e">
        <f>VLOOKUP($C177,'상지대특별식1(학기별)'!$AX:$BM,11,0)</f>
        <v>#N/A</v>
      </c>
      <c r="H177" t="e">
        <f>VLOOKUP($C177,'상지대특별식1(학기별)'!$AX:$BM,12,0)</f>
        <v>#N/A</v>
      </c>
      <c r="I177" t="e">
        <f>VLOOKUP($C177,'상지대특별식1(학기별)'!$AX:$BM,13,0)</f>
        <v>#N/A</v>
      </c>
      <c r="J177" t="e">
        <f>VLOOKUP($C177,'상지대특별식1(학기별)'!$AX:$BM,14,0)</f>
        <v>#N/A</v>
      </c>
      <c r="K177" t="e">
        <f>VLOOKUP($C177,'상지대특별식1(학기별)'!$AX:$BM,15,0)</f>
        <v>#N/A</v>
      </c>
      <c r="L177" t="e">
        <f>VLOOKUP($C177,'상지대특별식1(학기별)'!$AX:$BM,16,0)</f>
        <v>#N/A</v>
      </c>
    </row>
    <row r="178" spans="1:12" x14ac:dyDescent="0.3">
      <c r="A178">
        <v>2</v>
      </c>
      <c r="B178">
        <v>2</v>
      </c>
      <c r="C178" t="str">
        <f t="shared" si="28"/>
        <v>22-사회-4</v>
      </c>
      <c r="D178" s="4" t="s">
        <v>693</v>
      </c>
      <c r="E178" s="1" t="s">
        <v>160</v>
      </c>
      <c r="F178">
        <v>4</v>
      </c>
      <c r="G178" t="e">
        <f>VLOOKUP($C178,'상지대특별식1(학기별)'!$AX:$BM,11,0)</f>
        <v>#N/A</v>
      </c>
      <c r="H178" t="e">
        <f>VLOOKUP($C178,'상지대특별식1(학기별)'!$AX:$BM,12,0)</f>
        <v>#N/A</v>
      </c>
      <c r="I178" t="e">
        <f>VLOOKUP($C178,'상지대특별식1(학기별)'!$AX:$BM,13,0)</f>
        <v>#N/A</v>
      </c>
      <c r="J178" t="e">
        <f>VLOOKUP($C178,'상지대특별식1(학기별)'!$AX:$BM,14,0)</f>
        <v>#N/A</v>
      </c>
      <c r="K178" t="e">
        <f>VLOOKUP($C178,'상지대특별식1(학기별)'!$AX:$BM,15,0)</f>
        <v>#N/A</v>
      </c>
      <c r="L178" t="e">
        <f>VLOOKUP($C178,'상지대특별식1(학기별)'!$AX:$BM,16,0)</f>
        <v>#N/A</v>
      </c>
    </row>
    <row r="179" spans="1:12" x14ac:dyDescent="0.3">
      <c r="A179">
        <v>2</v>
      </c>
      <c r="B179">
        <v>2</v>
      </c>
      <c r="C179" t="str">
        <f t="shared" si="28"/>
        <v>22-사회-5</v>
      </c>
      <c r="D179" s="4" t="s">
        <v>693</v>
      </c>
      <c r="E179" s="1" t="s">
        <v>160</v>
      </c>
      <c r="F179">
        <v>5</v>
      </c>
      <c r="G179" t="e">
        <f>VLOOKUP($C179,'상지대특별식1(학기별)'!$AX:$BM,11,0)</f>
        <v>#N/A</v>
      </c>
      <c r="H179" t="e">
        <f>VLOOKUP($C179,'상지대특별식1(학기별)'!$AX:$BM,12,0)</f>
        <v>#N/A</v>
      </c>
      <c r="I179" t="e">
        <f>VLOOKUP($C179,'상지대특별식1(학기별)'!$AX:$BM,13,0)</f>
        <v>#N/A</v>
      </c>
      <c r="J179" t="e">
        <f>VLOOKUP($C179,'상지대특별식1(학기별)'!$AX:$BM,14,0)</f>
        <v>#N/A</v>
      </c>
      <c r="K179" t="e">
        <f>VLOOKUP($C179,'상지대특별식1(학기별)'!$AX:$BM,15,0)</f>
        <v>#N/A</v>
      </c>
      <c r="L179" t="e">
        <f>VLOOKUP($C179,'상지대특별식1(학기별)'!$AX:$BM,16,0)</f>
        <v>#N/A</v>
      </c>
    </row>
    <row r="181" spans="1:12" x14ac:dyDescent="0.3">
      <c r="A181">
        <v>2</v>
      </c>
      <c r="B181">
        <v>2</v>
      </c>
      <c r="C181" t="str">
        <f t="shared" ref="C181:C185" si="29">A181&amp;B181&amp;D181&amp;E181&amp;D181&amp;F181</f>
        <v>22-한국사-1</v>
      </c>
      <c r="D181" s="4" t="s">
        <v>693</v>
      </c>
      <c r="E181" s="1" t="s">
        <v>695</v>
      </c>
      <c r="F181">
        <v>1</v>
      </c>
      <c r="G181" t="e">
        <f>VLOOKUP($C181,'상지대특별식1(학기별)'!$AX:$BM,11,0)</f>
        <v>#N/A</v>
      </c>
      <c r="H181" t="e">
        <f>VLOOKUP($C181,'상지대특별식1(학기별)'!$AX:$BM,12,0)</f>
        <v>#N/A</v>
      </c>
      <c r="I181" t="e">
        <f>VLOOKUP($C181,'상지대특별식1(학기별)'!$AX:$BM,13,0)</f>
        <v>#N/A</v>
      </c>
      <c r="J181" t="e">
        <f>VLOOKUP($C181,'상지대특별식1(학기별)'!$AX:$BM,14,0)</f>
        <v>#N/A</v>
      </c>
      <c r="K181" t="e">
        <f>VLOOKUP($C181,'상지대특별식1(학기별)'!$AX:$BM,15,0)</f>
        <v>#N/A</v>
      </c>
      <c r="L181" t="e">
        <f>VLOOKUP($C181,'상지대특별식1(학기별)'!$AX:$BM,16,0)</f>
        <v>#N/A</v>
      </c>
    </row>
    <row r="182" spans="1:12" x14ac:dyDescent="0.3">
      <c r="A182">
        <v>2</v>
      </c>
      <c r="B182">
        <v>2</v>
      </c>
      <c r="C182" t="str">
        <f t="shared" si="29"/>
        <v>22-한국사-2</v>
      </c>
      <c r="D182" s="4" t="s">
        <v>693</v>
      </c>
      <c r="E182" s="1" t="s">
        <v>695</v>
      </c>
      <c r="F182">
        <v>2</v>
      </c>
      <c r="G182" t="e">
        <f>VLOOKUP($C182,'상지대특별식1(학기별)'!$AX:$BM,11,0)</f>
        <v>#N/A</v>
      </c>
      <c r="H182" t="e">
        <f>VLOOKUP($C182,'상지대특별식1(학기별)'!$AX:$BM,12,0)</f>
        <v>#N/A</v>
      </c>
      <c r="I182" t="e">
        <f>VLOOKUP($C182,'상지대특별식1(학기별)'!$AX:$BM,13,0)</f>
        <v>#N/A</v>
      </c>
      <c r="J182" t="e">
        <f>VLOOKUP($C182,'상지대특별식1(학기별)'!$AX:$BM,14,0)</f>
        <v>#N/A</v>
      </c>
      <c r="K182" t="e">
        <f>VLOOKUP($C182,'상지대특별식1(학기별)'!$AX:$BM,15,0)</f>
        <v>#N/A</v>
      </c>
      <c r="L182" t="e">
        <f>VLOOKUP($C182,'상지대특별식1(학기별)'!$AX:$BM,16,0)</f>
        <v>#N/A</v>
      </c>
    </row>
    <row r="183" spans="1:12" x14ac:dyDescent="0.3">
      <c r="A183">
        <v>2</v>
      </c>
      <c r="B183">
        <v>2</v>
      </c>
      <c r="C183" t="str">
        <f t="shared" si="29"/>
        <v>22-한국사-3</v>
      </c>
      <c r="D183" s="4" t="s">
        <v>693</v>
      </c>
      <c r="E183" s="1" t="s">
        <v>695</v>
      </c>
      <c r="F183">
        <v>3</v>
      </c>
      <c r="G183" t="e">
        <f>VLOOKUP($C183,'상지대특별식1(학기별)'!$AX:$BM,11,0)</f>
        <v>#N/A</v>
      </c>
      <c r="H183" t="e">
        <f>VLOOKUP($C183,'상지대특별식1(학기별)'!$AX:$BM,12,0)</f>
        <v>#N/A</v>
      </c>
      <c r="I183" t="e">
        <f>VLOOKUP($C183,'상지대특별식1(학기별)'!$AX:$BM,13,0)</f>
        <v>#N/A</v>
      </c>
      <c r="J183" t="e">
        <f>VLOOKUP($C183,'상지대특별식1(학기별)'!$AX:$BM,14,0)</f>
        <v>#N/A</v>
      </c>
      <c r="K183" t="e">
        <f>VLOOKUP($C183,'상지대특별식1(학기별)'!$AX:$BM,15,0)</f>
        <v>#N/A</v>
      </c>
      <c r="L183" t="e">
        <f>VLOOKUP($C183,'상지대특별식1(학기별)'!$AX:$BM,16,0)</f>
        <v>#N/A</v>
      </c>
    </row>
    <row r="184" spans="1:12" x14ac:dyDescent="0.3">
      <c r="A184">
        <v>2</v>
      </c>
      <c r="B184">
        <v>2</v>
      </c>
      <c r="C184" t="str">
        <f t="shared" si="29"/>
        <v>22-한국사-4</v>
      </c>
      <c r="D184" s="4" t="s">
        <v>693</v>
      </c>
      <c r="E184" s="1" t="s">
        <v>695</v>
      </c>
      <c r="F184">
        <v>4</v>
      </c>
      <c r="G184" t="e">
        <f>VLOOKUP($C184,'상지대특별식1(학기별)'!$AX:$BM,11,0)</f>
        <v>#N/A</v>
      </c>
      <c r="H184" t="e">
        <f>VLOOKUP($C184,'상지대특별식1(학기별)'!$AX:$BM,12,0)</f>
        <v>#N/A</v>
      </c>
      <c r="I184" t="e">
        <f>VLOOKUP($C184,'상지대특별식1(학기별)'!$AX:$BM,13,0)</f>
        <v>#N/A</v>
      </c>
      <c r="J184" t="e">
        <f>VLOOKUP($C184,'상지대특별식1(학기별)'!$AX:$BM,14,0)</f>
        <v>#N/A</v>
      </c>
      <c r="K184" t="e">
        <f>VLOOKUP($C184,'상지대특별식1(학기별)'!$AX:$BM,15,0)</f>
        <v>#N/A</v>
      </c>
      <c r="L184" t="e">
        <f>VLOOKUP($C184,'상지대특별식1(학기별)'!$AX:$BM,16,0)</f>
        <v>#N/A</v>
      </c>
    </row>
    <row r="185" spans="1:12" x14ac:dyDescent="0.3">
      <c r="A185">
        <v>2</v>
      </c>
      <c r="B185">
        <v>2</v>
      </c>
      <c r="C185" t="str">
        <f t="shared" si="29"/>
        <v>22-한국사-5</v>
      </c>
      <c r="D185" s="4" t="s">
        <v>693</v>
      </c>
      <c r="E185" s="1" t="s">
        <v>695</v>
      </c>
      <c r="F185">
        <v>5</v>
      </c>
      <c r="G185" t="e">
        <f>VLOOKUP($C185,'상지대특별식1(학기별)'!$AX:$BM,11,0)</f>
        <v>#N/A</v>
      </c>
      <c r="H185" t="e">
        <f>VLOOKUP($C185,'상지대특별식1(학기별)'!$AX:$BM,12,0)</f>
        <v>#N/A</v>
      </c>
      <c r="I185" t="e">
        <f>VLOOKUP($C185,'상지대특별식1(학기별)'!$AX:$BM,13,0)</f>
        <v>#N/A</v>
      </c>
      <c r="J185" t="e">
        <f>VLOOKUP($C185,'상지대특별식1(학기별)'!$AX:$BM,14,0)</f>
        <v>#N/A</v>
      </c>
      <c r="K185" t="e">
        <f>VLOOKUP($C185,'상지대특별식1(학기별)'!$AX:$BM,15,0)</f>
        <v>#N/A</v>
      </c>
      <c r="L185" t="e">
        <f>VLOOKUP($C185,'상지대특별식1(학기별)'!$AX:$BM,16,0)</f>
        <v>#N/A</v>
      </c>
    </row>
    <row r="187" spans="1:12" x14ac:dyDescent="0.3">
      <c r="A187">
        <v>2</v>
      </c>
      <c r="B187">
        <v>2</v>
      </c>
      <c r="C187" t="str">
        <f t="shared" ref="C187:C191" si="30">A187&amp;B187&amp;D187&amp;E187&amp;D187&amp;F187</f>
        <v>22-도덕-1</v>
      </c>
      <c r="D187" s="4" t="s">
        <v>693</v>
      </c>
      <c r="E187" s="1" t="s">
        <v>158</v>
      </c>
      <c r="F187">
        <v>1</v>
      </c>
      <c r="G187" t="e">
        <f>VLOOKUP($C187,'상지대특별식1(학기별)'!$AX:$BM,11,0)</f>
        <v>#N/A</v>
      </c>
      <c r="H187" t="e">
        <f>VLOOKUP($C187,'상지대특별식1(학기별)'!$AX:$BM,12,0)</f>
        <v>#N/A</v>
      </c>
      <c r="I187" t="e">
        <f>VLOOKUP($C187,'상지대특별식1(학기별)'!$AX:$BM,13,0)</f>
        <v>#N/A</v>
      </c>
      <c r="J187" t="e">
        <f>VLOOKUP($C187,'상지대특별식1(학기별)'!$AX:$BM,14,0)</f>
        <v>#N/A</v>
      </c>
      <c r="K187" t="e">
        <f>VLOOKUP($C187,'상지대특별식1(학기별)'!$AX:$BM,15,0)</f>
        <v>#N/A</v>
      </c>
      <c r="L187" t="e">
        <f>VLOOKUP($C187,'상지대특별식1(학기별)'!$AX:$BM,16,0)</f>
        <v>#N/A</v>
      </c>
    </row>
    <row r="188" spans="1:12" x14ac:dyDescent="0.3">
      <c r="A188">
        <v>2</v>
      </c>
      <c r="B188">
        <v>2</v>
      </c>
      <c r="C188" t="str">
        <f t="shared" si="30"/>
        <v>22-도덕-2</v>
      </c>
      <c r="D188" s="4" t="s">
        <v>693</v>
      </c>
      <c r="E188" s="1" t="s">
        <v>158</v>
      </c>
      <c r="F188">
        <v>2</v>
      </c>
      <c r="G188" t="e">
        <f>VLOOKUP($C188,'상지대특별식1(학기별)'!$AX:$BM,11,0)</f>
        <v>#N/A</v>
      </c>
      <c r="H188" t="e">
        <f>VLOOKUP($C188,'상지대특별식1(학기별)'!$AX:$BM,12,0)</f>
        <v>#N/A</v>
      </c>
      <c r="I188" t="e">
        <f>VLOOKUP($C188,'상지대특별식1(학기별)'!$AX:$BM,13,0)</f>
        <v>#N/A</v>
      </c>
      <c r="J188" t="e">
        <f>VLOOKUP($C188,'상지대특별식1(학기별)'!$AX:$BM,14,0)</f>
        <v>#N/A</v>
      </c>
      <c r="K188" t="e">
        <f>VLOOKUP($C188,'상지대특별식1(학기별)'!$AX:$BM,15,0)</f>
        <v>#N/A</v>
      </c>
      <c r="L188" t="e">
        <f>VLOOKUP($C188,'상지대특별식1(학기별)'!$AX:$BM,16,0)</f>
        <v>#N/A</v>
      </c>
    </row>
    <row r="189" spans="1:12" x14ac:dyDescent="0.3">
      <c r="A189">
        <v>2</v>
      </c>
      <c r="B189">
        <v>2</v>
      </c>
      <c r="C189" t="str">
        <f t="shared" si="30"/>
        <v>22-도덕-3</v>
      </c>
      <c r="D189" s="4" t="s">
        <v>693</v>
      </c>
      <c r="E189" s="1" t="s">
        <v>158</v>
      </c>
      <c r="F189">
        <v>3</v>
      </c>
      <c r="G189" t="e">
        <f>VLOOKUP($C189,'상지대특별식1(학기별)'!$AX:$BM,11,0)</f>
        <v>#N/A</v>
      </c>
      <c r="H189" t="e">
        <f>VLOOKUP($C189,'상지대특별식1(학기별)'!$AX:$BM,12,0)</f>
        <v>#N/A</v>
      </c>
      <c r="I189" t="e">
        <f>VLOOKUP($C189,'상지대특별식1(학기별)'!$AX:$BM,13,0)</f>
        <v>#N/A</v>
      </c>
      <c r="J189" t="e">
        <f>VLOOKUP($C189,'상지대특별식1(학기별)'!$AX:$BM,14,0)</f>
        <v>#N/A</v>
      </c>
      <c r="K189" t="e">
        <f>VLOOKUP($C189,'상지대특별식1(학기별)'!$AX:$BM,15,0)</f>
        <v>#N/A</v>
      </c>
      <c r="L189" t="e">
        <f>VLOOKUP($C189,'상지대특별식1(학기별)'!$AX:$BM,16,0)</f>
        <v>#N/A</v>
      </c>
    </row>
    <row r="190" spans="1:12" x14ac:dyDescent="0.3">
      <c r="A190">
        <v>2</v>
      </c>
      <c r="B190">
        <v>2</v>
      </c>
      <c r="C190" t="str">
        <f t="shared" si="30"/>
        <v>22-도덕-4</v>
      </c>
      <c r="D190" s="4" t="s">
        <v>693</v>
      </c>
      <c r="E190" s="1" t="s">
        <v>158</v>
      </c>
      <c r="F190">
        <v>4</v>
      </c>
      <c r="G190" t="e">
        <f>VLOOKUP($C190,'상지대특별식1(학기별)'!$AX:$BM,11,0)</f>
        <v>#N/A</v>
      </c>
      <c r="H190" t="e">
        <f>VLOOKUP($C190,'상지대특별식1(학기별)'!$AX:$BM,12,0)</f>
        <v>#N/A</v>
      </c>
      <c r="I190" t="e">
        <f>VLOOKUP($C190,'상지대특별식1(학기별)'!$AX:$BM,13,0)</f>
        <v>#N/A</v>
      </c>
      <c r="J190" t="e">
        <f>VLOOKUP($C190,'상지대특별식1(학기별)'!$AX:$BM,14,0)</f>
        <v>#N/A</v>
      </c>
      <c r="K190" t="e">
        <f>VLOOKUP($C190,'상지대특별식1(학기별)'!$AX:$BM,15,0)</f>
        <v>#N/A</v>
      </c>
      <c r="L190" t="e">
        <f>VLOOKUP($C190,'상지대특별식1(학기별)'!$AX:$BM,16,0)</f>
        <v>#N/A</v>
      </c>
    </row>
    <row r="191" spans="1:12" x14ac:dyDescent="0.3">
      <c r="A191">
        <v>2</v>
      </c>
      <c r="B191">
        <v>2</v>
      </c>
      <c r="C191" t="str">
        <f t="shared" si="30"/>
        <v>22-도덕-5</v>
      </c>
      <c r="D191" s="4" t="s">
        <v>693</v>
      </c>
      <c r="E191" s="1" t="s">
        <v>158</v>
      </c>
      <c r="F191">
        <v>5</v>
      </c>
      <c r="G191" t="e">
        <f>VLOOKUP($C191,'상지대특별식1(학기별)'!$AX:$BM,11,0)</f>
        <v>#N/A</v>
      </c>
      <c r="H191" t="e">
        <f>VLOOKUP($C191,'상지대특별식1(학기별)'!$AX:$BM,12,0)</f>
        <v>#N/A</v>
      </c>
      <c r="I191" t="e">
        <f>VLOOKUP($C191,'상지대특별식1(학기별)'!$AX:$BM,13,0)</f>
        <v>#N/A</v>
      </c>
      <c r="J191" t="e">
        <f>VLOOKUP($C191,'상지대특별식1(학기별)'!$AX:$BM,14,0)</f>
        <v>#N/A</v>
      </c>
      <c r="K191" t="e">
        <f>VLOOKUP($C191,'상지대특별식1(학기별)'!$AX:$BM,15,0)</f>
        <v>#N/A</v>
      </c>
      <c r="L191" t="e">
        <f>VLOOKUP($C191,'상지대특별식1(학기별)'!$AX:$BM,16,0)</f>
        <v>#N/A</v>
      </c>
    </row>
    <row r="193" spans="1:12" x14ac:dyDescent="0.3">
      <c r="A193">
        <v>2</v>
      </c>
      <c r="B193">
        <v>2</v>
      </c>
      <c r="C193" t="str">
        <f t="shared" ref="C193:C197" si="31">A193&amp;B193&amp;D193&amp;E193&amp;D193&amp;F193</f>
        <v>22-역사-1</v>
      </c>
      <c r="D193" s="4" t="s">
        <v>693</v>
      </c>
      <c r="E193" s="1" t="s">
        <v>696</v>
      </c>
      <c r="F193">
        <v>1</v>
      </c>
      <c r="G193" t="e">
        <f>VLOOKUP($C193,'상지대특별식1(학기별)'!$AX:$BM,11,0)</f>
        <v>#N/A</v>
      </c>
      <c r="H193" t="e">
        <f>VLOOKUP($C193,'상지대특별식1(학기별)'!$AX:$BM,12,0)</f>
        <v>#N/A</v>
      </c>
      <c r="I193" t="e">
        <f>VLOOKUP($C193,'상지대특별식1(학기별)'!$AX:$BM,13,0)</f>
        <v>#N/A</v>
      </c>
      <c r="J193" t="e">
        <f>VLOOKUP($C193,'상지대특별식1(학기별)'!$AX:$BM,14,0)</f>
        <v>#N/A</v>
      </c>
      <c r="K193" t="e">
        <f>VLOOKUP($C193,'상지대특별식1(학기별)'!$AX:$BM,15,0)</f>
        <v>#N/A</v>
      </c>
      <c r="L193" t="e">
        <f>VLOOKUP($C193,'상지대특별식1(학기별)'!$AX:$BM,16,0)</f>
        <v>#N/A</v>
      </c>
    </row>
    <row r="194" spans="1:12" x14ac:dyDescent="0.3">
      <c r="A194">
        <v>2</v>
      </c>
      <c r="B194">
        <v>2</v>
      </c>
      <c r="C194" t="str">
        <f t="shared" si="31"/>
        <v>22-역사-2</v>
      </c>
      <c r="D194" s="4" t="s">
        <v>693</v>
      </c>
      <c r="E194" s="1" t="s">
        <v>696</v>
      </c>
      <c r="F194">
        <v>2</v>
      </c>
      <c r="G194" t="e">
        <f>VLOOKUP($C194,'상지대특별식1(학기별)'!$AX:$BM,11,0)</f>
        <v>#N/A</v>
      </c>
      <c r="H194" t="e">
        <f>VLOOKUP($C194,'상지대특별식1(학기별)'!$AX:$BM,12,0)</f>
        <v>#N/A</v>
      </c>
      <c r="I194" t="e">
        <f>VLOOKUP($C194,'상지대특별식1(학기별)'!$AX:$BM,13,0)</f>
        <v>#N/A</v>
      </c>
      <c r="J194" t="e">
        <f>VLOOKUP($C194,'상지대특별식1(학기별)'!$AX:$BM,14,0)</f>
        <v>#N/A</v>
      </c>
      <c r="K194" t="e">
        <f>VLOOKUP($C194,'상지대특별식1(학기별)'!$AX:$BM,15,0)</f>
        <v>#N/A</v>
      </c>
      <c r="L194" t="e">
        <f>VLOOKUP($C194,'상지대특별식1(학기별)'!$AX:$BM,16,0)</f>
        <v>#N/A</v>
      </c>
    </row>
    <row r="195" spans="1:12" x14ac:dyDescent="0.3">
      <c r="A195">
        <v>2</v>
      </c>
      <c r="B195">
        <v>2</v>
      </c>
      <c r="C195" t="str">
        <f t="shared" si="31"/>
        <v>22-역사-3</v>
      </c>
      <c r="D195" s="4" t="s">
        <v>693</v>
      </c>
      <c r="E195" s="1" t="s">
        <v>696</v>
      </c>
      <c r="F195">
        <v>3</v>
      </c>
      <c r="G195" t="e">
        <f>VLOOKUP($C195,'상지대특별식1(학기별)'!$AX:$BM,11,0)</f>
        <v>#N/A</v>
      </c>
      <c r="H195" t="e">
        <f>VLOOKUP($C195,'상지대특별식1(학기별)'!$AX:$BM,12,0)</f>
        <v>#N/A</v>
      </c>
      <c r="I195" t="e">
        <f>VLOOKUP($C195,'상지대특별식1(학기별)'!$AX:$BM,13,0)</f>
        <v>#N/A</v>
      </c>
      <c r="J195" t="e">
        <f>VLOOKUP($C195,'상지대특별식1(학기별)'!$AX:$BM,14,0)</f>
        <v>#N/A</v>
      </c>
      <c r="K195" t="e">
        <f>VLOOKUP($C195,'상지대특별식1(학기별)'!$AX:$BM,15,0)</f>
        <v>#N/A</v>
      </c>
      <c r="L195" t="e">
        <f>VLOOKUP($C195,'상지대특별식1(학기별)'!$AX:$BM,16,0)</f>
        <v>#N/A</v>
      </c>
    </row>
    <row r="196" spans="1:12" x14ac:dyDescent="0.3">
      <c r="A196">
        <v>2</v>
      </c>
      <c r="B196">
        <v>2</v>
      </c>
      <c r="C196" t="str">
        <f t="shared" si="31"/>
        <v>22-역사-4</v>
      </c>
      <c r="D196" s="4" t="s">
        <v>693</v>
      </c>
      <c r="E196" s="1" t="s">
        <v>696</v>
      </c>
      <c r="F196">
        <v>4</v>
      </c>
      <c r="G196" t="e">
        <f>VLOOKUP($C196,'상지대특별식1(학기별)'!$AX:$BM,11,0)</f>
        <v>#N/A</v>
      </c>
      <c r="H196" t="e">
        <f>VLOOKUP($C196,'상지대특별식1(학기별)'!$AX:$BM,12,0)</f>
        <v>#N/A</v>
      </c>
      <c r="I196" t="e">
        <f>VLOOKUP($C196,'상지대특별식1(학기별)'!$AX:$BM,13,0)</f>
        <v>#N/A</v>
      </c>
      <c r="J196" t="e">
        <f>VLOOKUP($C196,'상지대특별식1(학기별)'!$AX:$BM,14,0)</f>
        <v>#N/A</v>
      </c>
      <c r="K196" t="e">
        <f>VLOOKUP($C196,'상지대특별식1(학기별)'!$AX:$BM,15,0)</f>
        <v>#N/A</v>
      </c>
      <c r="L196" t="e">
        <f>VLOOKUP($C196,'상지대특별식1(학기별)'!$AX:$BM,16,0)</f>
        <v>#N/A</v>
      </c>
    </row>
    <row r="197" spans="1:12" x14ac:dyDescent="0.3">
      <c r="A197">
        <v>2</v>
      </c>
      <c r="B197">
        <v>2</v>
      </c>
      <c r="C197" t="str">
        <f t="shared" si="31"/>
        <v>22-역사-5</v>
      </c>
      <c r="D197" s="4" t="s">
        <v>693</v>
      </c>
      <c r="E197" s="1" t="s">
        <v>696</v>
      </c>
      <c r="F197">
        <v>5</v>
      </c>
      <c r="G197" t="e">
        <f>VLOOKUP($C197,'상지대특별식1(학기별)'!$AX:$BM,11,0)</f>
        <v>#N/A</v>
      </c>
      <c r="H197" t="e">
        <f>VLOOKUP($C197,'상지대특별식1(학기별)'!$AX:$BM,12,0)</f>
        <v>#N/A</v>
      </c>
      <c r="I197" t="e">
        <f>VLOOKUP($C197,'상지대특별식1(학기별)'!$AX:$BM,13,0)</f>
        <v>#N/A</v>
      </c>
      <c r="J197" t="e">
        <f>VLOOKUP($C197,'상지대특별식1(학기별)'!$AX:$BM,14,0)</f>
        <v>#N/A</v>
      </c>
      <c r="K197" t="e">
        <f>VLOOKUP($C197,'상지대특별식1(학기별)'!$AX:$BM,15,0)</f>
        <v>#N/A</v>
      </c>
      <c r="L197" t="e">
        <f>VLOOKUP($C197,'상지대특별식1(학기별)'!$AX:$BM,16,0)</f>
        <v>#N/A</v>
      </c>
    </row>
    <row r="199" spans="1:12" x14ac:dyDescent="0.3">
      <c r="A199">
        <v>3</v>
      </c>
      <c r="B199">
        <v>1</v>
      </c>
      <c r="C199" t="str">
        <f>A199&amp;B199&amp;D199&amp;E199&amp;D199&amp;F199</f>
        <v>31-국어-1</v>
      </c>
      <c r="D199" s="4" t="s">
        <v>693</v>
      </c>
      <c r="E199" s="1" t="s">
        <v>156</v>
      </c>
      <c r="F199">
        <v>1</v>
      </c>
      <c r="G199" t="e">
        <f>VLOOKUP($C199,'상지대특별식1(학기별)'!$BN:$CC,11,0)</f>
        <v>#N/A</v>
      </c>
      <c r="H199" t="e">
        <f>VLOOKUP($C199,'상지대특별식1(학기별)'!$BN:$CC,12,0)</f>
        <v>#N/A</v>
      </c>
      <c r="I199" t="e">
        <f>VLOOKUP($C199,'상지대특별식1(학기별)'!$BN:$CC,13,0)</f>
        <v>#N/A</v>
      </c>
      <c r="J199" t="e">
        <f>VLOOKUP($C199,'상지대특별식1(학기별)'!$BN:$CC,14,0)</f>
        <v>#N/A</v>
      </c>
      <c r="K199" t="e">
        <f>VLOOKUP($C199,'상지대특별식1(학기별)'!$BN:$CC,15,0)</f>
        <v>#N/A</v>
      </c>
      <c r="L199" t="e">
        <f>VLOOKUP($C199,'상지대특별식1(학기별)'!$BN:$CC,16,0)</f>
        <v>#N/A</v>
      </c>
    </row>
    <row r="200" spans="1:12" x14ac:dyDescent="0.3">
      <c r="A200">
        <v>3</v>
      </c>
      <c r="B200">
        <v>1</v>
      </c>
      <c r="C200" t="str">
        <f t="shared" ref="C200:C203" si="32">A200&amp;B200&amp;D200&amp;E200&amp;D200&amp;F200</f>
        <v>31-국어-2</v>
      </c>
      <c r="D200" s="4" t="s">
        <v>693</v>
      </c>
      <c r="E200" t="s">
        <v>155</v>
      </c>
      <c r="F200">
        <v>2</v>
      </c>
      <c r="G200" t="e">
        <f>VLOOKUP($C200,'상지대특별식1(학기별)'!$BN:$CC,11,0)</f>
        <v>#N/A</v>
      </c>
      <c r="H200" t="e">
        <f>VLOOKUP($C200,'상지대특별식1(학기별)'!$BN:$CC,12,0)</f>
        <v>#N/A</v>
      </c>
      <c r="I200" t="e">
        <f>VLOOKUP($C200,'상지대특별식1(학기별)'!$BN:$CC,13,0)</f>
        <v>#N/A</v>
      </c>
      <c r="J200" t="e">
        <f>VLOOKUP($C200,'상지대특별식1(학기별)'!$BN:$CC,14,0)</f>
        <v>#N/A</v>
      </c>
      <c r="K200" t="e">
        <f>VLOOKUP($C200,'상지대특별식1(학기별)'!$BN:$CC,15,0)</f>
        <v>#N/A</v>
      </c>
      <c r="L200" t="e">
        <f>VLOOKUP($C200,'상지대특별식1(학기별)'!$BN:$CC,16,0)</f>
        <v>#N/A</v>
      </c>
    </row>
    <row r="201" spans="1:12" x14ac:dyDescent="0.3">
      <c r="A201">
        <v>3</v>
      </c>
      <c r="B201">
        <v>1</v>
      </c>
      <c r="C201" t="str">
        <f t="shared" si="32"/>
        <v>31-국어-3</v>
      </c>
      <c r="D201" s="4" t="s">
        <v>693</v>
      </c>
      <c r="E201" t="s">
        <v>155</v>
      </c>
      <c r="F201">
        <v>3</v>
      </c>
      <c r="G201" t="e">
        <f>VLOOKUP($C201,'상지대특별식1(학기별)'!$BN:$CC,11,0)</f>
        <v>#N/A</v>
      </c>
      <c r="H201" t="e">
        <f>VLOOKUP($C201,'상지대특별식1(학기별)'!$BN:$CC,12,0)</f>
        <v>#N/A</v>
      </c>
      <c r="I201" t="e">
        <f>VLOOKUP($C201,'상지대특별식1(학기별)'!$BN:$CC,13,0)</f>
        <v>#N/A</v>
      </c>
      <c r="J201" t="e">
        <f>VLOOKUP($C201,'상지대특별식1(학기별)'!$BN:$CC,14,0)</f>
        <v>#N/A</v>
      </c>
      <c r="K201" t="e">
        <f>VLOOKUP($C201,'상지대특별식1(학기별)'!$BN:$CC,15,0)</f>
        <v>#N/A</v>
      </c>
      <c r="L201" t="e">
        <f>VLOOKUP($C201,'상지대특별식1(학기별)'!$BN:$CC,16,0)</f>
        <v>#N/A</v>
      </c>
    </row>
    <row r="202" spans="1:12" x14ac:dyDescent="0.3">
      <c r="A202">
        <v>3</v>
      </c>
      <c r="B202">
        <v>1</v>
      </c>
      <c r="C202" t="str">
        <f t="shared" si="32"/>
        <v>31-국어-4</v>
      </c>
      <c r="D202" s="4" t="s">
        <v>693</v>
      </c>
      <c r="E202" t="s">
        <v>155</v>
      </c>
      <c r="F202">
        <v>4</v>
      </c>
      <c r="G202" t="e">
        <f>VLOOKUP($C202,'상지대특별식1(학기별)'!$BN:$CC,11,0)</f>
        <v>#N/A</v>
      </c>
      <c r="H202" t="e">
        <f>VLOOKUP($C202,'상지대특별식1(학기별)'!$BN:$CC,12,0)</f>
        <v>#N/A</v>
      </c>
      <c r="I202" t="e">
        <f>VLOOKUP($C202,'상지대특별식1(학기별)'!$BN:$CC,13,0)</f>
        <v>#N/A</v>
      </c>
      <c r="J202" t="e">
        <f>VLOOKUP($C202,'상지대특별식1(학기별)'!$BN:$CC,14,0)</f>
        <v>#N/A</v>
      </c>
      <c r="K202" t="e">
        <f>VLOOKUP($C202,'상지대특별식1(학기별)'!$BN:$CC,15,0)</f>
        <v>#N/A</v>
      </c>
      <c r="L202" t="e">
        <f>VLOOKUP($C202,'상지대특별식1(학기별)'!$BN:$CC,16,0)</f>
        <v>#N/A</v>
      </c>
    </row>
    <row r="203" spans="1:12" x14ac:dyDescent="0.3">
      <c r="A203">
        <v>3</v>
      </c>
      <c r="B203">
        <v>1</v>
      </c>
      <c r="C203" t="str">
        <f t="shared" si="32"/>
        <v>31-국어-5</v>
      </c>
      <c r="D203" s="4" t="s">
        <v>693</v>
      </c>
      <c r="E203" t="s">
        <v>155</v>
      </c>
      <c r="F203">
        <v>5</v>
      </c>
      <c r="G203" t="e">
        <f>VLOOKUP($C203,'상지대특별식1(학기별)'!$BN:$CC,11,0)</f>
        <v>#N/A</v>
      </c>
      <c r="H203" t="e">
        <f>VLOOKUP($C203,'상지대특별식1(학기별)'!$BN:$CC,12,0)</f>
        <v>#N/A</v>
      </c>
      <c r="I203" t="e">
        <f>VLOOKUP($C203,'상지대특별식1(학기별)'!$BN:$CC,13,0)</f>
        <v>#N/A</v>
      </c>
      <c r="J203" t="e">
        <f>VLOOKUP($C203,'상지대특별식1(학기별)'!$BN:$CC,14,0)</f>
        <v>#N/A</v>
      </c>
      <c r="K203" t="e">
        <f>VLOOKUP($C203,'상지대특별식1(학기별)'!$BN:$CC,15,0)</f>
        <v>#N/A</v>
      </c>
      <c r="L203" t="e">
        <f>VLOOKUP($C203,'상지대특별식1(학기별)'!$BN:$CC,16,0)</f>
        <v>#N/A</v>
      </c>
    </row>
    <row r="205" spans="1:12" x14ac:dyDescent="0.3">
      <c r="A205">
        <v>3</v>
      </c>
      <c r="B205">
        <v>1</v>
      </c>
      <c r="C205" t="str">
        <f t="shared" ref="C205:C209" si="33">A205&amp;B205&amp;D205&amp;E205&amp;D205&amp;F205</f>
        <v>31-수학-1</v>
      </c>
      <c r="D205" s="4" t="s">
        <v>693</v>
      </c>
      <c r="E205" s="1" t="s">
        <v>162</v>
      </c>
      <c r="F205">
        <v>1</v>
      </c>
      <c r="G205" t="e">
        <f>VLOOKUP($C205,'상지대특별식1(학기별)'!$BN:$CC,11,0)</f>
        <v>#N/A</v>
      </c>
      <c r="H205" t="e">
        <f>VLOOKUP($C205,'상지대특별식1(학기별)'!$BN:$CC,12,0)</f>
        <v>#N/A</v>
      </c>
      <c r="I205" t="e">
        <f>VLOOKUP($C205,'상지대특별식1(학기별)'!$BN:$CC,13,0)</f>
        <v>#N/A</v>
      </c>
      <c r="J205" t="e">
        <f>VLOOKUP($C205,'상지대특별식1(학기별)'!$BN:$CC,14,0)</f>
        <v>#N/A</v>
      </c>
      <c r="K205" t="e">
        <f>VLOOKUP($C205,'상지대특별식1(학기별)'!$BN:$CC,15,0)</f>
        <v>#N/A</v>
      </c>
      <c r="L205" t="e">
        <f>VLOOKUP($C205,'상지대특별식1(학기별)'!$BN:$CC,16,0)</f>
        <v>#N/A</v>
      </c>
    </row>
    <row r="206" spans="1:12" x14ac:dyDescent="0.3">
      <c r="A206">
        <v>3</v>
      </c>
      <c r="B206">
        <v>1</v>
      </c>
      <c r="C206" t="str">
        <f t="shared" si="33"/>
        <v>31-수학-2</v>
      </c>
      <c r="D206" s="4" t="s">
        <v>693</v>
      </c>
      <c r="E206" s="1" t="s">
        <v>162</v>
      </c>
      <c r="F206">
        <v>2</v>
      </c>
      <c r="G206" t="e">
        <f>VLOOKUP($C206,'상지대특별식1(학기별)'!$BN:$CC,11,0)</f>
        <v>#N/A</v>
      </c>
      <c r="H206" t="e">
        <f>VLOOKUP($C206,'상지대특별식1(학기별)'!$BN:$CC,12,0)</f>
        <v>#N/A</v>
      </c>
      <c r="I206" t="e">
        <f>VLOOKUP($C206,'상지대특별식1(학기별)'!$BN:$CC,13,0)</f>
        <v>#N/A</v>
      </c>
      <c r="J206" t="e">
        <f>VLOOKUP($C206,'상지대특별식1(학기별)'!$BN:$CC,14,0)</f>
        <v>#N/A</v>
      </c>
      <c r="K206" t="e">
        <f>VLOOKUP($C206,'상지대특별식1(학기별)'!$BN:$CC,15,0)</f>
        <v>#N/A</v>
      </c>
      <c r="L206" t="e">
        <f>VLOOKUP($C206,'상지대특별식1(학기별)'!$BN:$CC,16,0)</f>
        <v>#N/A</v>
      </c>
    </row>
    <row r="207" spans="1:12" x14ac:dyDescent="0.3">
      <c r="A207">
        <v>3</v>
      </c>
      <c r="B207">
        <v>1</v>
      </c>
      <c r="C207" t="str">
        <f t="shared" si="33"/>
        <v>31-수학-3</v>
      </c>
      <c r="D207" s="4" t="s">
        <v>693</v>
      </c>
      <c r="E207" s="1" t="s">
        <v>162</v>
      </c>
      <c r="F207">
        <v>3</v>
      </c>
      <c r="G207" t="e">
        <f>VLOOKUP($C207,'상지대특별식1(학기별)'!$BN:$CC,11,0)</f>
        <v>#N/A</v>
      </c>
      <c r="H207" t="e">
        <f>VLOOKUP($C207,'상지대특별식1(학기별)'!$BN:$CC,12,0)</f>
        <v>#N/A</v>
      </c>
      <c r="I207" t="e">
        <f>VLOOKUP($C207,'상지대특별식1(학기별)'!$BN:$CC,13,0)</f>
        <v>#N/A</v>
      </c>
      <c r="J207" t="e">
        <f>VLOOKUP($C207,'상지대특별식1(학기별)'!$BN:$CC,14,0)</f>
        <v>#N/A</v>
      </c>
      <c r="K207" t="e">
        <f>VLOOKUP($C207,'상지대특별식1(학기별)'!$BN:$CC,15,0)</f>
        <v>#N/A</v>
      </c>
      <c r="L207" t="e">
        <f>VLOOKUP($C207,'상지대특별식1(학기별)'!$BN:$CC,16,0)</f>
        <v>#N/A</v>
      </c>
    </row>
    <row r="208" spans="1:12" x14ac:dyDescent="0.3">
      <c r="A208">
        <v>3</v>
      </c>
      <c r="B208">
        <v>1</v>
      </c>
      <c r="C208" t="str">
        <f t="shared" si="33"/>
        <v>31-수학-4</v>
      </c>
      <c r="D208" s="4" t="s">
        <v>693</v>
      </c>
      <c r="E208" s="1" t="s">
        <v>162</v>
      </c>
      <c r="F208">
        <v>4</v>
      </c>
      <c r="G208" t="e">
        <f>VLOOKUP($C208,'상지대특별식1(학기별)'!$BN:$CC,11,0)</f>
        <v>#N/A</v>
      </c>
      <c r="H208" t="e">
        <f>VLOOKUP($C208,'상지대특별식1(학기별)'!$BN:$CC,12,0)</f>
        <v>#N/A</v>
      </c>
      <c r="I208" t="e">
        <f>VLOOKUP($C208,'상지대특별식1(학기별)'!$BN:$CC,13,0)</f>
        <v>#N/A</v>
      </c>
      <c r="J208" t="e">
        <f>VLOOKUP($C208,'상지대특별식1(학기별)'!$BN:$CC,14,0)</f>
        <v>#N/A</v>
      </c>
      <c r="K208" t="e">
        <f>VLOOKUP($C208,'상지대특별식1(학기별)'!$BN:$CC,15,0)</f>
        <v>#N/A</v>
      </c>
      <c r="L208" t="e">
        <f>VLOOKUP($C208,'상지대특별식1(학기별)'!$BN:$CC,16,0)</f>
        <v>#N/A</v>
      </c>
    </row>
    <row r="209" spans="1:12" x14ac:dyDescent="0.3">
      <c r="A209">
        <v>3</v>
      </c>
      <c r="B209">
        <v>1</v>
      </c>
      <c r="C209" t="str">
        <f t="shared" si="33"/>
        <v>31-수학-5</v>
      </c>
      <c r="D209" s="4" t="s">
        <v>693</v>
      </c>
      <c r="E209" s="1" t="s">
        <v>162</v>
      </c>
      <c r="F209">
        <v>5</v>
      </c>
      <c r="G209" t="e">
        <f>VLOOKUP($C209,'상지대특별식1(학기별)'!$BN:$CC,11,0)</f>
        <v>#N/A</v>
      </c>
      <c r="H209" t="e">
        <f>VLOOKUP($C209,'상지대특별식1(학기별)'!$BN:$CC,12,0)</f>
        <v>#N/A</v>
      </c>
      <c r="I209" t="e">
        <f>VLOOKUP($C209,'상지대특별식1(학기별)'!$BN:$CC,13,0)</f>
        <v>#N/A</v>
      </c>
      <c r="J209" t="e">
        <f>VLOOKUP($C209,'상지대특별식1(학기별)'!$BN:$CC,14,0)</f>
        <v>#N/A</v>
      </c>
      <c r="K209" t="e">
        <f>VLOOKUP($C209,'상지대특별식1(학기별)'!$BN:$CC,15,0)</f>
        <v>#N/A</v>
      </c>
      <c r="L209" t="e">
        <f>VLOOKUP($C209,'상지대특별식1(학기별)'!$BN:$CC,16,0)</f>
        <v>#N/A</v>
      </c>
    </row>
    <row r="211" spans="1:12" x14ac:dyDescent="0.3">
      <c r="A211">
        <v>3</v>
      </c>
      <c r="B211">
        <v>1</v>
      </c>
      <c r="C211" t="str">
        <f t="shared" ref="C211:C215" si="34">A211&amp;B211&amp;D211&amp;E211&amp;D211&amp;F211</f>
        <v>31-영어-1</v>
      </c>
      <c r="D211" s="4" t="s">
        <v>693</v>
      </c>
      <c r="E211" s="1" t="s">
        <v>199</v>
      </c>
      <c r="F211">
        <v>1</v>
      </c>
      <c r="G211" t="e">
        <f>VLOOKUP($C211,'상지대특별식1(학기별)'!$BN:$CC,11,0)</f>
        <v>#N/A</v>
      </c>
      <c r="H211" t="e">
        <f>VLOOKUP($C211,'상지대특별식1(학기별)'!$BN:$CC,12,0)</f>
        <v>#N/A</v>
      </c>
      <c r="I211" t="e">
        <f>VLOOKUP($C211,'상지대특별식1(학기별)'!$BN:$CC,13,0)</f>
        <v>#N/A</v>
      </c>
      <c r="J211" t="e">
        <f>VLOOKUP($C211,'상지대특별식1(학기별)'!$BN:$CC,14,0)</f>
        <v>#N/A</v>
      </c>
      <c r="K211" t="e">
        <f>VLOOKUP($C211,'상지대특별식1(학기별)'!$BN:$CC,15,0)</f>
        <v>#N/A</v>
      </c>
      <c r="L211" t="e">
        <f>VLOOKUP($C211,'상지대특별식1(학기별)'!$BN:$CC,16,0)</f>
        <v>#N/A</v>
      </c>
    </row>
    <row r="212" spans="1:12" x14ac:dyDescent="0.3">
      <c r="A212">
        <v>3</v>
      </c>
      <c r="B212">
        <v>1</v>
      </c>
      <c r="C212" t="str">
        <f t="shared" si="34"/>
        <v>31-영어-2</v>
      </c>
      <c r="D212" s="4" t="s">
        <v>693</v>
      </c>
      <c r="E212" s="1" t="s">
        <v>199</v>
      </c>
      <c r="F212">
        <v>2</v>
      </c>
      <c r="G212" t="e">
        <f>VLOOKUP($C212,'상지대특별식1(학기별)'!$BN:$CC,11,0)</f>
        <v>#N/A</v>
      </c>
      <c r="H212" t="e">
        <f>VLOOKUP($C212,'상지대특별식1(학기별)'!$BN:$CC,12,0)</f>
        <v>#N/A</v>
      </c>
      <c r="I212" t="e">
        <f>VLOOKUP($C212,'상지대특별식1(학기별)'!$BN:$CC,13,0)</f>
        <v>#N/A</v>
      </c>
      <c r="J212" t="e">
        <f>VLOOKUP($C212,'상지대특별식1(학기별)'!$BN:$CC,14,0)</f>
        <v>#N/A</v>
      </c>
      <c r="K212" t="e">
        <f>VLOOKUP($C212,'상지대특별식1(학기별)'!$BN:$CC,15,0)</f>
        <v>#N/A</v>
      </c>
      <c r="L212" t="e">
        <f>VLOOKUP($C212,'상지대특별식1(학기별)'!$BN:$CC,16,0)</f>
        <v>#N/A</v>
      </c>
    </row>
    <row r="213" spans="1:12" x14ac:dyDescent="0.3">
      <c r="A213">
        <v>3</v>
      </c>
      <c r="B213">
        <v>1</v>
      </c>
      <c r="C213" t="str">
        <f t="shared" si="34"/>
        <v>31-영어-3</v>
      </c>
      <c r="D213" s="4" t="s">
        <v>693</v>
      </c>
      <c r="E213" s="1" t="s">
        <v>199</v>
      </c>
      <c r="F213">
        <v>3</v>
      </c>
      <c r="G213" t="e">
        <f>VLOOKUP($C213,'상지대특별식1(학기별)'!$BN:$CC,11,0)</f>
        <v>#N/A</v>
      </c>
      <c r="H213" t="e">
        <f>VLOOKUP($C213,'상지대특별식1(학기별)'!$BN:$CC,12,0)</f>
        <v>#N/A</v>
      </c>
      <c r="I213" t="e">
        <f>VLOOKUP($C213,'상지대특별식1(학기별)'!$BN:$CC,13,0)</f>
        <v>#N/A</v>
      </c>
      <c r="J213" t="e">
        <f>VLOOKUP($C213,'상지대특별식1(학기별)'!$BN:$CC,14,0)</f>
        <v>#N/A</v>
      </c>
      <c r="K213" t="e">
        <f>VLOOKUP($C213,'상지대특별식1(학기별)'!$BN:$CC,15,0)</f>
        <v>#N/A</v>
      </c>
      <c r="L213" t="e">
        <f>VLOOKUP($C213,'상지대특별식1(학기별)'!$BN:$CC,16,0)</f>
        <v>#N/A</v>
      </c>
    </row>
    <row r="214" spans="1:12" x14ac:dyDescent="0.3">
      <c r="A214">
        <v>3</v>
      </c>
      <c r="B214">
        <v>1</v>
      </c>
      <c r="C214" t="str">
        <f t="shared" si="34"/>
        <v>31-영어-4</v>
      </c>
      <c r="D214" s="4" t="s">
        <v>693</v>
      </c>
      <c r="E214" s="1" t="s">
        <v>199</v>
      </c>
      <c r="F214">
        <v>4</v>
      </c>
      <c r="G214" t="e">
        <f>VLOOKUP($C214,'상지대특별식1(학기별)'!$BN:$CC,11,0)</f>
        <v>#N/A</v>
      </c>
      <c r="H214" t="e">
        <f>VLOOKUP($C214,'상지대특별식1(학기별)'!$BN:$CC,12,0)</f>
        <v>#N/A</v>
      </c>
      <c r="I214" t="e">
        <f>VLOOKUP($C214,'상지대특별식1(학기별)'!$BN:$CC,13,0)</f>
        <v>#N/A</v>
      </c>
      <c r="J214" t="e">
        <f>VLOOKUP($C214,'상지대특별식1(학기별)'!$BN:$CC,14,0)</f>
        <v>#N/A</v>
      </c>
      <c r="K214" t="e">
        <f>VLOOKUP($C214,'상지대특별식1(학기별)'!$BN:$CC,15,0)</f>
        <v>#N/A</v>
      </c>
      <c r="L214" t="e">
        <f>VLOOKUP($C214,'상지대특별식1(학기별)'!$BN:$CC,16,0)</f>
        <v>#N/A</v>
      </c>
    </row>
    <row r="215" spans="1:12" x14ac:dyDescent="0.3">
      <c r="A215">
        <v>3</v>
      </c>
      <c r="B215">
        <v>1</v>
      </c>
      <c r="C215" t="str">
        <f t="shared" si="34"/>
        <v>31-영어-5</v>
      </c>
      <c r="D215" s="4" t="s">
        <v>693</v>
      </c>
      <c r="E215" s="1" t="s">
        <v>199</v>
      </c>
      <c r="F215">
        <v>5</v>
      </c>
      <c r="G215" t="e">
        <f>VLOOKUP($C215,'상지대특별식1(학기별)'!$BN:$CC,11,0)</f>
        <v>#N/A</v>
      </c>
      <c r="H215" t="e">
        <f>VLOOKUP($C215,'상지대특별식1(학기별)'!$BN:$CC,12,0)</f>
        <v>#N/A</v>
      </c>
      <c r="I215" t="e">
        <f>VLOOKUP($C215,'상지대특별식1(학기별)'!$BN:$CC,13,0)</f>
        <v>#N/A</v>
      </c>
      <c r="J215" t="e">
        <f>VLOOKUP($C215,'상지대특별식1(학기별)'!$BN:$CC,14,0)</f>
        <v>#N/A</v>
      </c>
      <c r="K215" t="e">
        <f>VLOOKUP($C215,'상지대특별식1(학기별)'!$BN:$CC,15,0)</f>
        <v>#N/A</v>
      </c>
      <c r="L215" t="e">
        <f>VLOOKUP($C215,'상지대특별식1(학기별)'!$BN:$CC,16,0)</f>
        <v>#N/A</v>
      </c>
    </row>
    <row r="217" spans="1:12" x14ac:dyDescent="0.3">
      <c r="A217">
        <v>3</v>
      </c>
      <c r="B217">
        <v>1</v>
      </c>
      <c r="C217" t="str">
        <f t="shared" ref="C217:C221" si="35">A217&amp;B217&amp;D217&amp;E217&amp;D217&amp;F217</f>
        <v>31-과학-1</v>
      </c>
      <c r="D217" s="4" t="s">
        <v>693</v>
      </c>
      <c r="E217" s="1" t="s">
        <v>164</v>
      </c>
      <c r="F217">
        <v>1</v>
      </c>
      <c r="G217" t="e">
        <f>VLOOKUP($C217,'상지대특별식1(학기별)'!$BN:$CC,11,0)</f>
        <v>#N/A</v>
      </c>
      <c r="H217" t="e">
        <f>VLOOKUP($C217,'상지대특별식1(학기별)'!$BN:$CC,12,0)</f>
        <v>#N/A</v>
      </c>
      <c r="I217" t="e">
        <f>VLOOKUP($C217,'상지대특별식1(학기별)'!$BN:$CC,13,0)</f>
        <v>#N/A</v>
      </c>
      <c r="J217" t="e">
        <f>VLOOKUP($C217,'상지대특별식1(학기별)'!$BN:$CC,14,0)</f>
        <v>#N/A</v>
      </c>
      <c r="K217" t="e">
        <f>VLOOKUP($C217,'상지대특별식1(학기별)'!$BN:$CC,15,0)</f>
        <v>#N/A</v>
      </c>
      <c r="L217" t="e">
        <f>VLOOKUP($C217,'상지대특별식1(학기별)'!$BN:$CC,16,0)</f>
        <v>#N/A</v>
      </c>
    </row>
    <row r="218" spans="1:12" x14ac:dyDescent="0.3">
      <c r="A218">
        <v>3</v>
      </c>
      <c r="B218">
        <v>1</v>
      </c>
      <c r="C218" t="str">
        <f t="shared" si="35"/>
        <v>31-과학-2</v>
      </c>
      <c r="D218" s="4" t="s">
        <v>693</v>
      </c>
      <c r="E218" s="1" t="s">
        <v>164</v>
      </c>
      <c r="F218">
        <v>2</v>
      </c>
      <c r="G218" t="e">
        <f>VLOOKUP($C218,'상지대특별식1(학기별)'!$BN:$CC,11,0)</f>
        <v>#N/A</v>
      </c>
      <c r="H218" t="e">
        <f>VLOOKUP($C218,'상지대특별식1(학기별)'!$BN:$CC,12,0)</f>
        <v>#N/A</v>
      </c>
      <c r="I218" t="e">
        <f>VLOOKUP($C218,'상지대특별식1(학기별)'!$BN:$CC,13,0)</f>
        <v>#N/A</v>
      </c>
      <c r="J218" t="e">
        <f>VLOOKUP($C218,'상지대특별식1(학기별)'!$BN:$CC,14,0)</f>
        <v>#N/A</v>
      </c>
      <c r="K218" t="e">
        <f>VLOOKUP($C218,'상지대특별식1(학기별)'!$BN:$CC,15,0)</f>
        <v>#N/A</v>
      </c>
      <c r="L218" t="e">
        <f>VLOOKUP($C218,'상지대특별식1(학기별)'!$BN:$CC,16,0)</f>
        <v>#N/A</v>
      </c>
    </row>
    <row r="219" spans="1:12" x14ac:dyDescent="0.3">
      <c r="A219">
        <v>3</v>
      </c>
      <c r="B219">
        <v>1</v>
      </c>
      <c r="C219" t="str">
        <f t="shared" si="35"/>
        <v>31-과학-3</v>
      </c>
      <c r="D219" s="4" t="s">
        <v>693</v>
      </c>
      <c r="E219" s="1" t="s">
        <v>164</v>
      </c>
      <c r="F219">
        <v>3</v>
      </c>
      <c r="G219" t="e">
        <f>VLOOKUP($C219,'상지대특별식1(학기별)'!$BN:$CC,11,0)</f>
        <v>#N/A</v>
      </c>
      <c r="H219" t="e">
        <f>VLOOKUP($C219,'상지대특별식1(학기별)'!$BN:$CC,12,0)</f>
        <v>#N/A</v>
      </c>
      <c r="I219" t="e">
        <f>VLOOKUP($C219,'상지대특별식1(학기별)'!$BN:$CC,13,0)</f>
        <v>#N/A</v>
      </c>
      <c r="J219" t="e">
        <f>VLOOKUP($C219,'상지대특별식1(학기별)'!$BN:$CC,14,0)</f>
        <v>#N/A</v>
      </c>
      <c r="K219" t="e">
        <f>VLOOKUP($C219,'상지대특별식1(학기별)'!$BN:$CC,15,0)</f>
        <v>#N/A</v>
      </c>
      <c r="L219" t="e">
        <f>VLOOKUP($C219,'상지대특별식1(학기별)'!$BN:$CC,16,0)</f>
        <v>#N/A</v>
      </c>
    </row>
    <row r="220" spans="1:12" x14ac:dyDescent="0.3">
      <c r="A220">
        <v>3</v>
      </c>
      <c r="B220">
        <v>1</v>
      </c>
      <c r="C220" t="str">
        <f t="shared" si="35"/>
        <v>31-과학-4</v>
      </c>
      <c r="D220" s="4" t="s">
        <v>693</v>
      </c>
      <c r="E220" s="1" t="s">
        <v>164</v>
      </c>
      <c r="F220">
        <v>4</v>
      </c>
      <c r="G220" t="e">
        <f>VLOOKUP($C220,'상지대특별식1(학기별)'!$BN:$CC,11,0)</f>
        <v>#N/A</v>
      </c>
      <c r="H220" t="e">
        <f>VLOOKUP($C220,'상지대특별식1(학기별)'!$BN:$CC,12,0)</f>
        <v>#N/A</v>
      </c>
      <c r="I220" t="e">
        <f>VLOOKUP($C220,'상지대특별식1(학기별)'!$BN:$CC,13,0)</f>
        <v>#N/A</v>
      </c>
      <c r="J220" t="e">
        <f>VLOOKUP($C220,'상지대특별식1(학기별)'!$BN:$CC,14,0)</f>
        <v>#N/A</v>
      </c>
      <c r="K220" t="e">
        <f>VLOOKUP($C220,'상지대특별식1(학기별)'!$BN:$CC,15,0)</f>
        <v>#N/A</v>
      </c>
      <c r="L220" t="e">
        <f>VLOOKUP($C220,'상지대특별식1(학기별)'!$BN:$CC,16,0)</f>
        <v>#N/A</v>
      </c>
    </row>
    <row r="221" spans="1:12" x14ac:dyDescent="0.3">
      <c r="A221">
        <v>3</v>
      </c>
      <c r="B221">
        <v>1</v>
      </c>
      <c r="C221" t="str">
        <f t="shared" si="35"/>
        <v>31-과학-5</v>
      </c>
      <c r="D221" s="4" t="s">
        <v>693</v>
      </c>
      <c r="E221" s="1" t="s">
        <v>164</v>
      </c>
      <c r="F221">
        <v>5</v>
      </c>
      <c r="G221" t="e">
        <f>VLOOKUP($C221,'상지대특별식1(학기별)'!$BN:$CC,11,0)</f>
        <v>#N/A</v>
      </c>
      <c r="H221" t="e">
        <f>VLOOKUP($C221,'상지대특별식1(학기별)'!$BN:$CC,12,0)</f>
        <v>#N/A</v>
      </c>
      <c r="I221" t="e">
        <f>VLOOKUP($C221,'상지대특별식1(학기별)'!$BN:$CC,13,0)</f>
        <v>#N/A</v>
      </c>
      <c r="J221" t="e">
        <f>VLOOKUP($C221,'상지대특별식1(학기별)'!$BN:$CC,14,0)</f>
        <v>#N/A</v>
      </c>
      <c r="K221" t="e">
        <f>VLOOKUP($C221,'상지대특별식1(학기별)'!$BN:$CC,15,0)</f>
        <v>#N/A</v>
      </c>
      <c r="L221" t="e">
        <f>VLOOKUP($C221,'상지대특별식1(학기별)'!$BN:$CC,16,0)</f>
        <v>#N/A</v>
      </c>
    </row>
    <row r="223" spans="1:12" x14ac:dyDescent="0.3">
      <c r="A223">
        <v>3</v>
      </c>
      <c r="B223">
        <v>1</v>
      </c>
      <c r="C223" t="str">
        <f t="shared" ref="C223:C227" si="36">A223&amp;B223&amp;D223&amp;E223&amp;D223&amp;F223</f>
        <v>31-사회-1</v>
      </c>
      <c r="D223" s="4" t="s">
        <v>693</v>
      </c>
      <c r="E223" s="1" t="s">
        <v>160</v>
      </c>
      <c r="F223">
        <v>1</v>
      </c>
      <c r="G223" t="e">
        <f>VLOOKUP($C223,'상지대특별식1(학기별)'!$BN:$CC,11,0)</f>
        <v>#N/A</v>
      </c>
      <c r="H223" t="e">
        <f>VLOOKUP($C223,'상지대특별식1(학기별)'!$BN:$CC,12,0)</f>
        <v>#N/A</v>
      </c>
      <c r="I223" t="e">
        <f>VLOOKUP($C223,'상지대특별식1(학기별)'!$BN:$CC,13,0)</f>
        <v>#N/A</v>
      </c>
      <c r="J223" t="e">
        <f>VLOOKUP($C223,'상지대특별식1(학기별)'!$BN:$CC,14,0)</f>
        <v>#N/A</v>
      </c>
      <c r="K223" t="e">
        <f>VLOOKUP($C223,'상지대특별식1(학기별)'!$BN:$CC,15,0)</f>
        <v>#N/A</v>
      </c>
      <c r="L223" t="e">
        <f>VLOOKUP($C223,'상지대특별식1(학기별)'!$BN:$CC,16,0)</f>
        <v>#N/A</v>
      </c>
    </row>
    <row r="224" spans="1:12" x14ac:dyDescent="0.3">
      <c r="A224">
        <v>3</v>
      </c>
      <c r="B224">
        <v>1</v>
      </c>
      <c r="C224" t="str">
        <f t="shared" si="36"/>
        <v>31-사회-2</v>
      </c>
      <c r="D224" s="4" t="s">
        <v>693</v>
      </c>
      <c r="E224" s="1" t="s">
        <v>160</v>
      </c>
      <c r="F224">
        <v>2</v>
      </c>
      <c r="G224" t="e">
        <f>VLOOKUP($C224,'상지대특별식1(학기별)'!$BN:$CC,11,0)</f>
        <v>#N/A</v>
      </c>
      <c r="H224" t="e">
        <f>VLOOKUP($C224,'상지대특별식1(학기별)'!$BN:$CC,12,0)</f>
        <v>#N/A</v>
      </c>
      <c r="I224" t="e">
        <f>VLOOKUP($C224,'상지대특별식1(학기별)'!$BN:$CC,13,0)</f>
        <v>#N/A</v>
      </c>
      <c r="J224" t="e">
        <f>VLOOKUP($C224,'상지대특별식1(학기별)'!$BN:$CC,14,0)</f>
        <v>#N/A</v>
      </c>
      <c r="K224" t="e">
        <f>VLOOKUP($C224,'상지대특별식1(학기별)'!$BN:$CC,15,0)</f>
        <v>#N/A</v>
      </c>
      <c r="L224" t="e">
        <f>VLOOKUP($C224,'상지대특별식1(학기별)'!$BN:$CC,16,0)</f>
        <v>#N/A</v>
      </c>
    </row>
    <row r="225" spans="1:12" x14ac:dyDescent="0.3">
      <c r="A225">
        <v>3</v>
      </c>
      <c r="B225">
        <v>1</v>
      </c>
      <c r="C225" t="str">
        <f t="shared" si="36"/>
        <v>31-사회-3</v>
      </c>
      <c r="D225" s="4" t="s">
        <v>693</v>
      </c>
      <c r="E225" s="1" t="s">
        <v>160</v>
      </c>
      <c r="F225">
        <v>3</v>
      </c>
      <c r="G225" t="e">
        <f>VLOOKUP($C225,'상지대특별식1(학기별)'!$BN:$CC,11,0)</f>
        <v>#N/A</v>
      </c>
      <c r="H225" t="e">
        <f>VLOOKUP($C225,'상지대특별식1(학기별)'!$BN:$CC,12,0)</f>
        <v>#N/A</v>
      </c>
      <c r="I225" t="e">
        <f>VLOOKUP($C225,'상지대특별식1(학기별)'!$BN:$CC,13,0)</f>
        <v>#N/A</v>
      </c>
      <c r="J225" t="e">
        <f>VLOOKUP($C225,'상지대특별식1(학기별)'!$BN:$CC,14,0)</f>
        <v>#N/A</v>
      </c>
      <c r="K225" t="e">
        <f>VLOOKUP($C225,'상지대특별식1(학기별)'!$BN:$CC,15,0)</f>
        <v>#N/A</v>
      </c>
      <c r="L225" t="e">
        <f>VLOOKUP($C225,'상지대특별식1(학기별)'!$BN:$CC,16,0)</f>
        <v>#N/A</v>
      </c>
    </row>
    <row r="226" spans="1:12" x14ac:dyDescent="0.3">
      <c r="A226">
        <v>3</v>
      </c>
      <c r="B226">
        <v>1</v>
      </c>
      <c r="C226" t="str">
        <f t="shared" si="36"/>
        <v>31-사회-4</v>
      </c>
      <c r="D226" s="4" t="s">
        <v>693</v>
      </c>
      <c r="E226" s="1" t="s">
        <v>160</v>
      </c>
      <c r="F226">
        <v>4</v>
      </c>
      <c r="G226" t="e">
        <f>VLOOKUP($C226,'상지대특별식1(학기별)'!$BN:$CC,11,0)</f>
        <v>#N/A</v>
      </c>
      <c r="H226" t="e">
        <f>VLOOKUP($C226,'상지대특별식1(학기별)'!$BN:$CC,12,0)</f>
        <v>#N/A</v>
      </c>
      <c r="I226" t="e">
        <f>VLOOKUP($C226,'상지대특별식1(학기별)'!$BN:$CC,13,0)</f>
        <v>#N/A</v>
      </c>
      <c r="J226" t="e">
        <f>VLOOKUP($C226,'상지대특별식1(학기별)'!$BN:$CC,14,0)</f>
        <v>#N/A</v>
      </c>
      <c r="K226" t="e">
        <f>VLOOKUP($C226,'상지대특별식1(학기별)'!$BN:$CC,15,0)</f>
        <v>#N/A</v>
      </c>
      <c r="L226" t="e">
        <f>VLOOKUP($C226,'상지대특별식1(학기별)'!$BN:$CC,16,0)</f>
        <v>#N/A</v>
      </c>
    </row>
    <row r="227" spans="1:12" x14ac:dyDescent="0.3">
      <c r="A227">
        <v>3</v>
      </c>
      <c r="B227">
        <v>1</v>
      </c>
      <c r="C227" t="str">
        <f t="shared" si="36"/>
        <v>31-사회-5</v>
      </c>
      <c r="D227" s="4" t="s">
        <v>693</v>
      </c>
      <c r="E227" s="1" t="s">
        <v>160</v>
      </c>
      <c r="F227">
        <v>5</v>
      </c>
      <c r="G227" t="e">
        <f>VLOOKUP($C227,'상지대특별식1(학기별)'!$BN:$CC,11,0)</f>
        <v>#N/A</v>
      </c>
      <c r="H227" t="e">
        <f>VLOOKUP($C227,'상지대특별식1(학기별)'!$BN:$CC,12,0)</f>
        <v>#N/A</v>
      </c>
      <c r="I227" t="e">
        <f>VLOOKUP($C227,'상지대특별식1(학기별)'!$BN:$CC,13,0)</f>
        <v>#N/A</v>
      </c>
      <c r="J227" t="e">
        <f>VLOOKUP($C227,'상지대특별식1(학기별)'!$BN:$CC,14,0)</f>
        <v>#N/A</v>
      </c>
      <c r="K227" t="e">
        <f>VLOOKUP($C227,'상지대특별식1(학기별)'!$BN:$CC,15,0)</f>
        <v>#N/A</v>
      </c>
      <c r="L227" t="e">
        <f>VLOOKUP($C227,'상지대특별식1(학기별)'!$BN:$CC,16,0)</f>
        <v>#N/A</v>
      </c>
    </row>
    <row r="229" spans="1:12" x14ac:dyDescent="0.3">
      <c r="A229">
        <v>3</v>
      </c>
      <c r="B229">
        <v>1</v>
      </c>
      <c r="C229" t="str">
        <f t="shared" ref="C229:C233" si="37">A229&amp;B229&amp;D229&amp;E229&amp;D229&amp;F229</f>
        <v>31-한국사-1</v>
      </c>
      <c r="D229" s="4" t="s">
        <v>693</v>
      </c>
      <c r="E229" s="1" t="s">
        <v>695</v>
      </c>
      <c r="F229">
        <v>1</v>
      </c>
      <c r="G229" t="e">
        <f>VLOOKUP($C229,'상지대특별식1(학기별)'!$BN:$CC,11,0)</f>
        <v>#N/A</v>
      </c>
      <c r="H229" t="e">
        <f>VLOOKUP($C229,'상지대특별식1(학기별)'!$BN:$CC,12,0)</f>
        <v>#N/A</v>
      </c>
      <c r="I229" t="e">
        <f>VLOOKUP($C229,'상지대특별식1(학기별)'!$BN:$CC,13,0)</f>
        <v>#N/A</v>
      </c>
      <c r="J229" t="e">
        <f>VLOOKUP($C229,'상지대특별식1(학기별)'!$BN:$CC,14,0)</f>
        <v>#N/A</v>
      </c>
      <c r="K229" t="e">
        <f>VLOOKUP($C229,'상지대특별식1(학기별)'!$BN:$CC,15,0)</f>
        <v>#N/A</v>
      </c>
      <c r="L229" t="e">
        <f>VLOOKUP($C229,'상지대특별식1(학기별)'!$BN:$CC,16,0)</f>
        <v>#N/A</v>
      </c>
    </row>
    <row r="230" spans="1:12" x14ac:dyDescent="0.3">
      <c r="A230">
        <v>3</v>
      </c>
      <c r="B230">
        <v>1</v>
      </c>
      <c r="C230" t="str">
        <f t="shared" si="37"/>
        <v>31-한국사-2</v>
      </c>
      <c r="D230" s="4" t="s">
        <v>693</v>
      </c>
      <c r="E230" s="1" t="s">
        <v>695</v>
      </c>
      <c r="F230">
        <v>2</v>
      </c>
      <c r="G230" t="e">
        <f>VLOOKUP($C230,'상지대특별식1(학기별)'!$BN:$CC,11,0)</f>
        <v>#N/A</v>
      </c>
      <c r="H230" t="e">
        <f>VLOOKUP($C230,'상지대특별식1(학기별)'!$BN:$CC,12,0)</f>
        <v>#N/A</v>
      </c>
      <c r="I230" t="e">
        <f>VLOOKUP($C230,'상지대특별식1(학기별)'!$BN:$CC,13,0)</f>
        <v>#N/A</v>
      </c>
      <c r="J230" t="e">
        <f>VLOOKUP($C230,'상지대특별식1(학기별)'!$BN:$CC,14,0)</f>
        <v>#N/A</v>
      </c>
      <c r="K230" t="e">
        <f>VLOOKUP($C230,'상지대특별식1(학기별)'!$BN:$CC,15,0)</f>
        <v>#N/A</v>
      </c>
      <c r="L230" t="e">
        <f>VLOOKUP($C230,'상지대특별식1(학기별)'!$BN:$CC,16,0)</f>
        <v>#N/A</v>
      </c>
    </row>
    <row r="231" spans="1:12" x14ac:dyDescent="0.3">
      <c r="A231">
        <v>3</v>
      </c>
      <c r="B231">
        <v>1</v>
      </c>
      <c r="C231" t="str">
        <f t="shared" si="37"/>
        <v>31-한국사-3</v>
      </c>
      <c r="D231" s="4" t="s">
        <v>693</v>
      </c>
      <c r="E231" s="1" t="s">
        <v>695</v>
      </c>
      <c r="F231">
        <v>3</v>
      </c>
      <c r="G231" t="e">
        <f>VLOOKUP($C231,'상지대특별식1(학기별)'!$BN:$CC,11,0)</f>
        <v>#N/A</v>
      </c>
      <c r="H231" t="e">
        <f>VLOOKUP($C231,'상지대특별식1(학기별)'!$BN:$CC,12,0)</f>
        <v>#N/A</v>
      </c>
      <c r="I231" t="e">
        <f>VLOOKUP($C231,'상지대특별식1(학기별)'!$BN:$CC,13,0)</f>
        <v>#N/A</v>
      </c>
      <c r="J231" t="e">
        <f>VLOOKUP($C231,'상지대특별식1(학기별)'!$BN:$CC,14,0)</f>
        <v>#N/A</v>
      </c>
      <c r="K231" t="e">
        <f>VLOOKUP($C231,'상지대특별식1(학기별)'!$BN:$CC,15,0)</f>
        <v>#N/A</v>
      </c>
      <c r="L231" t="e">
        <f>VLOOKUP($C231,'상지대특별식1(학기별)'!$BN:$CC,16,0)</f>
        <v>#N/A</v>
      </c>
    </row>
    <row r="232" spans="1:12" x14ac:dyDescent="0.3">
      <c r="A232">
        <v>3</v>
      </c>
      <c r="B232">
        <v>1</v>
      </c>
      <c r="C232" t="str">
        <f t="shared" si="37"/>
        <v>31-한국사-4</v>
      </c>
      <c r="D232" s="4" t="s">
        <v>693</v>
      </c>
      <c r="E232" s="1" t="s">
        <v>695</v>
      </c>
      <c r="F232">
        <v>4</v>
      </c>
      <c r="G232" t="e">
        <f>VLOOKUP($C232,'상지대특별식1(학기별)'!$BN:$CC,11,0)</f>
        <v>#N/A</v>
      </c>
      <c r="H232" t="e">
        <f>VLOOKUP($C232,'상지대특별식1(학기별)'!$BN:$CC,12,0)</f>
        <v>#N/A</v>
      </c>
      <c r="I232" t="e">
        <f>VLOOKUP($C232,'상지대특별식1(학기별)'!$BN:$CC,13,0)</f>
        <v>#N/A</v>
      </c>
      <c r="J232" t="e">
        <f>VLOOKUP($C232,'상지대특별식1(학기별)'!$BN:$CC,14,0)</f>
        <v>#N/A</v>
      </c>
      <c r="K232" t="e">
        <f>VLOOKUP($C232,'상지대특별식1(학기별)'!$BN:$CC,15,0)</f>
        <v>#N/A</v>
      </c>
      <c r="L232" t="e">
        <f>VLOOKUP($C232,'상지대특별식1(학기별)'!$BN:$CC,16,0)</f>
        <v>#N/A</v>
      </c>
    </row>
    <row r="233" spans="1:12" x14ac:dyDescent="0.3">
      <c r="A233">
        <v>3</v>
      </c>
      <c r="B233">
        <v>1</v>
      </c>
      <c r="C233" t="str">
        <f t="shared" si="37"/>
        <v>31-한국사-5</v>
      </c>
      <c r="D233" s="4" t="s">
        <v>693</v>
      </c>
      <c r="E233" s="1" t="s">
        <v>695</v>
      </c>
      <c r="F233">
        <v>5</v>
      </c>
      <c r="G233" t="e">
        <f>VLOOKUP($C233,'상지대특별식1(학기별)'!$BN:$CC,11,0)</f>
        <v>#N/A</v>
      </c>
      <c r="H233" t="e">
        <f>VLOOKUP($C233,'상지대특별식1(학기별)'!$BN:$CC,12,0)</f>
        <v>#N/A</v>
      </c>
      <c r="I233" t="e">
        <f>VLOOKUP($C233,'상지대특별식1(학기별)'!$BN:$CC,13,0)</f>
        <v>#N/A</v>
      </c>
      <c r="J233" t="e">
        <f>VLOOKUP($C233,'상지대특별식1(학기별)'!$BN:$CC,14,0)</f>
        <v>#N/A</v>
      </c>
      <c r="K233" t="e">
        <f>VLOOKUP($C233,'상지대특별식1(학기별)'!$BN:$CC,15,0)</f>
        <v>#N/A</v>
      </c>
      <c r="L233" t="e">
        <f>VLOOKUP($C233,'상지대특별식1(학기별)'!$BN:$CC,16,0)</f>
        <v>#N/A</v>
      </c>
    </row>
    <row r="235" spans="1:12" x14ac:dyDescent="0.3">
      <c r="A235">
        <v>3</v>
      </c>
      <c r="B235">
        <v>1</v>
      </c>
      <c r="C235" t="str">
        <f t="shared" ref="C235:C239" si="38">A235&amp;B235&amp;D235&amp;E235&amp;D235&amp;F235</f>
        <v>31-도덕-1</v>
      </c>
      <c r="D235" s="4" t="s">
        <v>693</v>
      </c>
      <c r="E235" s="1" t="s">
        <v>158</v>
      </c>
      <c r="F235">
        <v>1</v>
      </c>
      <c r="G235" t="e">
        <f>VLOOKUP($C235,'상지대특별식1(학기별)'!$BN:$CC,11,0)</f>
        <v>#N/A</v>
      </c>
      <c r="H235" t="e">
        <f>VLOOKUP($C235,'상지대특별식1(학기별)'!$BN:$CC,12,0)</f>
        <v>#N/A</v>
      </c>
      <c r="I235" t="e">
        <f>VLOOKUP($C235,'상지대특별식1(학기별)'!$BN:$CC,13,0)</f>
        <v>#N/A</v>
      </c>
      <c r="J235" t="e">
        <f>VLOOKUP($C235,'상지대특별식1(학기별)'!$BN:$CC,14,0)</f>
        <v>#N/A</v>
      </c>
      <c r="K235" t="e">
        <f>VLOOKUP($C235,'상지대특별식1(학기별)'!$BN:$CC,15,0)</f>
        <v>#N/A</v>
      </c>
      <c r="L235" t="e">
        <f>VLOOKUP($C235,'상지대특별식1(학기별)'!$BN:$CC,16,0)</f>
        <v>#N/A</v>
      </c>
    </row>
    <row r="236" spans="1:12" x14ac:dyDescent="0.3">
      <c r="A236">
        <v>3</v>
      </c>
      <c r="B236">
        <v>1</v>
      </c>
      <c r="C236" t="str">
        <f t="shared" si="38"/>
        <v>31-도덕-2</v>
      </c>
      <c r="D236" s="4" t="s">
        <v>693</v>
      </c>
      <c r="E236" s="1" t="s">
        <v>158</v>
      </c>
      <c r="F236">
        <v>2</v>
      </c>
      <c r="G236" t="e">
        <f>VLOOKUP($C236,'상지대특별식1(학기별)'!$BN:$CC,11,0)</f>
        <v>#N/A</v>
      </c>
      <c r="H236" t="e">
        <f>VLOOKUP($C236,'상지대특별식1(학기별)'!$BN:$CC,12,0)</f>
        <v>#N/A</v>
      </c>
      <c r="I236" t="e">
        <f>VLOOKUP($C236,'상지대특별식1(학기별)'!$BN:$CC,13,0)</f>
        <v>#N/A</v>
      </c>
      <c r="J236" t="e">
        <f>VLOOKUP($C236,'상지대특별식1(학기별)'!$BN:$CC,14,0)</f>
        <v>#N/A</v>
      </c>
      <c r="K236" t="e">
        <f>VLOOKUP($C236,'상지대특별식1(학기별)'!$BN:$CC,15,0)</f>
        <v>#N/A</v>
      </c>
      <c r="L236" t="e">
        <f>VLOOKUP($C236,'상지대특별식1(학기별)'!$BN:$CC,16,0)</f>
        <v>#N/A</v>
      </c>
    </row>
    <row r="237" spans="1:12" x14ac:dyDescent="0.3">
      <c r="A237">
        <v>3</v>
      </c>
      <c r="B237">
        <v>1</v>
      </c>
      <c r="C237" t="str">
        <f t="shared" si="38"/>
        <v>31-도덕-3</v>
      </c>
      <c r="D237" s="4" t="s">
        <v>693</v>
      </c>
      <c r="E237" s="1" t="s">
        <v>158</v>
      </c>
      <c r="F237">
        <v>3</v>
      </c>
      <c r="G237" t="e">
        <f>VLOOKUP($C237,'상지대특별식1(학기별)'!$BN:$CC,11,0)</f>
        <v>#N/A</v>
      </c>
      <c r="H237" t="e">
        <f>VLOOKUP($C237,'상지대특별식1(학기별)'!$BN:$CC,12,0)</f>
        <v>#N/A</v>
      </c>
      <c r="I237" t="e">
        <f>VLOOKUP($C237,'상지대특별식1(학기별)'!$BN:$CC,13,0)</f>
        <v>#N/A</v>
      </c>
      <c r="J237" t="e">
        <f>VLOOKUP($C237,'상지대특별식1(학기별)'!$BN:$CC,14,0)</f>
        <v>#N/A</v>
      </c>
      <c r="K237" t="e">
        <f>VLOOKUP($C237,'상지대특별식1(학기별)'!$BN:$CC,15,0)</f>
        <v>#N/A</v>
      </c>
      <c r="L237" t="e">
        <f>VLOOKUP($C237,'상지대특별식1(학기별)'!$BN:$CC,16,0)</f>
        <v>#N/A</v>
      </c>
    </row>
    <row r="238" spans="1:12" x14ac:dyDescent="0.3">
      <c r="A238">
        <v>3</v>
      </c>
      <c r="B238">
        <v>1</v>
      </c>
      <c r="C238" t="str">
        <f t="shared" si="38"/>
        <v>31-도덕-4</v>
      </c>
      <c r="D238" s="4" t="s">
        <v>693</v>
      </c>
      <c r="E238" s="1" t="s">
        <v>158</v>
      </c>
      <c r="F238">
        <v>4</v>
      </c>
      <c r="G238" t="e">
        <f>VLOOKUP($C238,'상지대특별식1(학기별)'!$BN:$CC,11,0)</f>
        <v>#N/A</v>
      </c>
      <c r="H238" t="e">
        <f>VLOOKUP($C238,'상지대특별식1(학기별)'!$BN:$CC,12,0)</f>
        <v>#N/A</v>
      </c>
      <c r="I238" t="e">
        <f>VLOOKUP($C238,'상지대특별식1(학기별)'!$BN:$CC,13,0)</f>
        <v>#N/A</v>
      </c>
      <c r="J238" t="e">
        <f>VLOOKUP($C238,'상지대특별식1(학기별)'!$BN:$CC,14,0)</f>
        <v>#N/A</v>
      </c>
      <c r="K238" t="e">
        <f>VLOOKUP($C238,'상지대특별식1(학기별)'!$BN:$CC,15,0)</f>
        <v>#N/A</v>
      </c>
      <c r="L238" t="e">
        <f>VLOOKUP($C238,'상지대특별식1(학기별)'!$BN:$CC,16,0)</f>
        <v>#N/A</v>
      </c>
    </row>
    <row r="239" spans="1:12" x14ac:dyDescent="0.3">
      <c r="A239">
        <v>3</v>
      </c>
      <c r="B239">
        <v>1</v>
      </c>
      <c r="C239" t="str">
        <f t="shared" si="38"/>
        <v>31-도덕-5</v>
      </c>
      <c r="D239" s="4" t="s">
        <v>693</v>
      </c>
      <c r="E239" s="1" t="s">
        <v>158</v>
      </c>
      <c r="F239">
        <v>5</v>
      </c>
      <c r="G239" t="e">
        <f>VLOOKUP($C239,'상지대특별식1(학기별)'!$BN:$CC,11,0)</f>
        <v>#N/A</v>
      </c>
      <c r="H239" t="e">
        <f>VLOOKUP($C239,'상지대특별식1(학기별)'!$BN:$CC,12,0)</f>
        <v>#N/A</v>
      </c>
      <c r="I239" t="e">
        <f>VLOOKUP($C239,'상지대특별식1(학기별)'!$BN:$CC,13,0)</f>
        <v>#N/A</v>
      </c>
      <c r="J239" t="e">
        <f>VLOOKUP($C239,'상지대특별식1(학기별)'!$BN:$CC,14,0)</f>
        <v>#N/A</v>
      </c>
      <c r="K239" t="e">
        <f>VLOOKUP($C239,'상지대특별식1(학기별)'!$BN:$CC,15,0)</f>
        <v>#N/A</v>
      </c>
      <c r="L239" t="e">
        <f>VLOOKUP($C239,'상지대특별식1(학기별)'!$BN:$CC,16,0)</f>
        <v>#N/A</v>
      </c>
    </row>
    <row r="241" spans="1:12" x14ac:dyDescent="0.3">
      <c r="A241">
        <v>3</v>
      </c>
      <c r="B241">
        <v>1</v>
      </c>
      <c r="C241" t="str">
        <f t="shared" ref="C241:C245" si="39">A241&amp;B241&amp;D241&amp;E241&amp;D241&amp;F241</f>
        <v>31-역사-1</v>
      </c>
      <c r="D241" s="4" t="s">
        <v>693</v>
      </c>
      <c r="E241" s="1" t="s">
        <v>696</v>
      </c>
      <c r="F241">
        <v>1</v>
      </c>
      <c r="G241" t="e">
        <f>VLOOKUP($C241,'상지대특별식1(학기별)'!$BN:$CC,11,0)</f>
        <v>#N/A</v>
      </c>
      <c r="H241" t="e">
        <f>VLOOKUP($C241,'상지대특별식1(학기별)'!$BN:$CC,12,0)</f>
        <v>#N/A</v>
      </c>
      <c r="I241" t="e">
        <f>VLOOKUP($C241,'상지대특별식1(학기별)'!$BN:$CC,13,0)</f>
        <v>#N/A</v>
      </c>
      <c r="J241" t="e">
        <f>VLOOKUP($C241,'상지대특별식1(학기별)'!$BN:$CC,14,0)</f>
        <v>#N/A</v>
      </c>
      <c r="K241" t="e">
        <f>VLOOKUP($C241,'상지대특별식1(학기별)'!$BN:$CC,15,0)</f>
        <v>#N/A</v>
      </c>
      <c r="L241" t="e">
        <f>VLOOKUP($C241,'상지대특별식1(학기별)'!$BN:$CC,16,0)</f>
        <v>#N/A</v>
      </c>
    </row>
    <row r="242" spans="1:12" x14ac:dyDescent="0.3">
      <c r="A242">
        <v>3</v>
      </c>
      <c r="B242">
        <v>1</v>
      </c>
      <c r="C242" t="str">
        <f t="shared" si="39"/>
        <v>31-역사-2</v>
      </c>
      <c r="D242" s="4" t="s">
        <v>693</v>
      </c>
      <c r="E242" s="1" t="s">
        <v>696</v>
      </c>
      <c r="F242">
        <v>2</v>
      </c>
      <c r="G242" t="e">
        <f>VLOOKUP($C242,'상지대특별식1(학기별)'!$BN:$CC,11,0)</f>
        <v>#N/A</v>
      </c>
      <c r="H242" t="e">
        <f>VLOOKUP($C242,'상지대특별식1(학기별)'!$BN:$CC,12,0)</f>
        <v>#N/A</v>
      </c>
      <c r="I242" t="e">
        <f>VLOOKUP($C242,'상지대특별식1(학기별)'!$BN:$CC,13,0)</f>
        <v>#N/A</v>
      </c>
      <c r="J242" t="e">
        <f>VLOOKUP($C242,'상지대특별식1(학기별)'!$BN:$CC,14,0)</f>
        <v>#N/A</v>
      </c>
      <c r="K242" t="e">
        <f>VLOOKUP($C242,'상지대특별식1(학기별)'!$BN:$CC,15,0)</f>
        <v>#N/A</v>
      </c>
      <c r="L242" t="e">
        <f>VLOOKUP($C242,'상지대특별식1(학기별)'!$BN:$CC,16,0)</f>
        <v>#N/A</v>
      </c>
    </row>
    <row r="243" spans="1:12" x14ac:dyDescent="0.3">
      <c r="A243">
        <v>3</v>
      </c>
      <c r="B243">
        <v>1</v>
      </c>
      <c r="C243" t="str">
        <f t="shared" si="39"/>
        <v>31-역사-3</v>
      </c>
      <c r="D243" s="4" t="s">
        <v>693</v>
      </c>
      <c r="E243" s="1" t="s">
        <v>696</v>
      </c>
      <c r="F243">
        <v>3</v>
      </c>
      <c r="G243" t="e">
        <f>VLOOKUP($C243,'상지대특별식1(학기별)'!$BN:$CC,11,0)</f>
        <v>#N/A</v>
      </c>
      <c r="H243" t="e">
        <f>VLOOKUP($C243,'상지대특별식1(학기별)'!$BN:$CC,12,0)</f>
        <v>#N/A</v>
      </c>
      <c r="I243" t="e">
        <f>VLOOKUP($C243,'상지대특별식1(학기별)'!$BN:$CC,13,0)</f>
        <v>#N/A</v>
      </c>
      <c r="J243" t="e">
        <f>VLOOKUP($C243,'상지대특별식1(학기별)'!$BN:$CC,14,0)</f>
        <v>#N/A</v>
      </c>
      <c r="K243" t="e">
        <f>VLOOKUP($C243,'상지대특별식1(학기별)'!$BN:$CC,15,0)</f>
        <v>#N/A</v>
      </c>
      <c r="L243" t="e">
        <f>VLOOKUP($C243,'상지대특별식1(학기별)'!$BN:$CC,16,0)</f>
        <v>#N/A</v>
      </c>
    </row>
    <row r="244" spans="1:12" x14ac:dyDescent="0.3">
      <c r="A244">
        <v>3</v>
      </c>
      <c r="B244">
        <v>1</v>
      </c>
      <c r="C244" t="str">
        <f t="shared" si="39"/>
        <v>31-역사-4</v>
      </c>
      <c r="D244" s="4" t="s">
        <v>693</v>
      </c>
      <c r="E244" s="1" t="s">
        <v>696</v>
      </c>
      <c r="F244">
        <v>4</v>
      </c>
      <c r="G244" t="e">
        <f>VLOOKUP($C244,'상지대특별식1(학기별)'!$BN:$CC,11,0)</f>
        <v>#N/A</v>
      </c>
      <c r="H244" t="e">
        <f>VLOOKUP($C244,'상지대특별식1(학기별)'!$BN:$CC,12,0)</f>
        <v>#N/A</v>
      </c>
      <c r="I244" t="e">
        <f>VLOOKUP($C244,'상지대특별식1(학기별)'!$BN:$CC,13,0)</f>
        <v>#N/A</v>
      </c>
      <c r="J244" t="e">
        <f>VLOOKUP($C244,'상지대특별식1(학기별)'!$BN:$CC,14,0)</f>
        <v>#N/A</v>
      </c>
      <c r="K244" t="e">
        <f>VLOOKUP($C244,'상지대특별식1(학기별)'!$BN:$CC,15,0)</f>
        <v>#N/A</v>
      </c>
      <c r="L244" t="e">
        <f>VLOOKUP($C244,'상지대특별식1(학기별)'!$BN:$CC,16,0)</f>
        <v>#N/A</v>
      </c>
    </row>
    <row r="245" spans="1:12" x14ac:dyDescent="0.3">
      <c r="A245">
        <v>3</v>
      </c>
      <c r="B245">
        <v>1</v>
      </c>
      <c r="C245" t="str">
        <f t="shared" si="39"/>
        <v>31-역사-5</v>
      </c>
      <c r="D245" s="4" t="s">
        <v>693</v>
      </c>
      <c r="E245" s="1" t="s">
        <v>696</v>
      </c>
      <c r="F245">
        <v>5</v>
      </c>
      <c r="G245" t="e">
        <f>VLOOKUP($C245,'상지대특별식1(학기별)'!$BN:$CC,11,0)</f>
        <v>#N/A</v>
      </c>
      <c r="H245" t="e">
        <f>VLOOKUP($C245,'상지대특별식1(학기별)'!$BN:$CC,12,0)</f>
        <v>#N/A</v>
      </c>
      <c r="I245" t="e">
        <f>VLOOKUP($C245,'상지대특별식1(학기별)'!$BN:$CC,13,0)</f>
        <v>#N/A</v>
      </c>
      <c r="J245" t="e">
        <f>VLOOKUP($C245,'상지대특별식1(학기별)'!$BN:$CC,14,0)</f>
        <v>#N/A</v>
      </c>
      <c r="K245" t="e">
        <f>VLOOKUP($C245,'상지대특별식1(학기별)'!$BN:$CC,15,0)</f>
        <v>#N/A</v>
      </c>
      <c r="L245" t="e">
        <f>VLOOKUP($C245,'상지대특별식1(학기별)'!$BN:$CC,16,0)</f>
        <v>#N/A</v>
      </c>
    </row>
    <row r="247" spans="1:12" x14ac:dyDescent="0.3">
      <c r="A247">
        <v>3</v>
      </c>
      <c r="B247">
        <v>2</v>
      </c>
      <c r="C247" t="str">
        <f>A247&amp;B247&amp;D247&amp;E247&amp;D247&amp;F247</f>
        <v>32-국어-1</v>
      </c>
      <c r="D247" s="4" t="s">
        <v>693</v>
      </c>
      <c r="E247" s="1" t="s">
        <v>156</v>
      </c>
      <c r="F247">
        <v>1</v>
      </c>
      <c r="G247" t="e">
        <f>VLOOKUP($C247,'상지대특별식1(학기별)'!$CD:$CS,11,0)</f>
        <v>#N/A</v>
      </c>
      <c r="H247" t="e">
        <f>VLOOKUP($C247,'상지대특별식1(학기별)'!$CD:$CS,12,0)</f>
        <v>#N/A</v>
      </c>
      <c r="I247" t="e">
        <f>VLOOKUP($C247,'상지대특별식1(학기별)'!$CD:$CS,13,0)</f>
        <v>#N/A</v>
      </c>
      <c r="J247" t="e">
        <f>VLOOKUP($C247,'상지대특별식1(학기별)'!$CD:$CS,14,0)</f>
        <v>#N/A</v>
      </c>
      <c r="K247" t="e">
        <f>VLOOKUP($C247,'상지대특별식1(학기별)'!$CD:$CS,15,0)</f>
        <v>#N/A</v>
      </c>
      <c r="L247" t="e">
        <f>VLOOKUP($C247,'상지대특별식1(학기별)'!$CD:$CS,16,0)</f>
        <v>#N/A</v>
      </c>
    </row>
    <row r="248" spans="1:12" x14ac:dyDescent="0.3">
      <c r="A248">
        <v>3</v>
      </c>
      <c r="B248">
        <v>2</v>
      </c>
      <c r="C248" t="str">
        <f t="shared" ref="C248:C251" si="40">A248&amp;B248&amp;D248&amp;E248&amp;D248&amp;F248</f>
        <v>32-국어-2</v>
      </c>
      <c r="D248" s="4" t="s">
        <v>693</v>
      </c>
      <c r="E248" t="s">
        <v>155</v>
      </c>
      <c r="F248">
        <v>2</v>
      </c>
      <c r="G248" t="e">
        <f>VLOOKUP($C248,'상지대특별식1(학기별)'!$CD:$CS,11,0)</f>
        <v>#N/A</v>
      </c>
      <c r="H248" t="e">
        <f>VLOOKUP($C248,'상지대특별식1(학기별)'!$CD:$CS,12,0)</f>
        <v>#N/A</v>
      </c>
      <c r="I248" t="e">
        <f>VLOOKUP($C248,'상지대특별식1(학기별)'!$CD:$CS,13,0)</f>
        <v>#N/A</v>
      </c>
      <c r="J248" t="e">
        <f>VLOOKUP($C248,'상지대특별식1(학기별)'!$CD:$CS,14,0)</f>
        <v>#N/A</v>
      </c>
      <c r="K248" t="e">
        <f>VLOOKUP($C248,'상지대특별식1(학기별)'!$CD:$CS,15,0)</f>
        <v>#N/A</v>
      </c>
      <c r="L248" t="e">
        <f>VLOOKUP($C248,'상지대특별식1(학기별)'!$CD:$CS,16,0)</f>
        <v>#N/A</v>
      </c>
    </row>
    <row r="249" spans="1:12" x14ac:dyDescent="0.3">
      <c r="A249">
        <v>3</v>
      </c>
      <c r="B249">
        <v>2</v>
      </c>
      <c r="C249" t="str">
        <f t="shared" si="40"/>
        <v>32-국어-3</v>
      </c>
      <c r="D249" s="4" t="s">
        <v>693</v>
      </c>
      <c r="E249" t="s">
        <v>155</v>
      </c>
      <c r="F249">
        <v>3</v>
      </c>
      <c r="G249" t="e">
        <f>VLOOKUP($C249,'상지대특별식1(학기별)'!$CD:$CS,11,0)</f>
        <v>#N/A</v>
      </c>
      <c r="H249" t="e">
        <f>VLOOKUP($C249,'상지대특별식1(학기별)'!$CD:$CS,12,0)</f>
        <v>#N/A</v>
      </c>
      <c r="I249" t="e">
        <f>VLOOKUP($C249,'상지대특별식1(학기별)'!$CD:$CS,13,0)</f>
        <v>#N/A</v>
      </c>
      <c r="J249" t="e">
        <f>VLOOKUP($C249,'상지대특별식1(학기별)'!$CD:$CS,14,0)</f>
        <v>#N/A</v>
      </c>
      <c r="K249" t="e">
        <f>VLOOKUP($C249,'상지대특별식1(학기별)'!$CD:$CS,15,0)</f>
        <v>#N/A</v>
      </c>
      <c r="L249" t="e">
        <f>VLOOKUP($C249,'상지대특별식1(학기별)'!$CD:$CS,16,0)</f>
        <v>#N/A</v>
      </c>
    </row>
    <row r="250" spans="1:12" x14ac:dyDescent="0.3">
      <c r="A250">
        <v>3</v>
      </c>
      <c r="B250">
        <v>2</v>
      </c>
      <c r="C250" t="str">
        <f t="shared" si="40"/>
        <v>32-국어-4</v>
      </c>
      <c r="D250" s="4" t="s">
        <v>693</v>
      </c>
      <c r="E250" t="s">
        <v>155</v>
      </c>
      <c r="F250">
        <v>4</v>
      </c>
      <c r="G250" t="e">
        <f>VLOOKUP($C250,'상지대특별식1(학기별)'!$CD:$CS,11,0)</f>
        <v>#N/A</v>
      </c>
      <c r="H250" t="e">
        <f>VLOOKUP($C250,'상지대특별식1(학기별)'!$CD:$CS,12,0)</f>
        <v>#N/A</v>
      </c>
      <c r="I250" t="e">
        <f>VLOOKUP($C250,'상지대특별식1(학기별)'!$CD:$CS,13,0)</f>
        <v>#N/A</v>
      </c>
      <c r="J250" t="e">
        <f>VLOOKUP($C250,'상지대특별식1(학기별)'!$CD:$CS,14,0)</f>
        <v>#N/A</v>
      </c>
      <c r="K250" t="e">
        <f>VLOOKUP($C250,'상지대특별식1(학기별)'!$CD:$CS,15,0)</f>
        <v>#N/A</v>
      </c>
      <c r="L250" t="e">
        <f>VLOOKUP($C250,'상지대특별식1(학기별)'!$CD:$CS,16,0)</f>
        <v>#N/A</v>
      </c>
    </row>
    <row r="251" spans="1:12" x14ac:dyDescent="0.3">
      <c r="A251">
        <v>3</v>
      </c>
      <c r="B251">
        <v>2</v>
      </c>
      <c r="C251" t="str">
        <f t="shared" si="40"/>
        <v>32-국어-5</v>
      </c>
      <c r="D251" s="4" t="s">
        <v>693</v>
      </c>
      <c r="E251" t="s">
        <v>155</v>
      </c>
      <c r="F251">
        <v>5</v>
      </c>
      <c r="G251" t="e">
        <f>VLOOKUP($C251,'상지대특별식1(학기별)'!$CD:$CS,11,0)</f>
        <v>#N/A</v>
      </c>
      <c r="H251" t="e">
        <f>VLOOKUP($C251,'상지대특별식1(학기별)'!$CD:$CS,12,0)</f>
        <v>#N/A</v>
      </c>
      <c r="I251" t="e">
        <f>VLOOKUP($C251,'상지대특별식1(학기별)'!$CD:$CS,13,0)</f>
        <v>#N/A</v>
      </c>
      <c r="J251" t="e">
        <f>VLOOKUP($C251,'상지대특별식1(학기별)'!$CD:$CS,14,0)</f>
        <v>#N/A</v>
      </c>
      <c r="K251" t="e">
        <f>VLOOKUP($C251,'상지대특별식1(학기별)'!$CD:$CS,15,0)</f>
        <v>#N/A</v>
      </c>
      <c r="L251" t="e">
        <f>VLOOKUP($C251,'상지대특별식1(학기별)'!$CD:$CS,16,0)</f>
        <v>#N/A</v>
      </c>
    </row>
    <row r="253" spans="1:12" x14ac:dyDescent="0.3">
      <c r="A253">
        <v>3</v>
      </c>
      <c r="B253">
        <v>2</v>
      </c>
      <c r="C253" t="str">
        <f t="shared" ref="C253:C257" si="41">A253&amp;B253&amp;D253&amp;E253&amp;D253&amp;F253</f>
        <v>32-수학-1</v>
      </c>
      <c r="D253" s="4" t="s">
        <v>693</v>
      </c>
      <c r="E253" s="1" t="s">
        <v>162</v>
      </c>
      <c r="F253">
        <v>1</v>
      </c>
      <c r="G253" t="e">
        <f>VLOOKUP($C253,'상지대특별식1(학기별)'!$CD:$CS,11,0)</f>
        <v>#N/A</v>
      </c>
      <c r="H253" t="e">
        <f>VLOOKUP($C253,'상지대특별식1(학기별)'!$CD:$CS,12,0)</f>
        <v>#N/A</v>
      </c>
      <c r="I253" t="e">
        <f>VLOOKUP($C253,'상지대특별식1(학기별)'!$CD:$CS,13,0)</f>
        <v>#N/A</v>
      </c>
      <c r="J253" t="e">
        <f>VLOOKUP($C253,'상지대특별식1(학기별)'!$CD:$CS,14,0)</f>
        <v>#N/A</v>
      </c>
      <c r="K253" t="e">
        <f>VLOOKUP($C253,'상지대특별식1(학기별)'!$CD:$CS,15,0)</f>
        <v>#N/A</v>
      </c>
      <c r="L253" t="e">
        <f>VLOOKUP($C253,'상지대특별식1(학기별)'!$CD:$CS,16,0)</f>
        <v>#N/A</v>
      </c>
    </row>
    <row r="254" spans="1:12" x14ac:dyDescent="0.3">
      <c r="A254">
        <v>3</v>
      </c>
      <c r="B254">
        <v>2</v>
      </c>
      <c r="C254" t="str">
        <f t="shared" si="41"/>
        <v>32-수학-2</v>
      </c>
      <c r="D254" s="4" t="s">
        <v>693</v>
      </c>
      <c r="E254" s="1" t="s">
        <v>162</v>
      </c>
      <c r="F254">
        <v>2</v>
      </c>
      <c r="G254" t="e">
        <f>VLOOKUP($C254,'상지대특별식1(학기별)'!$CD:$CS,11,0)</f>
        <v>#N/A</v>
      </c>
      <c r="H254" t="e">
        <f>VLOOKUP($C254,'상지대특별식1(학기별)'!$CD:$CS,12,0)</f>
        <v>#N/A</v>
      </c>
      <c r="I254" t="e">
        <f>VLOOKUP($C254,'상지대특별식1(학기별)'!$CD:$CS,13,0)</f>
        <v>#N/A</v>
      </c>
      <c r="J254" t="e">
        <f>VLOOKUP($C254,'상지대특별식1(학기별)'!$CD:$CS,14,0)</f>
        <v>#N/A</v>
      </c>
      <c r="K254" t="e">
        <f>VLOOKUP($C254,'상지대특별식1(학기별)'!$CD:$CS,15,0)</f>
        <v>#N/A</v>
      </c>
      <c r="L254" t="e">
        <f>VLOOKUP($C254,'상지대특별식1(학기별)'!$CD:$CS,16,0)</f>
        <v>#N/A</v>
      </c>
    </row>
    <row r="255" spans="1:12" x14ac:dyDescent="0.3">
      <c r="A255">
        <v>3</v>
      </c>
      <c r="B255">
        <v>2</v>
      </c>
      <c r="C255" t="str">
        <f t="shared" si="41"/>
        <v>32-수학-3</v>
      </c>
      <c r="D255" s="4" t="s">
        <v>693</v>
      </c>
      <c r="E255" s="1" t="s">
        <v>162</v>
      </c>
      <c r="F255">
        <v>3</v>
      </c>
      <c r="G255" t="e">
        <f>VLOOKUP($C255,'상지대특별식1(학기별)'!$CD:$CS,11,0)</f>
        <v>#N/A</v>
      </c>
      <c r="H255" t="e">
        <f>VLOOKUP($C255,'상지대특별식1(학기별)'!$CD:$CS,12,0)</f>
        <v>#N/A</v>
      </c>
      <c r="I255" t="e">
        <f>VLOOKUP($C255,'상지대특별식1(학기별)'!$CD:$CS,13,0)</f>
        <v>#N/A</v>
      </c>
      <c r="J255" t="e">
        <f>VLOOKUP($C255,'상지대특별식1(학기별)'!$CD:$CS,14,0)</f>
        <v>#N/A</v>
      </c>
      <c r="K255" t="e">
        <f>VLOOKUP($C255,'상지대특별식1(학기별)'!$CD:$CS,15,0)</f>
        <v>#N/A</v>
      </c>
      <c r="L255" t="e">
        <f>VLOOKUP($C255,'상지대특별식1(학기별)'!$CD:$CS,16,0)</f>
        <v>#N/A</v>
      </c>
    </row>
    <row r="256" spans="1:12" x14ac:dyDescent="0.3">
      <c r="A256">
        <v>3</v>
      </c>
      <c r="B256">
        <v>2</v>
      </c>
      <c r="C256" t="str">
        <f t="shared" si="41"/>
        <v>32-수학-4</v>
      </c>
      <c r="D256" s="4" t="s">
        <v>693</v>
      </c>
      <c r="E256" s="1" t="s">
        <v>162</v>
      </c>
      <c r="F256">
        <v>4</v>
      </c>
      <c r="G256" t="e">
        <f>VLOOKUP($C256,'상지대특별식1(학기별)'!$CD:$CS,11,0)</f>
        <v>#N/A</v>
      </c>
      <c r="H256" t="e">
        <f>VLOOKUP($C256,'상지대특별식1(학기별)'!$CD:$CS,12,0)</f>
        <v>#N/A</v>
      </c>
      <c r="I256" t="e">
        <f>VLOOKUP($C256,'상지대특별식1(학기별)'!$CD:$CS,13,0)</f>
        <v>#N/A</v>
      </c>
      <c r="J256" t="e">
        <f>VLOOKUP($C256,'상지대특별식1(학기별)'!$CD:$CS,14,0)</f>
        <v>#N/A</v>
      </c>
      <c r="K256" t="e">
        <f>VLOOKUP($C256,'상지대특별식1(학기별)'!$CD:$CS,15,0)</f>
        <v>#N/A</v>
      </c>
      <c r="L256" t="e">
        <f>VLOOKUP($C256,'상지대특별식1(학기별)'!$CD:$CS,16,0)</f>
        <v>#N/A</v>
      </c>
    </row>
    <row r="257" spans="1:12" x14ac:dyDescent="0.3">
      <c r="A257">
        <v>3</v>
      </c>
      <c r="B257">
        <v>2</v>
      </c>
      <c r="C257" t="str">
        <f t="shared" si="41"/>
        <v>32-수학-5</v>
      </c>
      <c r="D257" s="4" t="s">
        <v>693</v>
      </c>
      <c r="E257" s="1" t="s">
        <v>162</v>
      </c>
      <c r="F257">
        <v>5</v>
      </c>
      <c r="G257" t="e">
        <f>VLOOKUP($C257,'상지대특별식1(학기별)'!$CD:$CS,11,0)</f>
        <v>#N/A</v>
      </c>
      <c r="H257" t="e">
        <f>VLOOKUP($C257,'상지대특별식1(학기별)'!$CD:$CS,12,0)</f>
        <v>#N/A</v>
      </c>
      <c r="I257" t="e">
        <f>VLOOKUP($C257,'상지대특별식1(학기별)'!$CD:$CS,13,0)</f>
        <v>#N/A</v>
      </c>
      <c r="J257" t="e">
        <f>VLOOKUP($C257,'상지대특별식1(학기별)'!$CD:$CS,14,0)</f>
        <v>#N/A</v>
      </c>
      <c r="K257" t="e">
        <f>VLOOKUP($C257,'상지대특별식1(학기별)'!$CD:$CS,15,0)</f>
        <v>#N/A</v>
      </c>
      <c r="L257" t="e">
        <f>VLOOKUP($C257,'상지대특별식1(학기별)'!$CD:$CS,16,0)</f>
        <v>#N/A</v>
      </c>
    </row>
    <row r="259" spans="1:12" x14ac:dyDescent="0.3">
      <c r="A259">
        <v>3</v>
      </c>
      <c r="B259">
        <v>2</v>
      </c>
      <c r="C259" t="str">
        <f t="shared" ref="C259:C263" si="42">A259&amp;B259&amp;D259&amp;E259&amp;D259&amp;F259</f>
        <v>32-영어-1</v>
      </c>
      <c r="D259" s="4" t="s">
        <v>693</v>
      </c>
      <c r="E259" s="1" t="s">
        <v>199</v>
      </c>
      <c r="F259">
        <v>1</v>
      </c>
      <c r="G259" t="e">
        <f>VLOOKUP($C259,'상지대특별식1(학기별)'!$CD:$CS,11,0)</f>
        <v>#N/A</v>
      </c>
      <c r="H259" t="e">
        <f>VLOOKUP($C259,'상지대특별식1(학기별)'!$CD:$CS,12,0)</f>
        <v>#N/A</v>
      </c>
      <c r="I259" t="e">
        <f>VLOOKUP($C259,'상지대특별식1(학기별)'!$CD:$CS,13,0)</f>
        <v>#N/A</v>
      </c>
      <c r="J259" t="e">
        <f>VLOOKUP($C259,'상지대특별식1(학기별)'!$CD:$CS,14,0)</f>
        <v>#N/A</v>
      </c>
      <c r="K259" t="e">
        <f>VLOOKUP($C259,'상지대특별식1(학기별)'!$CD:$CS,15,0)</f>
        <v>#N/A</v>
      </c>
      <c r="L259" t="e">
        <f>VLOOKUP($C259,'상지대특별식1(학기별)'!$CD:$CS,16,0)</f>
        <v>#N/A</v>
      </c>
    </row>
    <row r="260" spans="1:12" x14ac:dyDescent="0.3">
      <c r="A260">
        <v>3</v>
      </c>
      <c r="B260">
        <v>2</v>
      </c>
      <c r="C260" t="str">
        <f t="shared" si="42"/>
        <v>32-영어-2</v>
      </c>
      <c r="D260" s="4" t="s">
        <v>693</v>
      </c>
      <c r="E260" s="1" t="s">
        <v>199</v>
      </c>
      <c r="F260">
        <v>2</v>
      </c>
      <c r="G260" t="e">
        <f>VLOOKUP($C260,'상지대특별식1(학기별)'!$CD:$CS,11,0)</f>
        <v>#N/A</v>
      </c>
      <c r="H260" t="e">
        <f>VLOOKUP($C260,'상지대특별식1(학기별)'!$CD:$CS,12,0)</f>
        <v>#N/A</v>
      </c>
      <c r="I260" t="e">
        <f>VLOOKUP($C260,'상지대특별식1(학기별)'!$CD:$CS,13,0)</f>
        <v>#N/A</v>
      </c>
      <c r="J260" t="e">
        <f>VLOOKUP($C260,'상지대특별식1(학기별)'!$CD:$CS,14,0)</f>
        <v>#N/A</v>
      </c>
      <c r="K260" t="e">
        <f>VLOOKUP($C260,'상지대특별식1(학기별)'!$CD:$CS,15,0)</f>
        <v>#N/A</v>
      </c>
      <c r="L260" t="e">
        <f>VLOOKUP($C260,'상지대특별식1(학기별)'!$CD:$CS,16,0)</f>
        <v>#N/A</v>
      </c>
    </row>
    <row r="261" spans="1:12" x14ac:dyDescent="0.3">
      <c r="A261">
        <v>3</v>
      </c>
      <c r="B261">
        <v>2</v>
      </c>
      <c r="C261" t="str">
        <f t="shared" si="42"/>
        <v>32-영어-3</v>
      </c>
      <c r="D261" s="4" t="s">
        <v>693</v>
      </c>
      <c r="E261" s="1" t="s">
        <v>199</v>
      </c>
      <c r="F261">
        <v>3</v>
      </c>
      <c r="G261" t="e">
        <f>VLOOKUP($C261,'상지대특별식1(학기별)'!$CD:$CS,11,0)</f>
        <v>#N/A</v>
      </c>
      <c r="H261" t="e">
        <f>VLOOKUP($C261,'상지대특별식1(학기별)'!$CD:$CS,12,0)</f>
        <v>#N/A</v>
      </c>
      <c r="I261" t="e">
        <f>VLOOKUP($C261,'상지대특별식1(학기별)'!$CD:$CS,13,0)</f>
        <v>#N/A</v>
      </c>
      <c r="J261" t="e">
        <f>VLOOKUP($C261,'상지대특별식1(학기별)'!$CD:$CS,14,0)</f>
        <v>#N/A</v>
      </c>
      <c r="K261" t="e">
        <f>VLOOKUP($C261,'상지대특별식1(학기별)'!$CD:$CS,15,0)</f>
        <v>#N/A</v>
      </c>
      <c r="L261" t="e">
        <f>VLOOKUP($C261,'상지대특별식1(학기별)'!$CD:$CS,16,0)</f>
        <v>#N/A</v>
      </c>
    </row>
    <row r="262" spans="1:12" x14ac:dyDescent="0.3">
      <c r="A262">
        <v>3</v>
      </c>
      <c r="B262">
        <v>2</v>
      </c>
      <c r="C262" t="str">
        <f t="shared" si="42"/>
        <v>32-영어-4</v>
      </c>
      <c r="D262" s="4" t="s">
        <v>693</v>
      </c>
      <c r="E262" s="1" t="s">
        <v>199</v>
      </c>
      <c r="F262">
        <v>4</v>
      </c>
      <c r="G262" t="e">
        <f>VLOOKUP($C262,'상지대특별식1(학기별)'!$CD:$CS,11,0)</f>
        <v>#N/A</v>
      </c>
      <c r="H262" t="e">
        <f>VLOOKUP($C262,'상지대특별식1(학기별)'!$CD:$CS,12,0)</f>
        <v>#N/A</v>
      </c>
      <c r="I262" t="e">
        <f>VLOOKUP($C262,'상지대특별식1(학기별)'!$CD:$CS,13,0)</f>
        <v>#N/A</v>
      </c>
      <c r="J262" t="e">
        <f>VLOOKUP($C262,'상지대특별식1(학기별)'!$CD:$CS,14,0)</f>
        <v>#N/A</v>
      </c>
      <c r="K262" t="e">
        <f>VLOOKUP($C262,'상지대특별식1(학기별)'!$CD:$CS,15,0)</f>
        <v>#N/A</v>
      </c>
      <c r="L262" t="e">
        <f>VLOOKUP($C262,'상지대특별식1(학기별)'!$CD:$CS,16,0)</f>
        <v>#N/A</v>
      </c>
    </row>
    <row r="263" spans="1:12" x14ac:dyDescent="0.3">
      <c r="A263">
        <v>3</v>
      </c>
      <c r="B263">
        <v>2</v>
      </c>
      <c r="C263" t="str">
        <f t="shared" si="42"/>
        <v>32-영어-5</v>
      </c>
      <c r="D263" s="4" t="s">
        <v>693</v>
      </c>
      <c r="E263" s="1" t="s">
        <v>199</v>
      </c>
      <c r="F263">
        <v>5</v>
      </c>
      <c r="G263" t="e">
        <f>VLOOKUP($C263,'상지대특별식1(학기별)'!$CD:$CS,11,0)</f>
        <v>#N/A</v>
      </c>
      <c r="H263" t="e">
        <f>VLOOKUP($C263,'상지대특별식1(학기별)'!$CD:$CS,12,0)</f>
        <v>#N/A</v>
      </c>
      <c r="I263" t="e">
        <f>VLOOKUP($C263,'상지대특별식1(학기별)'!$CD:$CS,13,0)</f>
        <v>#N/A</v>
      </c>
      <c r="J263" t="e">
        <f>VLOOKUP($C263,'상지대특별식1(학기별)'!$CD:$CS,14,0)</f>
        <v>#N/A</v>
      </c>
      <c r="K263" t="e">
        <f>VLOOKUP($C263,'상지대특별식1(학기별)'!$CD:$CS,15,0)</f>
        <v>#N/A</v>
      </c>
      <c r="L263" t="e">
        <f>VLOOKUP($C263,'상지대특별식1(학기별)'!$CD:$CS,16,0)</f>
        <v>#N/A</v>
      </c>
    </row>
    <row r="265" spans="1:12" x14ac:dyDescent="0.3">
      <c r="A265">
        <v>3</v>
      </c>
      <c r="B265">
        <v>2</v>
      </c>
      <c r="C265" t="str">
        <f t="shared" ref="C265:C269" si="43">A265&amp;B265&amp;D265&amp;E265&amp;D265&amp;F265</f>
        <v>32-과학-1</v>
      </c>
      <c r="D265" s="4" t="s">
        <v>693</v>
      </c>
      <c r="E265" s="1" t="s">
        <v>164</v>
      </c>
      <c r="F265">
        <v>1</v>
      </c>
      <c r="G265" t="e">
        <f>VLOOKUP($C265,'상지대특별식1(학기별)'!$CD:$CS,11,0)</f>
        <v>#N/A</v>
      </c>
      <c r="H265" t="e">
        <f>VLOOKUP($C265,'상지대특별식1(학기별)'!$CD:$CS,12,0)</f>
        <v>#N/A</v>
      </c>
      <c r="I265" t="e">
        <f>VLOOKUP($C265,'상지대특별식1(학기별)'!$CD:$CS,13,0)</f>
        <v>#N/A</v>
      </c>
      <c r="J265" t="e">
        <f>VLOOKUP($C265,'상지대특별식1(학기별)'!$CD:$CS,14,0)</f>
        <v>#N/A</v>
      </c>
      <c r="K265" t="e">
        <f>VLOOKUP($C265,'상지대특별식1(학기별)'!$CD:$CS,15,0)</f>
        <v>#N/A</v>
      </c>
      <c r="L265" t="e">
        <f>VLOOKUP($C265,'상지대특별식1(학기별)'!$CD:$CS,16,0)</f>
        <v>#N/A</v>
      </c>
    </row>
    <row r="266" spans="1:12" x14ac:dyDescent="0.3">
      <c r="A266">
        <v>3</v>
      </c>
      <c r="B266">
        <v>2</v>
      </c>
      <c r="C266" t="str">
        <f t="shared" si="43"/>
        <v>32-과학-2</v>
      </c>
      <c r="D266" s="4" t="s">
        <v>693</v>
      </c>
      <c r="E266" s="1" t="s">
        <v>164</v>
      </c>
      <c r="F266">
        <v>2</v>
      </c>
      <c r="G266" t="e">
        <f>VLOOKUP($C266,'상지대특별식1(학기별)'!$CD:$CS,11,0)</f>
        <v>#N/A</v>
      </c>
      <c r="H266" t="e">
        <f>VLOOKUP($C266,'상지대특별식1(학기별)'!$CD:$CS,12,0)</f>
        <v>#N/A</v>
      </c>
      <c r="I266" t="e">
        <f>VLOOKUP($C266,'상지대특별식1(학기별)'!$CD:$CS,13,0)</f>
        <v>#N/A</v>
      </c>
      <c r="J266" t="e">
        <f>VLOOKUP($C266,'상지대특별식1(학기별)'!$CD:$CS,14,0)</f>
        <v>#N/A</v>
      </c>
      <c r="K266" t="e">
        <f>VLOOKUP($C266,'상지대특별식1(학기별)'!$CD:$CS,15,0)</f>
        <v>#N/A</v>
      </c>
      <c r="L266" t="e">
        <f>VLOOKUP($C266,'상지대특별식1(학기별)'!$CD:$CS,16,0)</f>
        <v>#N/A</v>
      </c>
    </row>
    <row r="267" spans="1:12" x14ac:dyDescent="0.3">
      <c r="A267">
        <v>3</v>
      </c>
      <c r="B267">
        <v>2</v>
      </c>
      <c r="C267" t="str">
        <f t="shared" si="43"/>
        <v>32-과학-3</v>
      </c>
      <c r="D267" s="4" t="s">
        <v>693</v>
      </c>
      <c r="E267" s="1" t="s">
        <v>164</v>
      </c>
      <c r="F267">
        <v>3</v>
      </c>
      <c r="G267" t="e">
        <f>VLOOKUP($C267,'상지대특별식1(학기별)'!$CD:$CS,11,0)</f>
        <v>#N/A</v>
      </c>
      <c r="H267" t="e">
        <f>VLOOKUP($C267,'상지대특별식1(학기별)'!$CD:$CS,12,0)</f>
        <v>#N/A</v>
      </c>
      <c r="I267" t="e">
        <f>VLOOKUP($C267,'상지대특별식1(학기별)'!$CD:$CS,13,0)</f>
        <v>#N/A</v>
      </c>
      <c r="J267" t="e">
        <f>VLOOKUP($C267,'상지대특별식1(학기별)'!$CD:$CS,14,0)</f>
        <v>#N/A</v>
      </c>
      <c r="K267" t="e">
        <f>VLOOKUP($C267,'상지대특별식1(학기별)'!$CD:$CS,15,0)</f>
        <v>#N/A</v>
      </c>
      <c r="L267" t="e">
        <f>VLOOKUP($C267,'상지대특별식1(학기별)'!$CD:$CS,16,0)</f>
        <v>#N/A</v>
      </c>
    </row>
    <row r="268" spans="1:12" x14ac:dyDescent="0.3">
      <c r="A268">
        <v>3</v>
      </c>
      <c r="B268">
        <v>2</v>
      </c>
      <c r="C268" t="str">
        <f t="shared" si="43"/>
        <v>32-과학-4</v>
      </c>
      <c r="D268" s="4" t="s">
        <v>693</v>
      </c>
      <c r="E268" s="1" t="s">
        <v>164</v>
      </c>
      <c r="F268">
        <v>4</v>
      </c>
      <c r="G268" t="e">
        <f>VLOOKUP($C268,'상지대특별식1(학기별)'!$CD:$CS,11,0)</f>
        <v>#N/A</v>
      </c>
      <c r="H268" t="e">
        <f>VLOOKUP($C268,'상지대특별식1(학기별)'!$CD:$CS,12,0)</f>
        <v>#N/A</v>
      </c>
      <c r="I268" t="e">
        <f>VLOOKUP($C268,'상지대특별식1(학기별)'!$CD:$CS,13,0)</f>
        <v>#N/A</v>
      </c>
      <c r="J268" t="e">
        <f>VLOOKUP($C268,'상지대특별식1(학기별)'!$CD:$CS,14,0)</f>
        <v>#N/A</v>
      </c>
      <c r="K268" t="e">
        <f>VLOOKUP($C268,'상지대특별식1(학기별)'!$CD:$CS,15,0)</f>
        <v>#N/A</v>
      </c>
      <c r="L268" t="e">
        <f>VLOOKUP($C268,'상지대특별식1(학기별)'!$CD:$CS,16,0)</f>
        <v>#N/A</v>
      </c>
    </row>
    <row r="269" spans="1:12" x14ac:dyDescent="0.3">
      <c r="A269">
        <v>3</v>
      </c>
      <c r="B269">
        <v>2</v>
      </c>
      <c r="C269" t="str">
        <f t="shared" si="43"/>
        <v>32-과학-5</v>
      </c>
      <c r="D269" s="4" t="s">
        <v>693</v>
      </c>
      <c r="E269" s="1" t="s">
        <v>164</v>
      </c>
      <c r="F269">
        <v>5</v>
      </c>
      <c r="G269" t="e">
        <f>VLOOKUP($C269,'상지대특별식1(학기별)'!$CD:$CS,11,0)</f>
        <v>#N/A</v>
      </c>
      <c r="H269" t="e">
        <f>VLOOKUP($C269,'상지대특별식1(학기별)'!$CD:$CS,12,0)</f>
        <v>#N/A</v>
      </c>
      <c r="I269" t="e">
        <f>VLOOKUP($C269,'상지대특별식1(학기별)'!$CD:$CS,13,0)</f>
        <v>#N/A</v>
      </c>
      <c r="J269" t="e">
        <f>VLOOKUP($C269,'상지대특별식1(학기별)'!$CD:$CS,14,0)</f>
        <v>#N/A</v>
      </c>
      <c r="K269" t="e">
        <f>VLOOKUP($C269,'상지대특별식1(학기별)'!$CD:$CS,15,0)</f>
        <v>#N/A</v>
      </c>
      <c r="L269" t="e">
        <f>VLOOKUP($C269,'상지대특별식1(학기별)'!$CD:$CS,16,0)</f>
        <v>#N/A</v>
      </c>
    </row>
    <row r="271" spans="1:12" x14ac:dyDescent="0.3">
      <c r="A271">
        <v>3</v>
      </c>
      <c r="B271">
        <v>2</v>
      </c>
      <c r="C271" t="str">
        <f t="shared" ref="C271:C275" si="44">A271&amp;B271&amp;D271&amp;E271&amp;D271&amp;F271</f>
        <v>32-사회-1</v>
      </c>
      <c r="D271" s="4" t="s">
        <v>693</v>
      </c>
      <c r="E271" s="1" t="s">
        <v>160</v>
      </c>
      <c r="F271">
        <v>1</v>
      </c>
      <c r="G271" t="e">
        <f>VLOOKUP($C271,'상지대특별식1(학기별)'!$CD:$CS,11,0)</f>
        <v>#N/A</v>
      </c>
      <c r="H271" t="e">
        <f>VLOOKUP($C271,'상지대특별식1(학기별)'!$CD:$CS,12,0)</f>
        <v>#N/A</v>
      </c>
      <c r="I271" t="e">
        <f>VLOOKUP($C271,'상지대특별식1(학기별)'!$CD:$CS,13,0)</f>
        <v>#N/A</v>
      </c>
      <c r="J271" t="e">
        <f>VLOOKUP($C271,'상지대특별식1(학기별)'!$CD:$CS,14,0)</f>
        <v>#N/A</v>
      </c>
      <c r="K271" t="e">
        <f>VLOOKUP($C271,'상지대특별식1(학기별)'!$CD:$CS,15,0)</f>
        <v>#N/A</v>
      </c>
      <c r="L271" t="e">
        <f>VLOOKUP($C271,'상지대특별식1(학기별)'!$CD:$CS,16,0)</f>
        <v>#N/A</v>
      </c>
    </row>
    <row r="272" spans="1:12" x14ac:dyDescent="0.3">
      <c r="A272">
        <v>3</v>
      </c>
      <c r="B272">
        <v>2</v>
      </c>
      <c r="C272" t="str">
        <f t="shared" si="44"/>
        <v>32-사회-2</v>
      </c>
      <c r="D272" s="4" t="s">
        <v>693</v>
      </c>
      <c r="E272" s="1" t="s">
        <v>160</v>
      </c>
      <c r="F272">
        <v>2</v>
      </c>
      <c r="G272" t="e">
        <f>VLOOKUP($C272,'상지대특별식1(학기별)'!$CD:$CS,11,0)</f>
        <v>#N/A</v>
      </c>
      <c r="H272" t="e">
        <f>VLOOKUP($C272,'상지대특별식1(학기별)'!$CD:$CS,12,0)</f>
        <v>#N/A</v>
      </c>
      <c r="I272" t="e">
        <f>VLOOKUP($C272,'상지대특별식1(학기별)'!$CD:$CS,13,0)</f>
        <v>#N/A</v>
      </c>
      <c r="J272" t="e">
        <f>VLOOKUP($C272,'상지대특별식1(학기별)'!$CD:$CS,14,0)</f>
        <v>#N/A</v>
      </c>
      <c r="K272" t="e">
        <f>VLOOKUP($C272,'상지대특별식1(학기별)'!$CD:$CS,15,0)</f>
        <v>#N/A</v>
      </c>
      <c r="L272" t="e">
        <f>VLOOKUP($C272,'상지대특별식1(학기별)'!$CD:$CS,16,0)</f>
        <v>#N/A</v>
      </c>
    </row>
    <row r="273" spans="1:12" x14ac:dyDescent="0.3">
      <c r="A273">
        <v>3</v>
      </c>
      <c r="B273">
        <v>2</v>
      </c>
      <c r="C273" t="str">
        <f t="shared" si="44"/>
        <v>32-사회-3</v>
      </c>
      <c r="D273" s="4" t="s">
        <v>693</v>
      </c>
      <c r="E273" s="1" t="s">
        <v>160</v>
      </c>
      <c r="F273">
        <v>3</v>
      </c>
      <c r="G273" t="e">
        <f>VLOOKUP($C273,'상지대특별식1(학기별)'!$CD:$CS,11,0)</f>
        <v>#N/A</v>
      </c>
      <c r="H273" t="e">
        <f>VLOOKUP($C273,'상지대특별식1(학기별)'!$CD:$CS,12,0)</f>
        <v>#N/A</v>
      </c>
      <c r="I273" t="e">
        <f>VLOOKUP($C273,'상지대특별식1(학기별)'!$CD:$CS,13,0)</f>
        <v>#N/A</v>
      </c>
      <c r="J273" t="e">
        <f>VLOOKUP($C273,'상지대특별식1(학기별)'!$CD:$CS,14,0)</f>
        <v>#N/A</v>
      </c>
      <c r="K273" t="e">
        <f>VLOOKUP($C273,'상지대특별식1(학기별)'!$CD:$CS,15,0)</f>
        <v>#N/A</v>
      </c>
      <c r="L273" t="e">
        <f>VLOOKUP($C273,'상지대특별식1(학기별)'!$CD:$CS,16,0)</f>
        <v>#N/A</v>
      </c>
    </row>
    <row r="274" spans="1:12" x14ac:dyDescent="0.3">
      <c r="A274">
        <v>3</v>
      </c>
      <c r="B274">
        <v>2</v>
      </c>
      <c r="C274" t="str">
        <f t="shared" si="44"/>
        <v>32-사회-4</v>
      </c>
      <c r="D274" s="4" t="s">
        <v>693</v>
      </c>
      <c r="E274" s="1" t="s">
        <v>160</v>
      </c>
      <c r="F274">
        <v>4</v>
      </c>
      <c r="G274" t="e">
        <f>VLOOKUP($C274,'상지대특별식1(학기별)'!$CD:$CS,11,0)</f>
        <v>#N/A</v>
      </c>
      <c r="H274" t="e">
        <f>VLOOKUP($C274,'상지대특별식1(학기별)'!$CD:$CS,12,0)</f>
        <v>#N/A</v>
      </c>
      <c r="I274" t="e">
        <f>VLOOKUP($C274,'상지대특별식1(학기별)'!$CD:$CS,13,0)</f>
        <v>#N/A</v>
      </c>
      <c r="J274" t="e">
        <f>VLOOKUP($C274,'상지대특별식1(학기별)'!$CD:$CS,14,0)</f>
        <v>#N/A</v>
      </c>
      <c r="K274" t="e">
        <f>VLOOKUP($C274,'상지대특별식1(학기별)'!$CD:$CS,15,0)</f>
        <v>#N/A</v>
      </c>
      <c r="L274" t="e">
        <f>VLOOKUP($C274,'상지대특별식1(학기별)'!$CD:$CS,16,0)</f>
        <v>#N/A</v>
      </c>
    </row>
    <row r="275" spans="1:12" x14ac:dyDescent="0.3">
      <c r="A275">
        <v>3</v>
      </c>
      <c r="B275">
        <v>2</v>
      </c>
      <c r="C275" t="str">
        <f t="shared" si="44"/>
        <v>32-사회-5</v>
      </c>
      <c r="D275" s="4" t="s">
        <v>693</v>
      </c>
      <c r="E275" s="1" t="s">
        <v>160</v>
      </c>
      <c r="F275">
        <v>5</v>
      </c>
      <c r="G275" t="e">
        <f>VLOOKUP($C275,'상지대특별식1(학기별)'!$CD:$CS,11,0)</f>
        <v>#N/A</v>
      </c>
      <c r="H275" t="e">
        <f>VLOOKUP($C275,'상지대특별식1(학기별)'!$CD:$CS,12,0)</f>
        <v>#N/A</v>
      </c>
      <c r="I275" t="e">
        <f>VLOOKUP($C275,'상지대특별식1(학기별)'!$CD:$CS,13,0)</f>
        <v>#N/A</v>
      </c>
      <c r="J275" t="e">
        <f>VLOOKUP($C275,'상지대특별식1(학기별)'!$CD:$CS,14,0)</f>
        <v>#N/A</v>
      </c>
      <c r="K275" t="e">
        <f>VLOOKUP($C275,'상지대특별식1(학기별)'!$CD:$CS,15,0)</f>
        <v>#N/A</v>
      </c>
      <c r="L275" t="e">
        <f>VLOOKUP($C275,'상지대특별식1(학기별)'!$CD:$CS,16,0)</f>
        <v>#N/A</v>
      </c>
    </row>
    <row r="277" spans="1:12" x14ac:dyDescent="0.3">
      <c r="A277">
        <v>3</v>
      </c>
      <c r="B277">
        <v>2</v>
      </c>
      <c r="C277" t="str">
        <f t="shared" ref="C277:C281" si="45">A277&amp;B277&amp;D277&amp;E277&amp;D277&amp;F277</f>
        <v>32-한국사-1</v>
      </c>
      <c r="D277" s="4" t="s">
        <v>693</v>
      </c>
      <c r="E277" s="1" t="s">
        <v>695</v>
      </c>
      <c r="F277">
        <v>1</v>
      </c>
      <c r="G277" t="e">
        <f>VLOOKUP($C277,'상지대특별식1(학기별)'!$CD:$CS,11,0)</f>
        <v>#N/A</v>
      </c>
      <c r="H277" t="e">
        <f>VLOOKUP($C277,'상지대특별식1(학기별)'!$CD:$CS,12,0)</f>
        <v>#N/A</v>
      </c>
      <c r="I277" t="e">
        <f>VLOOKUP($C277,'상지대특별식1(학기별)'!$CD:$CS,13,0)</f>
        <v>#N/A</v>
      </c>
      <c r="J277" t="e">
        <f>VLOOKUP($C277,'상지대특별식1(학기별)'!$CD:$CS,14,0)</f>
        <v>#N/A</v>
      </c>
      <c r="K277" t="e">
        <f>VLOOKUP($C277,'상지대특별식1(학기별)'!$CD:$CS,15,0)</f>
        <v>#N/A</v>
      </c>
      <c r="L277" t="e">
        <f>VLOOKUP($C277,'상지대특별식1(학기별)'!$CD:$CS,16,0)</f>
        <v>#N/A</v>
      </c>
    </row>
    <row r="278" spans="1:12" x14ac:dyDescent="0.3">
      <c r="A278">
        <v>3</v>
      </c>
      <c r="B278">
        <v>2</v>
      </c>
      <c r="C278" t="str">
        <f t="shared" si="45"/>
        <v>32-한국사-2</v>
      </c>
      <c r="D278" s="4" t="s">
        <v>693</v>
      </c>
      <c r="E278" s="1" t="s">
        <v>695</v>
      </c>
      <c r="F278">
        <v>2</v>
      </c>
      <c r="G278" t="e">
        <f>VLOOKUP($C278,'상지대특별식1(학기별)'!$CD:$CS,11,0)</f>
        <v>#N/A</v>
      </c>
      <c r="H278" t="e">
        <f>VLOOKUP($C278,'상지대특별식1(학기별)'!$CD:$CS,12,0)</f>
        <v>#N/A</v>
      </c>
      <c r="I278" t="e">
        <f>VLOOKUP($C278,'상지대특별식1(학기별)'!$CD:$CS,13,0)</f>
        <v>#N/A</v>
      </c>
      <c r="J278" t="e">
        <f>VLOOKUP($C278,'상지대특별식1(학기별)'!$CD:$CS,14,0)</f>
        <v>#N/A</v>
      </c>
      <c r="K278" t="e">
        <f>VLOOKUP($C278,'상지대특별식1(학기별)'!$CD:$CS,15,0)</f>
        <v>#N/A</v>
      </c>
      <c r="L278" t="e">
        <f>VLOOKUP($C278,'상지대특별식1(학기별)'!$CD:$CS,16,0)</f>
        <v>#N/A</v>
      </c>
    </row>
    <row r="279" spans="1:12" x14ac:dyDescent="0.3">
      <c r="A279">
        <v>3</v>
      </c>
      <c r="B279">
        <v>2</v>
      </c>
      <c r="C279" t="str">
        <f t="shared" si="45"/>
        <v>32-한국사-3</v>
      </c>
      <c r="D279" s="4" t="s">
        <v>693</v>
      </c>
      <c r="E279" s="1" t="s">
        <v>695</v>
      </c>
      <c r="F279">
        <v>3</v>
      </c>
      <c r="G279" t="e">
        <f>VLOOKUP($C279,'상지대특별식1(학기별)'!$CD:$CS,11,0)</f>
        <v>#N/A</v>
      </c>
      <c r="H279" t="e">
        <f>VLOOKUP($C279,'상지대특별식1(학기별)'!$CD:$CS,12,0)</f>
        <v>#N/A</v>
      </c>
      <c r="I279" t="e">
        <f>VLOOKUP($C279,'상지대특별식1(학기별)'!$CD:$CS,13,0)</f>
        <v>#N/A</v>
      </c>
      <c r="J279" t="e">
        <f>VLOOKUP($C279,'상지대특별식1(학기별)'!$CD:$CS,14,0)</f>
        <v>#N/A</v>
      </c>
      <c r="K279" t="e">
        <f>VLOOKUP($C279,'상지대특별식1(학기별)'!$CD:$CS,15,0)</f>
        <v>#N/A</v>
      </c>
      <c r="L279" t="e">
        <f>VLOOKUP($C279,'상지대특별식1(학기별)'!$CD:$CS,16,0)</f>
        <v>#N/A</v>
      </c>
    </row>
    <row r="280" spans="1:12" x14ac:dyDescent="0.3">
      <c r="A280">
        <v>3</v>
      </c>
      <c r="B280">
        <v>2</v>
      </c>
      <c r="C280" t="str">
        <f t="shared" si="45"/>
        <v>32-한국사-4</v>
      </c>
      <c r="D280" s="4" t="s">
        <v>693</v>
      </c>
      <c r="E280" s="1" t="s">
        <v>695</v>
      </c>
      <c r="F280">
        <v>4</v>
      </c>
      <c r="G280" t="e">
        <f>VLOOKUP($C280,'상지대특별식1(학기별)'!$CD:$CS,11,0)</f>
        <v>#N/A</v>
      </c>
      <c r="H280" t="e">
        <f>VLOOKUP($C280,'상지대특별식1(학기별)'!$CD:$CS,12,0)</f>
        <v>#N/A</v>
      </c>
      <c r="I280" t="e">
        <f>VLOOKUP($C280,'상지대특별식1(학기별)'!$CD:$CS,13,0)</f>
        <v>#N/A</v>
      </c>
      <c r="J280" t="e">
        <f>VLOOKUP($C280,'상지대특별식1(학기별)'!$CD:$CS,14,0)</f>
        <v>#N/A</v>
      </c>
      <c r="K280" t="e">
        <f>VLOOKUP($C280,'상지대특별식1(학기별)'!$CD:$CS,15,0)</f>
        <v>#N/A</v>
      </c>
      <c r="L280" t="e">
        <f>VLOOKUP($C280,'상지대특별식1(학기별)'!$CD:$CS,16,0)</f>
        <v>#N/A</v>
      </c>
    </row>
    <row r="281" spans="1:12" x14ac:dyDescent="0.3">
      <c r="A281">
        <v>3</v>
      </c>
      <c r="B281">
        <v>2</v>
      </c>
      <c r="C281" t="str">
        <f t="shared" si="45"/>
        <v>32-한국사-5</v>
      </c>
      <c r="D281" s="4" t="s">
        <v>693</v>
      </c>
      <c r="E281" s="1" t="s">
        <v>695</v>
      </c>
      <c r="F281">
        <v>5</v>
      </c>
      <c r="G281" t="e">
        <f>VLOOKUP($C281,'상지대특별식1(학기별)'!$CD:$CS,11,0)</f>
        <v>#N/A</v>
      </c>
      <c r="H281" t="e">
        <f>VLOOKUP($C281,'상지대특별식1(학기별)'!$CD:$CS,12,0)</f>
        <v>#N/A</v>
      </c>
      <c r="I281" t="e">
        <f>VLOOKUP($C281,'상지대특별식1(학기별)'!$CD:$CS,13,0)</f>
        <v>#N/A</v>
      </c>
      <c r="J281" t="e">
        <f>VLOOKUP($C281,'상지대특별식1(학기별)'!$CD:$CS,14,0)</f>
        <v>#N/A</v>
      </c>
      <c r="K281" t="e">
        <f>VLOOKUP($C281,'상지대특별식1(학기별)'!$CD:$CS,15,0)</f>
        <v>#N/A</v>
      </c>
      <c r="L281" t="e">
        <f>VLOOKUP($C281,'상지대특별식1(학기별)'!$CD:$CS,16,0)</f>
        <v>#N/A</v>
      </c>
    </row>
    <row r="283" spans="1:12" x14ac:dyDescent="0.3">
      <c r="A283">
        <v>3</v>
      </c>
      <c r="B283">
        <v>2</v>
      </c>
      <c r="C283" t="str">
        <f t="shared" ref="C283:C287" si="46">A283&amp;B283&amp;D283&amp;E283&amp;D283&amp;F283</f>
        <v>32-도덕-1</v>
      </c>
      <c r="D283" s="4" t="s">
        <v>693</v>
      </c>
      <c r="E283" s="1" t="s">
        <v>158</v>
      </c>
      <c r="F283">
        <v>1</v>
      </c>
      <c r="G283" t="e">
        <f>VLOOKUP($C283,'상지대특별식1(학기별)'!$CD:$CS,11,0)</f>
        <v>#N/A</v>
      </c>
      <c r="H283" t="e">
        <f>VLOOKUP($C283,'상지대특별식1(학기별)'!$CD:$CS,12,0)</f>
        <v>#N/A</v>
      </c>
      <c r="I283" t="e">
        <f>VLOOKUP($C283,'상지대특별식1(학기별)'!$CD:$CS,13,0)</f>
        <v>#N/A</v>
      </c>
      <c r="J283" t="e">
        <f>VLOOKUP($C283,'상지대특별식1(학기별)'!$CD:$CS,14,0)</f>
        <v>#N/A</v>
      </c>
      <c r="K283" t="e">
        <f>VLOOKUP($C283,'상지대특별식1(학기별)'!$CD:$CS,15,0)</f>
        <v>#N/A</v>
      </c>
      <c r="L283" t="e">
        <f>VLOOKUP($C283,'상지대특별식1(학기별)'!$CD:$CS,16,0)</f>
        <v>#N/A</v>
      </c>
    </row>
    <row r="284" spans="1:12" x14ac:dyDescent="0.3">
      <c r="A284">
        <v>3</v>
      </c>
      <c r="B284">
        <v>2</v>
      </c>
      <c r="C284" t="str">
        <f t="shared" si="46"/>
        <v>32-도덕-2</v>
      </c>
      <c r="D284" s="4" t="s">
        <v>693</v>
      </c>
      <c r="E284" s="1" t="s">
        <v>158</v>
      </c>
      <c r="F284">
        <v>2</v>
      </c>
      <c r="G284" t="e">
        <f>VLOOKUP($C284,'상지대특별식1(학기별)'!$CD:$CS,11,0)</f>
        <v>#N/A</v>
      </c>
      <c r="H284" t="e">
        <f>VLOOKUP($C284,'상지대특별식1(학기별)'!$CD:$CS,12,0)</f>
        <v>#N/A</v>
      </c>
      <c r="I284" t="e">
        <f>VLOOKUP($C284,'상지대특별식1(학기별)'!$CD:$CS,13,0)</f>
        <v>#N/A</v>
      </c>
      <c r="J284" t="e">
        <f>VLOOKUP($C284,'상지대특별식1(학기별)'!$CD:$CS,14,0)</f>
        <v>#N/A</v>
      </c>
      <c r="K284" t="e">
        <f>VLOOKUP($C284,'상지대특별식1(학기별)'!$CD:$CS,15,0)</f>
        <v>#N/A</v>
      </c>
      <c r="L284" t="e">
        <f>VLOOKUP($C284,'상지대특별식1(학기별)'!$CD:$CS,16,0)</f>
        <v>#N/A</v>
      </c>
    </row>
    <row r="285" spans="1:12" x14ac:dyDescent="0.3">
      <c r="A285">
        <v>3</v>
      </c>
      <c r="B285">
        <v>2</v>
      </c>
      <c r="C285" t="str">
        <f t="shared" si="46"/>
        <v>32-도덕-3</v>
      </c>
      <c r="D285" s="4" t="s">
        <v>693</v>
      </c>
      <c r="E285" s="1" t="s">
        <v>158</v>
      </c>
      <c r="F285">
        <v>3</v>
      </c>
      <c r="G285" t="e">
        <f>VLOOKUP($C285,'상지대특별식1(학기별)'!$CD:$CS,11,0)</f>
        <v>#N/A</v>
      </c>
      <c r="H285" t="e">
        <f>VLOOKUP($C285,'상지대특별식1(학기별)'!$CD:$CS,12,0)</f>
        <v>#N/A</v>
      </c>
      <c r="I285" t="e">
        <f>VLOOKUP($C285,'상지대특별식1(학기별)'!$CD:$CS,13,0)</f>
        <v>#N/A</v>
      </c>
      <c r="J285" t="e">
        <f>VLOOKUP($C285,'상지대특별식1(학기별)'!$CD:$CS,14,0)</f>
        <v>#N/A</v>
      </c>
      <c r="K285" t="e">
        <f>VLOOKUP($C285,'상지대특별식1(학기별)'!$CD:$CS,15,0)</f>
        <v>#N/A</v>
      </c>
      <c r="L285" t="e">
        <f>VLOOKUP($C285,'상지대특별식1(학기별)'!$CD:$CS,16,0)</f>
        <v>#N/A</v>
      </c>
    </row>
    <row r="286" spans="1:12" x14ac:dyDescent="0.3">
      <c r="A286">
        <v>3</v>
      </c>
      <c r="B286">
        <v>2</v>
      </c>
      <c r="C286" t="str">
        <f t="shared" si="46"/>
        <v>32-도덕-4</v>
      </c>
      <c r="D286" s="4" t="s">
        <v>693</v>
      </c>
      <c r="E286" s="1" t="s">
        <v>158</v>
      </c>
      <c r="F286">
        <v>4</v>
      </c>
      <c r="G286" t="e">
        <f>VLOOKUP($C286,'상지대특별식1(학기별)'!$CD:$CS,11,0)</f>
        <v>#N/A</v>
      </c>
      <c r="H286" t="e">
        <f>VLOOKUP($C286,'상지대특별식1(학기별)'!$CD:$CS,12,0)</f>
        <v>#N/A</v>
      </c>
      <c r="I286" t="e">
        <f>VLOOKUP($C286,'상지대특별식1(학기별)'!$CD:$CS,13,0)</f>
        <v>#N/A</v>
      </c>
      <c r="J286" t="e">
        <f>VLOOKUP($C286,'상지대특별식1(학기별)'!$CD:$CS,14,0)</f>
        <v>#N/A</v>
      </c>
      <c r="K286" t="e">
        <f>VLOOKUP($C286,'상지대특별식1(학기별)'!$CD:$CS,15,0)</f>
        <v>#N/A</v>
      </c>
      <c r="L286" t="e">
        <f>VLOOKUP($C286,'상지대특별식1(학기별)'!$CD:$CS,16,0)</f>
        <v>#N/A</v>
      </c>
    </row>
    <row r="287" spans="1:12" x14ac:dyDescent="0.3">
      <c r="A287">
        <v>3</v>
      </c>
      <c r="B287">
        <v>2</v>
      </c>
      <c r="C287" t="str">
        <f t="shared" si="46"/>
        <v>32-도덕-5</v>
      </c>
      <c r="D287" s="4" t="s">
        <v>693</v>
      </c>
      <c r="E287" s="1" t="s">
        <v>158</v>
      </c>
      <c r="F287">
        <v>5</v>
      </c>
      <c r="G287" t="e">
        <f>VLOOKUP($C287,'상지대특별식1(학기별)'!$CD:$CS,11,0)</f>
        <v>#N/A</v>
      </c>
      <c r="H287" t="e">
        <f>VLOOKUP($C287,'상지대특별식1(학기별)'!$CD:$CS,12,0)</f>
        <v>#N/A</v>
      </c>
      <c r="I287" t="e">
        <f>VLOOKUP($C287,'상지대특별식1(학기별)'!$CD:$CS,13,0)</f>
        <v>#N/A</v>
      </c>
      <c r="J287" t="e">
        <f>VLOOKUP($C287,'상지대특별식1(학기별)'!$CD:$CS,14,0)</f>
        <v>#N/A</v>
      </c>
      <c r="K287" t="e">
        <f>VLOOKUP($C287,'상지대특별식1(학기별)'!$CD:$CS,15,0)</f>
        <v>#N/A</v>
      </c>
      <c r="L287" t="e">
        <f>VLOOKUP($C287,'상지대특별식1(학기별)'!$CD:$CS,16,0)</f>
        <v>#N/A</v>
      </c>
    </row>
    <row r="289" spans="1:12" x14ac:dyDescent="0.3">
      <c r="A289">
        <v>3</v>
      </c>
      <c r="B289">
        <v>2</v>
      </c>
      <c r="C289" t="str">
        <f t="shared" ref="C289:C293" si="47">A289&amp;B289&amp;D289&amp;E289&amp;D289&amp;F289</f>
        <v>32-역사-1</v>
      </c>
      <c r="D289" s="4" t="s">
        <v>693</v>
      </c>
      <c r="E289" s="1" t="s">
        <v>696</v>
      </c>
      <c r="F289">
        <v>1</v>
      </c>
      <c r="G289" t="e">
        <f>VLOOKUP($C289,'상지대특별식1(학기별)'!$CD:$CS,11,0)</f>
        <v>#N/A</v>
      </c>
      <c r="H289" t="e">
        <f>VLOOKUP($C289,'상지대특별식1(학기별)'!$CD:$CS,12,0)</f>
        <v>#N/A</v>
      </c>
      <c r="I289" t="e">
        <f>VLOOKUP($C289,'상지대특별식1(학기별)'!$CD:$CS,13,0)</f>
        <v>#N/A</v>
      </c>
      <c r="J289" t="e">
        <f>VLOOKUP($C289,'상지대특별식1(학기별)'!$CD:$CS,14,0)</f>
        <v>#N/A</v>
      </c>
      <c r="K289" t="e">
        <f>VLOOKUP($C289,'상지대특별식1(학기별)'!$CD:$CS,15,0)</f>
        <v>#N/A</v>
      </c>
      <c r="L289" t="e">
        <f>VLOOKUP($C289,'상지대특별식1(학기별)'!$CD:$CS,16,0)</f>
        <v>#N/A</v>
      </c>
    </row>
    <row r="290" spans="1:12" x14ac:dyDescent="0.3">
      <c r="A290">
        <v>3</v>
      </c>
      <c r="B290">
        <v>2</v>
      </c>
      <c r="C290" t="str">
        <f t="shared" si="47"/>
        <v>32-역사-2</v>
      </c>
      <c r="D290" s="4" t="s">
        <v>693</v>
      </c>
      <c r="E290" s="1" t="s">
        <v>696</v>
      </c>
      <c r="F290">
        <v>2</v>
      </c>
      <c r="G290" t="e">
        <f>VLOOKUP($C290,'상지대특별식1(학기별)'!$CD:$CS,11,0)</f>
        <v>#N/A</v>
      </c>
      <c r="H290" t="e">
        <f>VLOOKUP($C290,'상지대특별식1(학기별)'!$CD:$CS,12,0)</f>
        <v>#N/A</v>
      </c>
      <c r="I290" t="e">
        <f>VLOOKUP($C290,'상지대특별식1(학기별)'!$CD:$CS,13,0)</f>
        <v>#N/A</v>
      </c>
      <c r="J290" t="e">
        <f>VLOOKUP($C290,'상지대특별식1(학기별)'!$CD:$CS,14,0)</f>
        <v>#N/A</v>
      </c>
      <c r="K290" t="e">
        <f>VLOOKUP($C290,'상지대특별식1(학기별)'!$CD:$CS,15,0)</f>
        <v>#N/A</v>
      </c>
      <c r="L290" t="e">
        <f>VLOOKUP($C290,'상지대특별식1(학기별)'!$CD:$CS,16,0)</f>
        <v>#N/A</v>
      </c>
    </row>
    <row r="291" spans="1:12" x14ac:dyDescent="0.3">
      <c r="A291">
        <v>3</v>
      </c>
      <c r="B291">
        <v>2</v>
      </c>
      <c r="C291" t="str">
        <f t="shared" si="47"/>
        <v>32-역사-3</v>
      </c>
      <c r="D291" s="4" t="s">
        <v>693</v>
      </c>
      <c r="E291" s="1" t="s">
        <v>696</v>
      </c>
      <c r="F291">
        <v>3</v>
      </c>
      <c r="G291" t="e">
        <f>VLOOKUP($C291,'상지대특별식1(학기별)'!$CD:$CS,11,0)</f>
        <v>#N/A</v>
      </c>
      <c r="H291" t="e">
        <f>VLOOKUP($C291,'상지대특별식1(학기별)'!$CD:$CS,12,0)</f>
        <v>#N/A</v>
      </c>
      <c r="I291" t="e">
        <f>VLOOKUP($C291,'상지대특별식1(학기별)'!$CD:$CS,13,0)</f>
        <v>#N/A</v>
      </c>
      <c r="J291" t="e">
        <f>VLOOKUP($C291,'상지대특별식1(학기별)'!$CD:$CS,14,0)</f>
        <v>#N/A</v>
      </c>
      <c r="K291" t="e">
        <f>VLOOKUP($C291,'상지대특별식1(학기별)'!$CD:$CS,15,0)</f>
        <v>#N/A</v>
      </c>
      <c r="L291" t="e">
        <f>VLOOKUP($C291,'상지대특별식1(학기별)'!$CD:$CS,16,0)</f>
        <v>#N/A</v>
      </c>
    </row>
    <row r="292" spans="1:12" x14ac:dyDescent="0.3">
      <c r="A292">
        <v>3</v>
      </c>
      <c r="B292">
        <v>2</v>
      </c>
      <c r="C292" t="str">
        <f t="shared" si="47"/>
        <v>32-역사-4</v>
      </c>
      <c r="D292" s="4" t="s">
        <v>693</v>
      </c>
      <c r="E292" s="1" t="s">
        <v>696</v>
      </c>
      <c r="F292">
        <v>4</v>
      </c>
      <c r="G292" t="e">
        <f>VLOOKUP($C292,'상지대특별식1(학기별)'!$CD:$CS,11,0)</f>
        <v>#N/A</v>
      </c>
      <c r="H292" t="e">
        <f>VLOOKUP($C292,'상지대특별식1(학기별)'!$CD:$CS,12,0)</f>
        <v>#N/A</v>
      </c>
      <c r="I292" t="e">
        <f>VLOOKUP($C292,'상지대특별식1(학기별)'!$CD:$CS,13,0)</f>
        <v>#N/A</v>
      </c>
      <c r="J292" t="e">
        <f>VLOOKUP($C292,'상지대특별식1(학기별)'!$CD:$CS,14,0)</f>
        <v>#N/A</v>
      </c>
      <c r="K292" t="e">
        <f>VLOOKUP($C292,'상지대특별식1(학기별)'!$CD:$CS,15,0)</f>
        <v>#N/A</v>
      </c>
      <c r="L292" t="e">
        <f>VLOOKUP($C292,'상지대특별식1(학기별)'!$CD:$CS,16,0)</f>
        <v>#N/A</v>
      </c>
    </row>
    <row r="293" spans="1:12" x14ac:dyDescent="0.3">
      <c r="A293">
        <v>3</v>
      </c>
      <c r="B293">
        <v>2</v>
      </c>
      <c r="C293" t="str">
        <f t="shared" si="47"/>
        <v>32-역사-5</v>
      </c>
      <c r="D293" s="4" t="s">
        <v>693</v>
      </c>
      <c r="E293" s="1" t="s">
        <v>696</v>
      </c>
      <c r="F293">
        <v>5</v>
      </c>
      <c r="G293" t="e">
        <f>VLOOKUP($C293,'상지대특별식1(학기별)'!$CD:$CS,11,0)</f>
        <v>#N/A</v>
      </c>
      <c r="H293" t="e">
        <f>VLOOKUP($C293,'상지대특별식1(학기별)'!$CD:$CS,12,0)</f>
        <v>#N/A</v>
      </c>
      <c r="I293" t="e">
        <f>VLOOKUP($C293,'상지대특별식1(학기별)'!$CD:$CS,13,0)</f>
        <v>#N/A</v>
      </c>
      <c r="J293" t="e">
        <f>VLOOKUP($C293,'상지대특별식1(학기별)'!$CD:$CS,14,0)</f>
        <v>#N/A</v>
      </c>
      <c r="K293" t="e">
        <f>VLOOKUP($C293,'상지대특별식1(학기별)'!$CD:$CS,15,0)</f>
        <v>#N/A</v>
      </c>
      <c r="L293" t="e">
        <f>VLOOKUP($C293,'상지대특별식1(학기별)'!$CD:$CS,16,0)</f>
        <v>#N/A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16</vt:i4>
      </vt:variant>
    </vt:vector>
  </HeadingPairs>
  <TitlesOfParts>
    <vt:vector size="16" baseType="lpstr">
      <vt:lpstr>성적입력</vt:lpstr>
      <vt:lpstr>디스플레이시트</vt:lpstr>
      <vt:lpstr>의치한약수데이터</vt:lpstr>
      <vt:lpstr>성적분석</vt:lpstr>
      <vt:lpstr>학교별등급점수</vt:lpstr>
      <vt:lpstr>인제대특별식</vt:lpstr>
      <vt:lpstr>우석대특별식</vt:lpstr>
      <vt:lpstr>상지대특별식1(학기별)</vt:lpstr>
      <vt:lpstr>상지대특별식2(학기,과목별)</vt:lpstr>
      <vt:lpstr>상지대특별식3</vt:lpstr>
      <vt:lpstr>건양특별식</vt:lpstr>
      <vt:lpstr>경상대특별식22~23,26~27</vt:lpstr>
      <vt:lpstr>경상대특별식24</vt:lpstr>
      <vt:lpstr>건국대글로컬특별식</vt:lpstr>
      <vt:lpstr>건국대글로컬교과분류자료</vt:lpstr>
      <vt:lpstr>학교코드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Hancom Inc.</dc:creator>
  <cp:lastModifiedBy>김하연</cp:lastModifiedBy>
  <cp:revision>1</cp:revision>
  <dcterms:created xsi:type="dcterms:W3CDTF">2019-10-09T00:00:00Z</dcterms:created>
  <dcterms:modified xsi:type="dcterms:W3CDTF">2025-08-01T08:11:37Z</dcterms:modified>
  <cp:version>1100.0100.01</cp:version>
</cp:coreProperties>
</file>