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ngik-my.sharepoint.com/personal/edc9566_mail_hongik_ac_kr/Documents/바탕 화면/모의고사&amp;수능 관련/2023/고3/국수/첨부파일 제작용/"/>
    </mc:Choice>
  </mc:AlternateContent>
  <xr:revisionPtr revIDLastSave="4" documentId="8_{106861DE-4498-49E7-BCA5-669C78A6EC4E}" xr6:coauthVersionLast="47" xr6:coauthVersionMax="47" xr10:uidLastSave="{12C9954A-FD4D-49A4-9500-C05DCA18FF72}"/>
  <bookViews>
    <workbookView xWindow="-110" yWindow="-110" windowWidth="19420" windowHeight="11620" tabRatio="930" firstSheet="2" activeTab="2" xr2:uid="{AB9EE284-95EA-49B1-8133-EE4E7651E7F1}"/>
  </bookViews>
  <sheets>
    <sheet name="인원 입력 기능" sheetId="64" state="hidden" r:id="rId1"/>
    <sheet name="점수 계산기" sheetId="122" state="hidden" r:id="rId2"/>
    <sheet name="국어 진위판정" sheetId="120" r:id="rId3"/>
    <sheet name="수학 진위판정" sheetId="105" r:id="rId4"/>
  </sheets>
  <definedNames>
    <definedName name="_xlnm._FilterDatabase" localSheetId="1" hidden="1">'점수 계산기'!$B$11:$B$16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05" l="1"/>
  <c r="O11" i="105"/>
  <c r="Q9" i="105"/>
  <c r="R9" i="105" s="1"/>
  <c r="Q10" i="105"/>
  <c r="R10" i="105" s="1"/>
  <c r="Q8" i="105"/>
  <c r="P10" i="120"/>
  <c r="O10" i="120"/>
  <c r="F302" i="105"/>
  <c r="G302" i="105" s="1"/>
  <c r="K302" i="105"/>
  <c r="L302" i="105" s="1"/>
  <c r="F303" i="105"/>
  <c r="G303" i="105" s="1"/>
  <c r="K303" i="105"/>
  <c r="L303" i="105" s="1"/>
  <c r="F304" i="105"/>
  <c r="G304" i="105" s="1"/>
  <c r="K304" i="105"/>
  <c r="L304" i="105" s="1"/>
  <c r="K293" i="105"/>
  <c r="L293" i="105" s="1"/>
  <c r="K294" i="105"/>
  <c r="L294" i="105" s="1"/>
  <c r="K295" i="105"/>
  <c r="L295" i="105" s="1"/>
  <c r="K296" i="105"/>
  <c r="L296" i="105" s="1"/>
  <c r="K297" i="105"/>
  <c r="L297" i="105" s="1"/>
  <c r="K298" i="105"/>
  <c r="L298" i="105" s="1"/>
  <c r="K299" i="105"/>
  <c r="L299" i="105" s="1"/>
  <c r="K300" i="105"/>
  <c r="L300" i="105" s="1"/>
  <c r="K301" i="105"/>
  <c r="L301" i="105" s="1"/>
  <c r="F298" i="105"/>
  <c r="G298" i="105" s="1"/>
  <c r="F299" i="105"/>
  <c r="G299" i="105" s="1"/>
  <c r="F300" i="105"/>
  <c r="H300" i="105" s="1"/>
  <c r="F301" i="105"/>
  <c r="G301" i="105" s="1"/>
  <c r="F223" i="105"/>
  <c r="G223" i="105" s="1"/>
  <c r="F224" i="105"/>
  <c r="G224" i="105" s="1"/>
  <c r="F225" i="105"/>
  <c r="G225" i="105" s="1"/>
  <c r="F226" i="105"/>
  <c r="G226" i="105" s="1"/>
  <c r="F227" i="105"/>
  <c r="G227" i="105" s="1"/>
  <c r="F228" i="105"/>
  <c r="G228" i="105" s="1"/>
  <c r="F218" i="105"/>
  <c r="G218" i="105" s="1"/>
  <c r="F215" i="105"/>
  <c r="G215" i="105" s="1"/>
  <c r="F216" i="105"/>
  <c r="G216" i="105" s="1"/>
  <c r="F217" i="105"/>
  <c r="G217" i="105" s="1"/>
  <c r="F219" i="105"/>
  <c r="H219" i="105" s="1"/>
  <c r="F220" i="105"/>
  <c r="G220" i="105" s="1"/>
  <c r="F221" i="105"/>
  <c r="G221" i="105" s="1"/>
  <c r="F222" i="105"/>
  <c r="G222" i="105" s="1"/>
  <c r="K95" i="105"/>
  <c r="L95" i="105" s="1"/>
  <c r="K96" i="105"/>
  <c r="L96" i="105" s="1"/>
  <c r="K97" i="105"/>
  <c r="L97" i="105" s="1"/>
  <c r="K98" i="105"/>
  <c r="L98" i="105" s="1"/>
  <c r="K93" i="105"/>
  <c r="L93" i="105" s="1"/>
  <c r="K94" i="105"/>
  <c r="L94" i="105" s="1"/>
  <c r="F95" i="105"/>
  <c r="G95" i="105" s="1"/>
  <c r="F96" i="105"/>
  <c r="G96" i="105" s="1"/>
  <c r="F97" i="105"/>
  <c r="G97" i="105" s="1"/>
  <c r="F98" i="105"/>
  <c r="G98" i="105" s="1"/>
  <c r="F99" i="105"/>
  <c r="G99" i="105" s="1"/>
  <c r="F100" i="105"/>
  <c r="G100" i="105" s="1"/>
  <c r="F101" i="105"/>
  <c r="G101" i="105" s="1"/>
  <c r="F102" i="105"/>
  <c r="G102" i="105" s="1"/>
  <c r="F103" i="105"/>
  <c r="G103" i="105" s="1"/>
  <c r="H103" i="105" s="1"/>
  <c r="F104" i="105"/>
  <c r="G104" i="105" s="1"/>
  <c r="H104" i="105" s="1"/>
  <c r="F91" i="105"/>
  <c r="G91" i="105" s="1"/>
  <c r="F92" i="105"/>
  <c r="G92" i="105" s="1"/>
  <c r="F93" i="105"/>
  <c r="G93" i="105" s="1"/>
  <c r="F94" i="105"/>
  <c r="G94" i="105" s="1"/>
  <c r="K92" i="105"/>
  <c r="L92" i="105" s="1"/>
  <c r="K91" i="105"/>
  <c r="L91" i="105" s="1"/>
  <c r="K85" i="105"/>
  <c r="L85" i="105" s="1"/>
  <c r="K86" i="105"/>
  <c r="L86" i="105" s="1"/>
  <c r="K87" i="105"/>
  <c r="L87" i="105" s="1"/>
  <c r="K88" i="105"/>
  <c r="L88" i="105" s="1"/>
  <c r="K89" i="105"/>
  <c r="L89" i="105" s="1"/>
  <c r="K90" i="105"/>
  <c r="L90" i="105" s="1"/>
  <c r="K106" i="105"/>
  <c r="L106" i="105" s="1"/>
  <c r="Q11" i="105" l="1"/>
  <c r="H304" i="105"/>
  <c r="H98" i="105"/>
  <c r="H215" i="105"/>
  <c r="R11" i="105"/>
  <c r="R8" i="105"/>
  <c r="Q8" i="120"/>
  <c r="H303" i="105"/>
  <c r="H223" i="105"/>
  <c r="H302" i="105"/>
  <c r="H226" i="105"/>
  <c r="H218" i="105"/>
  <c r="H216" i="105"/>
  <c r="G300" i="105"/>
  <c r="H94" i="105"/>
  <c r="H100" i="105"/>
  <c r="H225" i="105"/>
  <c r="H217" i="105"/>
  <c r="H99" i="105"/>
  <c r="H224" i="105"/>
  <c r="H93" i="105"/>
  <c r="H97" i="105"/>
  <c r="H222" i="105"/>
  <c r="H92" i="105"/>
  <c r="H96" i="105"/>
  <c r="H221" i="105"/>
  <c r="H91" i="105"/>
  <c r="H95" i="105"/>
  <c r="H220" i="105"/>
  <c r="H299" i="105"/>
  <c r="H301" i="105"/>
  <c r="H298" i="105"/>
  <c r="G219" i="105"/>
  <c r="H227" i="105"/>
  <c r="H228" i="105"/>
  <c r="H102" i="105"/>
  <c r="F293" i="105"/>
  <c r="G293" i="105" s="1"/>
  <c r="F294" i="105"/>
  <c r="G294" i="105" s="1"/>
  <c r="H294" i="105" s="1"/>
  <c r="F295" i="105"/>
  <c r="G295" i="105" s="1"/>
  <c r="H295" i="105" s="1"/>
  <c r="F296" i="105"/>
  <c r="F297" i="105"/>
  <c r="F52" i="105"/>
  <c r="F53" i="105"/>
  <c r="F54" i="105"/>
  <c r="F55" i="105"/>
  <c r="F56" i="105"/>
  <c r="F57" i="105"/>
  <c r="F58" i="105"/>
  <c r="F59" i="105"/>
  <c r="F60" i="105"/>
  <c r="G60" i="105" s="1"/>
  <c r="F61" i="105"/>
  <c r="F62" i="105"/>
  <c r="F63" i="105"/>
  <c r="F64" i="105"/>
  <c r="F65" i="105"/>
  <c r="F66" i="105"/>
  <c r="F67" i="105"/>
  <c r="F68" i="105"/>
  <c r="F69" i="105"/>
  <c r="F70" i="105"/>
  <c r="F71" i="105"/>
  <c r="F72" i="105"/>
  <c r="F73" i="105"/>
  <c r="F74" i="105"/>
  <c r="F75" i="105"/>
  <c r="F76" i="105"/>
  <c r="F77" i="105"/>
  <c r="F78" i="105"/>
  <c r="H78" i="105" s="1"/>
  <c r="F79" i="105"/>
  <c r="F121" i="105"/>
  <c r="F122" i="105"/>
  <c r="F123" i="105"/>
  <c r="F124" i="105"/>
  <c r="F125" i="105"/>
  <c r="F126" i="105"/>
  <c r="F127" i="105"/>
  <c r="F128" i="105"/>
  <c r="F129" i="105"/>
  <c r="H129" i="105" s="1"/>
  <c r="F130" i="105"/>
  <c r="F131" i="105"/>
  <c r="F132" i="105"/>
  <c r="F133" i="105"/>
  <c r="H133" i="105" s="1"/>
  <c r="F134" i="105"/>
  <c r="F135" i="105"/>
  <c r="F136" i="105"/>
  <c r="F137" i="105"/>
  <c r="F138" i="105"/>
  <c r="F139" i="105"/>
  <c r="H139" i="105" s="1"/>
  <c r="F140" i="105"/>
  <c r="F141" i="105"/>
  <c r="F142" i="105"/>
  <c r="F143" i="105"/>
  <c r="H143" i="105" s="1"/>
  <c r="F144" i="105"/>
  <c r="F145" i="105"/>
  <c r="F146" i="105"/>
  <c r="F147" i="105"/>
  <c r="G147" i="105" s="1"/>
  <c r="F148" i="105"/>
  <c r="F149" i="105"/>
  <c r="F150" i="105"/>
  <c r="F151" i="105"/>
  <c r="F152" i="105"/>
  <c r="F153" i="105"/>
  <c r="F154" i="105"/>
  <c r="F155" i="105"/>
  <c r="F156" i="105"/>
  <c r="G156" i="105" s="1"/>
  <c r="F157" i="105"/>
  <c r="F158" i="105"/>
  <c r="F159" i="105"/>
  <c r="F160" i="105"/>
  <c r="F161" i="105"/>
  <c r="F162" i="105"/>
  <c r="F163" i="105"/>
  <c r="F164" i="105"/>
  <c r="F165" i="105"/>
  <c r="F166" i="105"/>
  <c r="F167" i="105"/>
  <c r="F168" i="105"/>
  <c r="F169" i="105"/>
  <c r="F170" i="105"/>
  <c r="F171" i="105"/>
  <c r="F172" i="105"/>
  <c r="F173" i="105"/>
  <c r="F174" i="105"/>
  <c r="F175" i="105"/>
  <c r="H175" i="105" s="1"/>
  <c r="F176" i="105"/>
  <c r="F177" i="105"/>
  <c r="F178" i="105"/>
  <c r="F179" i="105"/>
  <c r="F180" i="105"/>
  <c r="F181" i="105"/>
  <c r="F182" i="105"/>
  <c r="F183" i="105"/>
  <c r="F184" i="105"/>
  <c r="F185" i="105"/>
  <c r="F186" i="105"/>
  <c r="F187" i="105"/>
  <c r="F188" i="105"/>
  <c r="F189" i="105"/>
  <c r="K27" i="105"/>
  <c r="L27" i="105" s="1"/>
  <c r="K28" i="105"/>
  <c r="L28" i="105" s="1"/>
  <c r="K29" i="105"/>
  <c r="L29" i="105" s="1"/>
  <c r="K30" i="105"/>
  <c r="L30" i="105" s="1"/>
  <c r="K31" i="105"/>
  <c r="L31" i="105" s="1"/>
  <c r="K32" i="105"/>
  <c r="L32" i="105" s="1"/>
  <c r="K33" i="105"/>
  <c r="L33" i="105" s="1"/>
  <c r="K34" i="105"/>
  <c r="L34" i="105" s="1"/>
  <c r="K35" i="105"/>
  <c r="L35" i="105" s="1"/>
  <c r="K36" i="105"/>
  <c r="L36" i="105" s="1"/>
  <c r="K37" i="105"/>
  <c r="L37" i="105" s="1"/>
  <c r="K38" i="105"/>
  <c r="L38" i="105" s="1"/>
  <c r="K39" i="105"/>
  <c r="L39" i="105" s="1"/>
  <c r="K40" i="105"/>
  <c r="L40" i="105" s="1"/>
  <c r="K41" i="105"/>
  <c r="L41" i="105" s="1"/>
  <c r="K42" i="105"/>
  <c r="L42" i="105" s="1"/>
  <c r="K43" i="105"/>
  <c r="L43" i="105" s="1"/>
  <c r="K44" i="105"/>
  <c r="L44" i="105" s="1"/>
  <c r="K45" i="105"/>
  <c r="L45" i="105" s="1"/>
  <c r="K46" i="105"/>
  <c r="L46" i="105" s="1"/>
  <c r="K47" i="105"/>
  <c r="L47" i="105" s="1"/>
  <c r="K48" i="105"/>
  <c r="L48" i="105" s="1"/>
  <c r="K49" i="105"/>
  <c r="L49" i="105" s="1"/>
  <c r="K50" i="105"/>
  <c r="L50" i="105" s="1"/>
  <c r="K51" i="105"/>
  <c r="L51" i="105" s="1"/>
  <c r="K52" i="105"/>
  <c r="L52" i="105" s="1"/>
  <c r="K53" i="105"/>
  <c r="L53" i="105" s="1"/>
  <c r="K54" i="105"/>
  <c r="L54" i="105" s="1"/>
  <c r="K55" i="105"/>
  <c r="L55" i="105" s="1"/>
  <c r="K56" i="105"/>
  <c r="L56" i="105" s="1"/>
  <c r="K57" i="105"/>
  <c r="L57" i="105" s="1"/>
  <c r="K58" i="105"/>
  <c r="L58" i="105" s="1"/>
  <c r="K59" i="105"/>
  <c r="L59" i="105" s="1"/>
  <c r="K60" i="105"/>
  <c r="L60" i="105" s="1"/>
  <c r="K61" i="105"/>
  <c r="L61" i="105" s="1"/>
  <c r="K62" i="105"/>
  <c r="L62" i="105" s="1"/>
  <c r="K63" i="105"/>
  <c r="L63" i="105" s="1"/>
  <c r="K64" i="105"/>
  <c r="L64" i="105" s="1"/>
  <c r="K65" i="105"/>
  <c r="L65" i="105" s="1"/>
  <c r="K66" i="105"/>
  <c r="L66" i="105" s="1"/>
  <c r="K67" i="105"/>
  <c r="L67" i="105" s="1"/>
  <c r="K68" i="105"/>
  <c r="L68" i="105" s="1"/>
  <c r="K69" i="105"/>
  <c r="L69" i="105" s="1"/>
  <c r="K70" i="105"/>
  <c r="L70" i="105" s="1"/>
  <c r="K71" i="105"/>
  <c r="L71" i="105" s="1"/>
  <c r="K72" i="105"/>
  <c r="L72" i="105" s="1"/>
  <c r="K73" i="105"/>
  <c r="L73" i="105" s="1"/>
  <c r="K74" i="105"/>
  <c r="L74" i="105" s="1"/>
  <c r="K75" i="105"/>
  <c r="L75" i="105" s="1"/>
  <c r="K76" i="105"/>
  <c r="L76" i="105" s="1"/>
  <c r="K77" i="105"/>
  <c r="L77" i="105" s="1"/>
  <c r="K78" i="105"/>
  <c r="L78" i="105" s="1"/>
  <c r="K79" i="105"/>
  <c r="L79" i="105" s="1"/>
  <c r="K80" i="105"/>
  <c r="L80" i="105" s="1"/>
  <c r="K81" i="105"/>
  <c r="L81" i="105" s="1"/>
  <c r="K82" i="105"/>
  <c r="L82" i="105" s="1"/>
  <c r="K83" i="105"/>
  <c r="L83" i="105" s="1"/>
  <c r="K84" i="105"/>
  <c r="L84" i="105" s="1"/>
  <c r="K107" i="105"/>
  <c r="L107" i="105" s="1"/>
  <c r="K108" i="105"/>
  <c r="L108" i="105" s="1"/>
  <c r="K109" i="105"/>
  <c r="L109" i="105" s="1"/>
  <c r="K110" i="105"/>
  <c r="L110" i="105" s="1"/>
  <c r="K111" i="105"/>
  <c r="L111" i="105" s="1"/>
  <c r="K112" i="105"/>
  <c r="L112" i="105" s="1"/>
  <c r="K113" i="105"/>
  <c r="L113" i="105" s="1"/>
  <c r="K114" i="105"/>
  <c r="L114" i="105" s="1"/>
  <c r="K115" i="105"/>
  <c r="L115" i="105" s="1"/>
  <c r="K116" i="105"/>
  <c r="L116" i="105" s="1"/>
  <c r="K117" i="105"/>
  <c r="L117" i="105" s="1"/>
  <c r="K118" i="105"/>
  <c r="L118" i="105" s="1"/>
  <c r="K119" i="105"/>
  <c r="L119" i="105" s="1"/>
  <c r="K120" i="105"/>
  <c r="L120" i="105" s="1"/>
  <c r="K121" i="105"/>
  <c r="L121" i="105" s="1"/>
  <c r="K122" i="105"/>
  <c r="L122" i="105" s="1"/>
  <c r="K123" i="105"/>
  <c r="L123" i="105" s="1"/>
  <c r="K124" i="105"/>
  <c r="L124" i="105" s="1"/>
  <c r="K125" i="105"/>
  <c r="L125" i="105" s="1"/>
  <c r="K126" i="105"/>
  <c r="L126" i="105" s="1"/>
  <c r="K127" i="105"/>
  <c r="L127" i="105" s="1"/>
  <c r="K128" i="105"/>
  <c r="L128" i="105" s="1"/>
  <c r="K129" i="105"/>
  <c r="L129" i="105" s="1"/>
  <c r="K130" i="105"/>
  <c r="L130" i="105" s="1"/>
  <c r="K131" i="105"/>
  <c r="L131" i="105" s="1"/>
  <c r="K132" i="105"/>
  <c r="L132" i="105" s="1"/>
  <c r="K133" i="105"/>
  <c r="L133" i="105" s="1"/>
  <c r="K134" i="105"/>
  <c r="L134" i="105" s="1"/>
  <c r="K135" i="105"/>
  <c r="L135" i="105" s="1"/>
  <c r="K136" i="105"/>
  <c r="L136" i="105" s="1"/>
  <c r="K137" i="105"/>
  <c r="L137" i="105" s="1"/>
  <c r="K138" i="105"/>
  <c r="L138" i="105" s="1"/>
  <c r="K139" i="105"/>
  <c r="L139" i="105" s="1"/>
  <c r="K140" i="105"/>
  <c r="L140" i="105" s="1"/>
  <c r="K141" i="105"/>
  <c r="L141" i="105" s="1"/>
  <c r="K142" i="105"/>
  <c r="L142" i="105" s="1"/>
  <c r="K143" i="105"/>
  <c r="L143" i="105" s="1"/>
  <c r="K144" i="105"/>
  <c r="L144" i="105" s="1"/>
  <c r="K145" i="105"/>
  <c r="L145" i="105" s="1"/>
  <c r="K146" i="105"/>
  <c r="L146" i="105" s="1"/>
  <c r="K147" i="105"/>
  <c r="L147" i="105" s="1"/>
  <c r="K148" i="105"/>
  <c r="L148" i="105" s="1"/>
  <c r="K149" i="105"/>
  <c r="L149" i="105" s="1"/>
  <c r="K150" i="105"/>
  <c r="L150" i="105" s="1"/>
  <c r="K151" i="105"/>
  <c r="L151" i="105" s="1"/>
  <c r="K152" i="105"/>
  <c r="L152" i="105" s="1"/>
  <c r="K153" i="105"/>
  <c r="L153" i="105" s="1"/>
  <c r="K154" i="105"/>
  <c r="L154" i="105" s="1"/>
  <c r="K155" i="105"/>
  <c r="L155" i="105" s="1"/>
  <c r="K156" i="105"/>
  <c r="L156" i="105" s="1"/>
  <c r="K157" i="105"/>
  <c r="L157" i="105" s="1"/>
  <c r="K158" i="105"/>
  <c r="L158" i="105" s="1"/>
  <c r="K159" i="105"/>
  <c r="L159" i="105" s="1"/>
  <c r="K160" i="105"/>
  <c r="L160" i="105" s="1"/>
  <c r="K161" i="105"/>
  <c r="L161" i="105" s="1"/>
  <c r="K162" i="105"/>
  <c r="L162" i="105" s="1"/>
  <c r="K163" i="105"/>
  <c r="L163" i="105" s="1"/>
  <c r="K164" i="105"/>
  <c r="L164" i="105" s="1"/>
  <c r="K165" i="105"/>
  <c r="L165" i="105" s="1"/>
  <c r="K166" i="105"/>
  <c r="L166" i="105" s="1"/>
  <c r="K167" i="105"/>
  <c r="L167" i="105" s="1"/>
  <c r="K168" i="105"/>
  <c r="L168" i="105" s="1"/>
  <c r="K169" i="105"/>
  <c r="L169" i="105" s="1"/>
  <c r="K170" i="105"/>
  <c r="L170" i="105" s="1"/>
  <c r="K171" i="105"/>
  <c r="L171" i="105" s="1"/>
  <c r="K172" i="105"/>
  <c r="L172" i="105" s="1"/>
  <c r="K173" i="105"/>
  <c r="L173" i="105" s="1"/>
  <c r="K174" i="105"/>
  <c r="L174" i="105" s="1"/>
  <c r="K175" i="105"/>
  <c r="L175" i="105" s="1"/>
  <c r="K176" i="105"/>
  <c r="L176" i="105" s="1"/>
  <c r="K177" i="105"/>
  <c r="L177" i="105" s="1"/>
  <c r="K178" i="105"/>
  <c r="L178" i="105" s="1"/>
  <c r="K179" i="105"/>
  <c r="L179" i="105" s="1"/>
  <c r="K180" i="105"/>
  <c r="L180" i="105" s="1"/>
  <c r="K181" i="105"/>
  <c r="L181" i="105" s="1"/>
  <c r="K182" i="105"/>
  <c r="L182" i="105" s="1"/>
  <c r="K183" i="105"/>
  <c r="L183" i="105" s="1"/>
  <c r="K184" i="105"/>
  <c r="L184" i="105" s="1"/>
  <c r="K185" i="105"/>
  <c r="L185" i="105" s="1"/>
  <c r="K186" i="105"/>
  <c r="L186" i="105" s="1"/>
  <c r="K187" i="105"/>
  <c r="L187" i="105" s="1"/>
  <c r="K188" i="105"/>
  <c r="L188" i="105" s="1"/>
  <c r="K189" i="105"/>
  <c r="L189" i="105" s="1"/>
  <c r="K190" i="105"/>
  <c r="L190" i="105" s="1"/>
  <c r="K191" i="105"/>
  <c r="L191" i="105" s="1"/>
  <c r="K192" i="105"/>
  <c r="L192" i="105" s="1"/>
  <c r="K193" i="105"/>
  <c r="L193" i="105" s="1"/>
  <c r="K194" i="105"/>
  <c r="L194" i="105" s="1"/>
  <c r="K195" i="105"/>
  <c r="L195" i="105" s="1"/>
  <c r="K196" i="105"/>
  <c r="L196" i="105" s="1"/>
  <c r="K197" i="105"/>
  <c r="L197" i="105" s="1"/>
  <c r="K198" i="105"/>
  <c r="L198" i="105" s="1"/>
  <c r="K199" i="105"/>
  <c r="L199" i="105" s="1"/>
  <c r="K200" i="105"/>
  <c r="L200" i="105" s="1"/>
  <c r="K201" i="105"/>
  <c r="L201" i="105" s="1"/>
  <c r="K202" i="105"/>
  <c r="L202" i="105" s="1"/>
  <c r="K203" i="105"/>
  <c r="L203" i="105" s="1"/>
  <c r="K204" i="105"/>
  <c r="L204" i="105" s="1"/>
  <c r="K205" i="105"/>
  <c r="L205" i="105" s="1"/>
  <c r="K206" i="105"/>
  <c r="L206" i="105" s="1"/>
  <c r="K207" i="105"/>
  <c r="L207" i="105" s="1"/>
  <c r="K208" i="105"/>
  <c r="L208" i="105" s="1"/>
  <c r="K209" i="105"/>
  <c r="L209" i="105" s="1"/>
  <c r="K210" i="105"/>
  <c r="L210" i="105" s="1"/>
  <c r="K211" i="105"/>
  <c r="L211" i="105" s="1"/>
  <c r="K212" i="105"/>
  <c r="L212" i="105" s="1"/>
  <c r="K213" i="105"/>
  <c r="L213" i="105" s="1"/>
  <c r="K214" i="105"/>
  <c r="L214" i="105" s="1"/>
  <c r="K215" i="105"/>
  <c r="L215" i="105" s="1"/>
  <c r="K216" i="105"/>
  <c r="L216" i="105" s="1"/>
  <c r="K217" i="105"/>
  <c r="L217" i="105" s="1"/>
  <c r="K218" i="105"/>
  <c r="L218" i="105" s="1"/>
  <c r="K219" i="105"/>
  <c r="L219" i="105" s="1"/>
  <c r="K220" i="105"/>
  <c r="L220" i="105" s="1"/>
  <c r="K221" i="105"/>
  <c r="L221" i="105" s="1"/>
  <c r="K222" i="105"/>
  <c r="L222" i="105" s="1"/>
  <c r="K223" i="105"/>
  <c r="L223" i="105" s="1"/>
  <c r="K224" i="105"/>
  <c r="L224" i="105" s="1"/>
  <c r="K225" i="105"/>
  <c r="L225" i="105" s="1"/>
  <c r="K226" i="105"/>
  <c r="L226" i="105" s="1"/>
  <c r="K227" i="105"/>
  <c r="L227" i="105" s="1"/>
  <c r="K228" i="105"/>
  <c r="L228" i="105" s="1"/>
  <c r="K229" i="105"/>
  <c r="L229" i="105" s="1"/>
  <c r="K230" i="105"/>
  <c r="L230" i="105" s="1"/>
  <c r="K231" i="105"/>
  <c r="L231" i="105" s="1"/>
  <c r="K232" i="105"/>
  <c r="L232" i="105" s="1"/>
  <c r="K233" i="105"/>
  <c r="L233" i="105" s="1"/>
  <c r="K234" i="105"/>
  <c r="L234" i="105" s="1"/>
  <c r="K235" i="105"/>
  <c r="L235" i="105" s="1"/>
  <c r="K236" i="105"/>
  <c r="L236" i="105" s="1"/>
  <c r="K237" i="105"/>
  <c r="L237" i="105" s="1"/>
  <c r="K238" i="105"/>
  <c r="L238" i="105" s="1"/>
  <c r="K239" i="105"/>
  <c r="L239" i="105" s="1"/>
  <c r="K240" i="105"/>
  <c r="L240" i="105" s="1"/>
  <c r="K241" i="105"/>
  <c r="L241" i="105" s="1"/>
  <c r="K242" i="105"/>
  <c r="L242" i="105" s="1"/>
  <c r="K243" i="105"/>
  <c r="L243" i="105" s="1"/>
  <c r="K244" i="105"/>
  <c r="L244" i="105" s="1"/>
  <c r="K245" i="105"/>
  <c r="L245" i="105" s="1"/>
  <c r="K246" i="105"/>
  <c r="L246" i="105" s="1"/>
  <c r="K247" i="105"/>
  <c r="L247" i="105" s="1"/>
  <c r="K248" i="105"/>
  <c r="L248" i="105" s="1"/>
  <c r="K249" i="105"/>
  <c r="L249" i="105" s="1"/>
  <c r="K250" i="105"/>
  <c r="L250" i="105" s="1"/>
  <c r="K251" i="105"/>
  <c r="L251" i="105" s="1"/>
  <c r="K252" i="105"/>
  <c r="L252" i="105" s="1"/>
  <c r="K253" i="105"/>
  <c r="L253" i="105" s="1"/>
  <c r="K254" i="105"/>
  <c r="L254" i="105" s="1"/>
  <c r="K255" i="105"/>
  <c r="L255" i="105" s="1"/>
  <c r="K256" i="105"/>
  <c r="L256" i="105" s="1"/>
  <c r="K257" i="105"/>
  <c r="L257" i="105" s="1"/>
  <c r="K258" i="105"/>
  <c r="L258" i="105" s="1"/>
  <c r="K259" i="105"/>
  <c r="L259" i="105" s="1"/>
  <c r="K260" i="105"/>
  <c r="L260" i="105" s="1"/>
  <c r="K261" i="105"/>
  <c r="L261" i="105" s="1"/>
  <c r="K262" i="105"/>
  <c r="L262" i="105" s="1"/>
  <c r="K263" i="105"/>
  <c r="L263" i="105" s="1"/>
  <c r="K264" i="105"/>
  <c r="L264" i="105" s="1"/>
  <c r="K265" i="105"/>
  <c r="L265" i="105" s="1"/>
  <c r="K266" i="105"/>
  <c r="L266" i="105" s="1"/>
  <c r="K267" i="105"/>
  <c r="L267" i="105" s="1"/>
  <c r="K268" i="105"/>
  <c r="L268" i="105" s="1"/>
  <c r="K269" i="105"/>
  <c r="L269" i="105" s="1"/>
  <c r="K270" i="105"/>
  <c r="L270" i="105" s="1"/>
  <c r="K271" i="105"/>
  <c r="L271" i="105" s="1"/>
  <c r="K272" i="105"/>
  <c r="L272" i="105" s="1"/>
  <c r="K273" i="105"/>
  <c r="L273" i="105" s="1"/>
  <c r="K274" i="105"/>
  <c r="L274" i="105" s="1"/>
  <c r="K275" i="105"/>
  <c r="L275" i="105" s="1"/>
  <c r="K276" i="105"/>
  <c r="L276" i="105" s="1"/>
  <c r="K277" i="105"/>
  <c r="L277" i="105" s="1"/>
  <c r="K278" i="105"/>
  <c r="L278" i="105" s="1"/>
  <c r="K279" i="105"/>
  <c r="L279" i="105" s="1"/>
  <c r="K280" i="105"/>
  <c r="L280" i="105" s="1"/>
  <c r="K281" i="105"/>
  <c r="L281" i="105" s="1"/>
  <c r="K282" i="105"/>
  <c r="L282" i="105" s="1"/>
  <c r="K283" i="105"/>
  <c r="L283" i="105" s="1"/>
  <c r="K284" i="105"/>
  <c r="L284" i="105" s="1"/>
  <c r="K285" i="105"/>
  <c r="L285" i="105" s="1"/>
  <c r="K286" i="105"/>
  <c r="L286" i="105" s="1"/>
  <c r="K287" i="105"/>
  <c r="L287" i="105" s="1"/>
  <c r="K288" i="105"/>
  <c r="L288" i="105" s="1"/>
  <c r="K289" i="105"/>
  <c r="L289" i="105" s="1"/>
  <c r="K290" i="105"/>
  <c r="L290" i="105" s="1"/>
  <c r="K291" i="105"/>
  <c r="L291" i="105" s="1"/>
  <c r="K292" i="105"/>
  <c r="L292" i="105" s="1"/>
  <c r="K6" i="105"/>
  <c r="L6" i="105" s="1"/>
  <c r="K7" i="105"/>
  <c r="L7" i="105" s="1"/>
  <c r="F191" i="120"/>
  <c r="F192" i="120"/>
  <c r="F193" i="120"/>
  <c r="G193" i="120" s="1"/>
  <c r="F194" i="120"/>
  <c r="F195" i="120"/>
  <c r="F196" i="120"/>
  <c r="F197" i="120"/>
  <c r="F198" i="120"/>
  <c r="F199" i="120"/>
  <c r="F200" i="120"/>
  <c r="F201" i="120"/>
  <c r="F202" i="120"/>
  <c r="F203" i="120"/>
  <c r="F204" i="120"/>
  <c r="F205" i="120"/>
  <c r="F206" i="120"/>
  <c r="F207" i="120"/>
  <c r="F208" i="120"/>
  <c r="F209" i="120"/>
  <c r="F210" i="120"/>
  <c r="F211" i="120"/>
  <c r="F212" i="120"/>
  <c r="H212" i="120" s="1"/>
  <c r="F213" i="120"/>
  <c r="F214" i="120"/>
  <c r="F215" i="120"/>
  <c r="F216" i="120"/>
  <c r="G216" i="120" s="1"/>
  <c r="F217" i="120"/>
  <c r="F218" i="120"/>
  <c r="F219" i="120"/>
  <c r="F220" i="120"/>
  <c r="H220" i="120" s="1"/>
  <c r="F221" i="120"/>
  <c r="F222" i="120"/>
  <c r="F223" i="120"/>
  <c r="F224" i="120"/>
  <c r="F225" i="120"/>
  <c r="F226" i="120"/>
  <c r="F227" i="120"/>
  <c r="F228" i="120"/>
  <c r="F229" i="120"/>
  <c r="H229" i="120" s="1"/>
  <c r="F230" i="120"/>
  <c r="F231" i="120"/>
  <c r="F232" i="120"/>
  <c r="F233" i="120"/>
  <c r="F234" i="120"/>
  <c r="F235" i="120"/>
  <c r="F236" i="120"/>
  <c r="F237" i="120"/>
  <c r="F238" i="120"/>
  <c r="F239" i="120"/>
  <c r="F240" i="120"/>
  <c r="F241" i="120"/>
  <c r="F242" i="120"/>
  <c r="F243" i="120"/>
  <c r="F244" i="120"/>
  <c r="F245" i="120"/>
  <c r="F246" i="120"/>
  <c r="F247" i="120"/>
  <c r="F248" i="120"/>
  <c r="F249" i="120"/>
  <c r="F250" i="120"/>
  <c r="F251" i="120"/>
  <c r="F252" i="120"/>
  <c r="F253" i="120"/>
  <c r="F254" i="120"/>
  <c r="F255" i="120"/>
  <c r="F256" i="120"/>
  <c r="F257" i="120"/>
  <c r="F258" i="120"/>
  <c r="F259" i="120"/>
  <c r="F260" i="120"/>
  <c r="F261" i="120"/>
  <c r="F262" i="120"/>
  <c r="F263" i="120"/>
  <c r="F264" i="120"/>
  <c r="F265" i="120"/>
  <c r="H265" i="120" s="1"/>
  <c r="F266" i="120"/>
  <c r="H266" i="120" s="1"/>
  <c r="F267" i="120"/>
  <c r="F268" i="120"/>
  <c r="F269" i="120"/>
  <c r="F270" i="120"/>
  <c r="F271" i="120"/>
  <c r="G271" i="120" s="1"/>
  <c r="F272" i="120"/>
  <c r="F273" i="120"/>
  <c r="F274" i="120"/>
  <c r="F275" i="120"/>
  <c r="F276" i="120"/>
  <c r="F277" i="120"/>
  <c r="F278" i="120"/>
  <c r="F279" i="120"/>
  <c r="F280" i="120"/>
  <c r="G280" i="120" s="1"/>
  <c r="F281" i="120"/>
  <c r="F282" i="120"/>
  <c r="F283" i="120"/>
  <c r="F284" i="120"/>
  <c r="F285" i="120"/>
  <c r="F286" i="120"/>
  <c r="F287" i="120"/>
  <c r="F288" i="120"/>
  <c r="F289" i="120"/>
  <c r="F290" i="120"/>
  <c r="F291" i="120"/>
  <c r="F292" i="120"/>
  <c r="F293" i="120"/>
  <c r="F294" i="120"/>
  <c r="F295" i="120"/>
  <c r="F296" i="120"/>
  <c r="F297" i="120"/>
  <c r="F298" i="120"/>
  <c r="F299" i="120"/>
  <c r="F300" i="120"/>
  <c r="F301" i="120"/>
  <c r="F302" i="120"/>
  <c r="F303" i="120"/>
  <c r="F304" i="120"/>
  <c r="F305" i="120"/>
  <c r="F306" i="120"/>
  <c r="F307" i="120"/>
  <c r="F308" i="120"/>
  <c r="G308" i="120" s="1"/>
  <c r="F309" i="120"/>
  <c r="H309" i="120" s="1"/>
  <c r="F310" i="120"/>
  <c r="F311" i="120"/>
  <c r="F312" i="120"/>
  <c r="F313" i="120"/>
  <c r="F314" i="120"/>
  <c r="F315" i="120"/>
  <c r="F316" i="120"/>
  <c r="H316" i="120" s="1"/>
  <c r="F317" i="120"/>
  <c r="F318" i="120"/>
  <c r="F319" i="120"/>
  <c r="F320" i="120"/>
  <c r="F321" i="120"/>
  <c r="F322" i="120"/>
  <c r="F323" i="120"/>
  <c r="F324" i="120"/>
  <c r="F325" i="120"/>
  <c r="F326" i="120"/>
  <c r="F327" i="120"/>
  <c r="F328" i="120"/>
  <c r="F329" i="120"/>
  <c r="F330" i="120"/>
  <c r="F331" i="120"/>
  <c r="F332" i="120"/>
  <c r="F333" i="120"/>
  <c r="F334" i="120"/>
  <c r="F335" i="120"/>
  <c r="F336" i="120"/>
  <c r="F337" i="120"/>
  <c r="F338" i="120"/>
  <c r="F339" i="120"/>
  <c r="F340" i="120"/>
  <c r="G340" i="120" s="1"/>
  <c r="F341" i="120"/>
  <c r="F342" i="120"/>
  <c r="F343" i="120"/>
  <c r="F344" i="120"/>
  <c r="F345" i="120"/>
  <c r="F346" i="120"/>
  <c r="F347" i="120"/>
  <c r="F348" i="120"/>
  <c r="F349" i="120"/>
  <c r="F350" i="120"/>
  <c r="F351" i="120"/>
  <c r="F352" i="120"/>
  <c r="F353" i="120"/>
  <c r="F354" i="120"/>
  <c r="H354" i="120" s="1"/>
  <c r="F355" i="120"/>
  <c r="F356" i="120"/>
  <c r="F357" i="120"/>
  <c r="F358" i="120"/>
  <c r="F359" i="120"/>
  <c r="F360" i="120"/>
  <c r="F361" i="120"/>
  <c r="F362" i="120"/>
  <c r="F363" i="120"/>
  <c r="F364" i="120"/>
  <c r="G364" i="120" s="1"/>
  <c r="F365" i="120"/>
  <c r="F366" i="120"/>
  <c r="F367" i="120"/>
  <c r="F368" i="120"/>
  <c r="F369" i="120"/>
  <c r="F370" i="120"/>
  <c r="F371" i="120"/>
  <c r="F372" i="120"/>
  <c r="F373" i="120"/>
  <c r="F374" i="120"/>
  <c r="F375" i="120"/>
  <c r="F376" i="120"/>
  <c r="F377" i="120"/>
  <c r="G377" i="120" s="1"/>
  <c r="F378" i="120"/>
  <c r="F379" i="120"/>
  <c r="F380" i="120"/>
  <c r="F381" i="120"/>
  <c r="F382" i="120"/>
  <c r="F383" i="120"/>
  <c r="F384" i="120"/>
  <c r="F385" i="120"/>
  <c r="H385" i="120" s="1"/>
  <c r="F386" i="120"/>
  <c r="F387" i="120"/>
  <c r="F388" i="120"/>
  <c r="F389" i="120"/>
  <c r="F390" i="120"/>
  <c r="F391" i="120"/>
  <c r="F392" i="120"/>
  <c r="F393" i="120"/>
  <c r="F394" i="120"/>
  <c r="F395" i="120"/>
  <c r="F396" i="120"/>
  <c r="F397" i="120"/>
  <c r="F398" i="120"/>
  <c r="F399" i="120"/>
  <c r="F400" i="120"/>
  <c r="F401" i="120"/>
  <c r="F402" i="120"/>
  <c r="F403" i="120"/>
  <c r="F404" i="120"/>
  <c r="F405" i="120"/>
  <c r="F406" i="120"/>
  <c r="G406" i="120" s="1"/>
  <c r="F407" i="120"/>
  <c r="F408" i="120"/>
  <c r="F409" i="120"/>
  <c r="F410" i="120"/>
  <c r="F411" i="120"/>
  <c r="F412" i="120"/>
  <c r="F413" i="120"/>
  <c r="F414" i="120"/>
  <c r="F415" i="120"/>
  <c r="F416" i="120"/>
  <c r="F417" i="120"/>
  <c r="H417" i="120" s="1"/>
  <c r="F418" i="120"/>
  <c r="H418" i="120" s="1"/>
  <c r="F419" i="120"/>
  <c r="F420" i="120"/>
  <c r="F421" i="120"/>
  <c r="F422" i="120"/>
  <c r="H422" i="120" s="1"/>
  <c r="F423" i="120"/>
  <c r="H423" i="120" s="1"/>
  <c r="F424" i="120"/>
  <c r="F425" i="120"/>
  <c r="H425" i="120" s="1"/>
  <c r="F426" i="120"/>
  <c r="F427" i="120"/>
  <c r="H427" i="120" s="1"/>
  <c r="F428" i="120"/>
  <c r="F429" i="120"/>
  <c r="H429" i="120" s="1"/>
  <c r="F430" i="120"/>
  <c r="F431" i="120"/>
  <c r="H431" i="120" s="1"/>
  <c r="F432" i="120"/>
  <c r="F433" i="120"/>
  <c r="H433" i="120" s="1"/>
  <c r="F434" i="120"/>
  <c r="F435" i="120"/>
  <c r="F436" i="120"/>
  <c r="F437" i="120"/>
  <c r="F438" i="120"/>
  <c r="F439" i="120"/>
  <c r="F440" i="120"/>
  <c r="F441" i="120"/>
  <c r="F442" i="120"/>
  <c r="F443" i="120"/>
  <c r="F444" i="120"/>
  <c r="F445" i="120"/>
  <c r="F446" i="120"/>
  <c r="F447" i="120"/>
  <c r="F448" i="120"/>
  <c r="F449" i="120"/>
  <c r="F450" i="120"/>
  <c r="F451" i="120"/>
  <c r="F452" i="120"/>
  <c r="F453" i="120"/>
  <c r="F454" i="120"/>
  <c r="F455" i="120"/>
  <c r="F456" i="120"/>
  <c r="F457" i="120"/>
  <c r="F458" i="120"/>
  <c r="F459" i="120"/>
  <c r="F460" i="120"/>
  <c r="F461" i="120"/>
  <c r="F462" i="120"/>
  <c r="F463" i="120"/>
  <c r="F464" i="120"/>
  <c r="F465" i="120"/>
  <c r="F466" i="120"/>
  <c r="F467" i="120"/>
  <c r="F468" i="120"/>
  <c r="F469" i="120"/>
  <c r="F470" i="120"/>
  <c r="F471" i="120"/>
  <c r="F472" i="120"/>
  <c r="F473" i="120"/>
  <c r="F474" i="120"/>
  <c r="F475" i="120"/>
  <c r="F476" i="120"/>
  <c r="F477" i="120"/>
  <c r="F478" i="120"/>
  <c r="F479" i="120"/>
  <c r="F480" i="120"/>
  <c r="F481" i="120"/>
  <c r="F482" i="120"/>
  <c r="F483" i="120"/>
  <c r="F484" i="120"/>
  <c r="F485" i="120"/>
  <c r="F486" i="120"/>
  <c r="F487" i="120"/>
  <c r="F488" i="120"/>
  <c r="F489" i="120"/>
  <c r="F490" i="120"/>
  <c r="F491" i="120"/>
  <c r="F492" i="120"/>
  <c r="F493" i="120"/>
  <c r="F494" i="120"/>
  <c r="F495" i="120"/>
  <c r="F496" i="120"/>
  <c r="F497" i="120"/>
  <c r="F498" i="120"/>
  <c r="F499" i="120"/>
  <c r="F500" i="120"/>
  <c r="F501" i="120"/>
  <c r="F502" i="120"/>
  <c r="F503" i="120"/>
  <c r="F504" i="120"/>
  <c r="F505" i="120"/>
  <c r="F506" i="120"/>
  <c r="F507" i="120"/>
  <c r="F508" i="120"/>
  <c r="F509" i="120"/>
  <c r="F510" i="120"/>
  <c r="F511" i="120"/>
  <c r="F512" i="120"/>
  <c r="F513" i="120"/>
  <c r="F514" i="120"/>
  <c r="F515" i="120"/>
  <c r="F516" i="120"/>
  <c r="F517" i="120"/>
  <c r="F518" i="120"/>
  <c r="F519" i="120"/>
  <c r="G519" i="120" s="1"/>
  <c r="F520" i="120"/>
  <c r="G520" i="120" s="1"/>
  <c r="F521" i="120"/>
  <c r="G521" i="120" s="1"/>
  <c r="F522" i="120"/>
  <c r="G522" i="120" s="1"/>
  <c r="F523" i="120"/>
  <c r="G523" i="120" s="1"/>
  <c r="F524" i="120"/>
  <c r="G524" i="120" s="1"/>
  <c r="F525" i="120"/>
  <c r="G525" i="120" s="1"/>
  <c r="H525" i="120" s="1"/>
  <c r="F526" i="120"/>
  <c r="G526" i="120" s="1"/>
  <c r="F527" i="120"/>
  <c r="G527" i="120" s="1"/>
  <c r="F528" i="120"/>
  <c r="G528" i="120" s="1"/>
  <c r="H528" i="120" s="1"/>
  <c r="F529" i="120"/>
  <c r="G529" i="120" s="1"/>
  <c r="F530" i="120"/>
  <c r="G530" i="120" s="1"/>
  <c r="F531" i="120"/>
  <c r="G531" i="120" s="1"/>
  <c r="F532" i="120"/>
  <c r="G532" i="120" s="1"/>
  <c r="F533" i="120"/>
  <c r="G533" i="120" s="1"/>
  <c r="F534" i="120"/>
  <c r="G534" i="120" s="1"/>
  <c r="F535" i="120"/>
  <c r="G535" i="120" s="1"/>
  <c r="H535" i="120" s="1"/>
  <c r="F536" i="120"/>
  <c r="G536" i="120" s="1"/>
  <c r="H536" i="120" s="1"/>
  <c r="F537" i="120"/>
  <c r="G537" i="120" s="1"/>
  <c r="F538" i="120"/>
  <c r="G538" i="120" s="1"/>
  <c r="F539" i="120"/>
  <c r="G539" i="120" s="1"/>
  <c r="F540" i="120"/>
  <c r="G540" i="120" s="1"/>
  <c r="F541" i="120"/>
  <c r="G541" i="120" s="1"/>
  <c r="F542" i="120"/>
  <c r="G542" i="120" s="1"/>
  <c r="F543" i="120"/>
  <c r="G543" i="120" s="1"/>
  <c r="H543" i="120" s="1"/>
  <c r="F544" i="120"/>
  <c r="G544" i="120" s="1"/>
  <c r="H544" i="120" s="1"/>
  <c r="F16" i="120"/>
  <c r="F17" i="120"/>
  <c r="F18" i="120"/>
  <c r="F19" i="120"/>
  <c r="F20" i="120"/>
  <c r="F21" i="120"/>
  <c r="F22" i="120"/>
  <c r="G22" i="120" s="1"/>
  <c r="F23" i="120"/>
  <c r="F24" i="120"/>
  <c r="F25" i="120"/>
  <c r="F26" i="120"/>
  <c r="F27" i="120"/>
  <c r="F28" i="120"/>
  <c r="F29" i="120"/>
  <c r="F30" i="120"/>
  <c r="F31" i="120"/>
  <c r="F32" i="120"/>
  <c r="F33" i="120"/>
  <c r="G33" i="120" s="1"/>
  <c r="F34" i="120"/>
  <c r="F35" i="120"/>
  <c r="F36" i="120"/>
  <c r="F37" i="120"/>
  <c r="F38" i="120"/>
  <c r="F39" i="120"/>
  <c r="F40" i="120"/>
  <c r="F41" i="120"/>
  <c r="F42" i="120"/>
  <c r="F43" i="120"/>
  <c r="F44" i="120"/>
  <c r="G44" i="120" s="1"/>
  <c r="F45" i="120"/>
  <c r="F46" i="120"/>
  <c r="H46" i="120" s="1"/>
  <c r="F47" i="120"/>
  <c r="F48" i="120"/>
  <c r="F49" i="120"/>
  <c r="F50" i="120"/>
  <c r="F51" i="120"/>
  <c r="F52" i="120"/>
  <c r="F53" i="120"/>
  <c r="F54" i="120"/>
  <c r="F55" i="120"/>
  <c r="F56" i="120"/>
  <c r="F57" i="120"/>
  <c r="F58" i="120"/>
  <c r="F59" i="120"/>
  <c r="F60" i="120"/>
  <c r="F61" i="120"/>
  <c r="F62" i="120"/>
  <c r="F63" i="120"/>
  <c r="F64" i="120"/>
  <c r="F65" i="120"/>
  <c r="F66" i="120"/>
  <c r="F67" i="120"/>
  <c r="F68" i="120"/>
  <c r="F69" i="120"/>
  <c r="F70" i="120"/>
  <c r="F71" i="120"/>
  <c r="F72" i="120"/>
  <c r="F73" i="120"/>
  <c r="F74" i="120"/>
  <c r="F75" i="120"/>
  <c r="F76" i="120"/>
  <c r="F77" i="120"/>
  <c r="F78" i="120"/>
  <c r="F79" i="120"/>
  <c r="F80" i="120"/>
  <c r="F81" i="120"/>
  <c r="F82" i="120"/>
  <c r="F83" i="120"/>
  <c r="F84" i="120"/>
  <c r="F85" i="120"/>
  <c r="F86" i="120"/>
  <c r="F87" i="120"/>
  <c r="F88" i="120"/>
  <c r="F89" i="120"/>
  <c r="F90" i="120"/>
  <c r="F91" i="120"/>
  <c r="F92" i="120"/>
  <c r="F93" i="120"/>
  <c r="F94" i="120"/>
  <c r="F95" i="120"/>
  <c r="F96" i="120"/>
  <c r="F97" i="120"/>
  <c r="F98" i="120"/>
  <c r="F99" i="120"/>
  <c r="H99" i="120" s="1"/>
  <c r="F100" i="120"/>
  <c r="F101" i="120"/>
  <c r="H101" i="120" s="1"/>
  <c r="F102" i="120"/>
  <c r="F103" i="120"/>
  <c r="F104" i="120"/>
  <c r="F105" i="120"/>
  <c r="F106" i="120"/>
  <c r="G106" i="120" s="1"/>
  <c r="F107" i="120"/>
  <c r="F108" i="120"/>
  <c r="F109" i="120"/>
  <c r="F110" i="120"/>
  <c r="F111" i="120"/>
  <c r="F112" i="120"/>
  <c r="F113" i="120"/>
  <c r="F114" i="120"/>
  <c r="F115" i="120"/>
  <c r="F116" i="120"/>
  <c r="F117" i="120"/>
  <c r="F118" i="120"/>
  <c r="H118" i="120" s="1"/>
  <c r="F119" i="120"/>
  <c r="H119" i="120" s="1"/>
  <c r="F120" i="120"/>
  <c r="F121" i="120"/>
  <c r="H121" i="120" s="1"/>
  <c r="F122" i="120"/>
  <c r="F123" i="120"/>
  <c r="F124" i="120"/>
  <c r="H124" i="120" s="1"/>
  <c r="F125" i="120"/>
  <c r="H125" i="120" s="1"/>
  <c r="F126" i="120"/>
  <c r="F127" i="120"/>
  <c r="F128" i="120"/>
  <c r="F129" i="120"/>
  <c r="H129" i="120" s="1"/>
  <c r="F130" i="120"/>
  <c r="F131" i="120"/>
  <c r="F132" i="120"/>
  <c r="H132" i="120" s="1"/>
  <c r="F133" i="120"/>
  <c r="H133" i="120" s="1"/>
  <c r="F134" i="120"/>
  <c r="F135" i="120"/>
  <c r="H135" i="120" s="1"/>
  <c r="F136" i="120"/>
  <c r="H136" i="120" s="1"/>
  <c r="F137" i="120"/>
  <c r="H137" i="120" s="1"/>
  <c r="F138" i="120"/>
  <c r="F139" i="120"/>
  <c r="F140" i="120"/>
  <c r="F141" i="120"/>
  <c r="F142" i="120"/>
  <c r="F143" i="120"/>
  <c r="F144" i="120"/>
  <c r="K164" i="120"/>
  <c r="L164" i="120" s="1"/>
  <c r="K165" i="120"/>
  <c r="L165" i="120" s="1"/>
  <c r="K166" i="120"/>
  <c r="L166" i="120" s="1"/>
  <c r="K167" i="120"/>
  <c r="L167" i="120" s="1"/>
  <c r="K168" i="120"/>
  <c r="L168" i="120" s="1"/>
  <c r="K169" i="120"/>
  <c r="L169" i="120" s="1"/>
  <c r="K170" i="120"/>
  <c r="L170" i="120" s="1"/>
  <c r="K171" i="120"/>
  <c r="L171" i="120" s="1"/>
  <c r="K172" i="120"/>
  <c r="L172" i="120" s="1"/>
  <c r="K173" i="120"/>
  <c r="L173" i="120" s="1"/>
  <c r="K174" i="120"/>
  <c r="L174" i="120" s="1"/>
  <c r="K175" i="120"/>
  <c r="L175" i="120" s="1"/>
  <c r="K176" i="120"/>
  <c r="L176" i="120" s="1"/>
  <c r="K177" i="120"/>
  <c r="L177" i="120" s="1"/>
  <c r="K178" i="120"/>
  <c r="L178" i="120" s="1"/>
  <c r="K179" i="120"/>
  <c r="L179" i="120" s="1"/>
  <c r="K180" i="120"/>
  <c r="L180" i="120" s="1"/>
  <c r="K181" i="120"/>
  <c r="L181" i="120" s="1"/>
  <c r="K182" i="120"/>
  <c r="L182" i="120" s="1"/>
  <c r="K183" i="120"/>
  <c r="L183" i="120" s="1"/>
  <c r="K184" i="120"/>
  <c r="L184" i="120" s="1"/>
  <c r="K185" i="120"/>
  <c r="L185" i="120" s="1"/>
  <c r="K186" i="120"/>
  <c r="L186" i="120" s="1"/>
  <c r="K187" i="120"/>
  <c r="L187" i="120" s="1"/>
  <c r="K188" i="120"/>
  <c r="L188" i="120" s="1"/>
  <c r="K189" i="120"/>
  <c r="L189" i="120" s="1"/>
  <c r="K190" i="120"/>
  <c r="L190" i="120" s="1"/>
  <c r="K191" i="120"/>
  <c r="L191" i="120" s="1"/>
  <c r="K192" i="120"/>
  <c r="L192" i="120" s="1"/>
  <c r="K193" i="120"/>
  <c r="L193" i="120" s="1"/>
  <c r="K194" i="120"/>
  <c r="L194" i="120" s="1"/>
  <c r="K195" i="120"/>
  <c r="L195" i="120" s="1"/>
  <c r="K196" i="120"/>
  <c r="L196" i="120" s="1"/>
  <c r="K197" i="120"/>
  <c r="L197" i="120" s="1"/>
  <c r="K198" i="120"/>
  <c r="L198" i="120" s="1"/>
  <c r="K199" i="120"/>
  <c r="L199" i="120" s="1"/>
  <c r="K200" i="120"/>
  <c r="L200" i="120" s="1"/>
  <c r="K201" i="120"/>
  <c r="L201" i="120" s="1"/>
  <c r="K202" i="120"/>
  <c r="L202" i="120" s="1"/>
  <c r="K203" i="120"/>
  <c r="L203" i="120" s="1"/>
  <c r="K204" i="120"/>
  <c r="L204" i="120" s="1"/>
  <c r="K205" i="120"/>
  <c r="L205" i="120" s="1"/>
  <c r="K206" i="120"/>
  <c r="L206" i="120" s="1"/>
  <c r="K207" i="120"/>
  <c r="L207" i="120" s="1"/>
  <c r="K208" i="120"/>
  <c r="L208" i="120" s="1"/>
  <c r="K209" i="120"/>
  <c r="L209" i="120" s="1"/>
  <c r="K210" i="120"/>
  <c r="L210" i="120" s="1"/>
  <c r="K211" i="120"/>
  <c r="L211" i="120" s="1"/>
  <c r="K212" i="120"/>
  <c r="L212" i="120" s="1"/>
  <c r="K213" i="120"/>
  <c r="L213" i="120" s="1"/>
  <c r="K214" i="120"/>
  <c r="L214" i="120" s="1"/>
  <c r="K215" i="120"/>
  <c r="L215" i="120" s="1"/>
  <c r="K216" i="120"/>
  <c r="L216" i="120" s="1"/>
  <c r="K217" i="120"/>
  <c r="L217" i="120" s="1"/>
  <c r="K218" i="120"/>
  <c r="L218" i="120" s="1"/>
  <c r="K219" i="120"/>
  <c r="L219" i="120" s="1"/>
  <c r="K220" i="120"/>
  <c r="L220" i="120" s="1"/>
  <c r="K221" i="120"/>
  <c r="L221" i="120" s="1"/>
  <c r="K222" i="120"/>
  <c r="L222" i="120" s="1"/>
  <c r="K223" i="120"/>
  <c r="L223" i="120" s="1"/>
  <c r="K224" i="120"/>
  <c r="L224" i="120" s="1"/>
  <c r="K225" i="120"/>
  <c r="L225" i="120" s="1"/>
  <c r="K226" i="120"/>
  <c r="L226" i="120" s="1"/>
  <c r="K227" i="120"/>
  <c r="L227" i="120" s="1"/>
  <c r="K228" i="120"/>
  <c r="L228" i="120" s="1"/>
  <c r="K229" i="120"/>
  <c r="L229" i="120" s="1"/>
  <c r="K230" i="120"/>
  <c r="L230" i="120" s="1"/>
  <c r="K231" i="120"/>
  <c r="L231" i="120" s="1"/>
  <c r="K232" i="120"/>
  <c r="L232" i="120" s="1"/>
  <c r="K233" i="120"/>
  <c r="L233" i="120" s="1"/>
  <c r="K234" i="120"/>
  <c r="L234" i="120" s="1"/>
  <c r="K235" i="120"/>
  <c r="L235" i="120" s="1"/>
  <c r="K236" i="120"/>
  <c r="L236" i="120" s="1"/>
  <c r="K237" i="120"/>
  <c r="L237" i="120" s="1"/>
  <c r="K238" i="120"/>
  <c r="L238" i="120" s="1"/>
  <c r="K239" i="120"/>
  <c r="L239" i="120" s="1"/>
  <c r="K240" i="120"/>
  <c r="L240" i="120" s="1"/>
  <c r="K241" i="120"/>
  <c r="L241" i="120" s="1"/>
  <c r="K242" i="120"/>
  <c r="L242" i="120" s="1"/>
  <c r="K243" i="120"/>
  <c r="L243" i="120" s="1"/>
  <c r="K244" i="120"/>
  <c r="L244" i="120" s="1"/>
  <c r="K245" i="120"/>
  <c r="L245" i="120" s="1"/>
  <c r="K246" i="120"/>
  <c r="L246" i="120" s="1"/>
  <c r="K247" i="120"/>
  <c r="L247" i="120" s="1"/>
  <c r="K248" i="120"/>
  <c r="L248" i="120" s="1"/>
  <c r="K249" i="120"/>
  <c r="L249" i="120" s="1"/>
  <c r="K250" i="120"/>
  <c r="L250" i="120" s="1"/>
  <c r="K251" i="120"/>
  <c r="L251" i="120" s="1"/>
  <c r="K252" i="120"/>
  <c r="L252" i="120" s="1"/>
  <c r="K253" i="120"/>
  <c r="L253" i="120" s="1"/>
  <c r="K254" i="120"/>
  <c r="L254" i="120" s="1"/>
  <c r="K255" i="120"/>
  <c r="L255" i="120" s="1"/>
  <c r="K256" i="120"/>
  <c r="L256" i="120" s="1"/>
  <c r="K257" i="120"/>
  <c r="L257" i="120" s="1"/>
  <c r="K258" i="120"/>
  <c r="L258" i="120" s="1"/>
  <c r="K259" i="120"/>
  <c r="L259" i="120" s="1"/>
  <c r="K260" i="120"/>
  <c r="L260" i="120" s="1"/>
  <c r="K261" i="120"/>
  <c r="L261" i="120" s="1"/>
  <c r="K262" i="120"/>
  <c r="L262" i="120" s="1"/>
  <c r="K263" i="120"/>
  <c r="L263" i="120" s="1"/>
  <c r="K264" i="120"/>
  <c r="L264" i="120" s="1"/>
  <c r="K265" i="120"/>
  <c r="L265" i="120" s="1"/>
  <c r="K266" i="120"/>
  <c r="L266" i="120" s="1"/>
  <c r="K267" i="120"/>
  <c r="L267" i="120" s="1"/>
  <c r="K268" i="120"/>
  <c r="L268" i="120" s="1"/>
  <c r="K269" i="120"/>
  <c r="L269" i="120" s="1"/>
  <c r="K270" i="120"/>
  <c r="L270" i="120" s="1"/>
  <c r="K271" i="120"/>
  <c r="L271" i="120" s="1"/>
  <c r="K272" i="120"/>
  <c r="L272" i="120" s="1"/>
  <c r="K273" i="120"/>
  <c r="L273" i="120" s="1"/>
  <c r="K274" i="120"/>
  <c r="L274" i="120" s="1"/>
  <c r="K275" i="120"/>
  <c r="L275" i="120" s="1"/>
  <c r="K276" i="120"/>
  <c r="L276" i="120" s="1"/>
  <c r="K277" i="120"/>
  <c r="L277" i="120" s="1"/>
  <c r="K278" i="120"/>
  <c r="L278" i="120" s="1"/>
  <c r="K279" i="120"/>
  <c r="L279" i="120" s="1"/>
  <c r="K280" i="120"/>
  <c r="L280" i="120" s="1"/>
  <c r="K281" i="120"/>
  <c r="L281" i="120" s="1"/>
  <c r="K282" i="120"/>
  <c r="L282" i="120" s="1"/>
  <c r="K283" i="120"/>
  <c r="L283" i="120" s="1"/>
  <c r="K284" i="120"/>
  <c r="L284" i="120" s="1"/>
  <c r="K285" i="120"/>
  <c r="L285" i="120" s="1"/>
  <c r="K286" i="120"/>
  <c r="L286" i="120" s="1"/>
  <c r="K287" i="120"/>
  <c r="L287" i="120" s="1"/>
  <c r="K288" i="120"/>
  <c r="L288" i="120" s="1"/>
  <c r="K289" i="120"/>
  <c r="L289" i="120" s="1"/>
  <c r="K290" i="120"/>
  <c r="L290" i="120" s="1"/>
  <c r="K291" i="120"/>
  <c r="L291" i="120" s="1"/>
  <c r="K292" i="120"/>
  <c r="L292" i="120" s="1"/>
  <c r="K293" i="120"/>
  <c r="L293" i="120" s="1"/>
  <c r="K294" i="120"/>
  <c r="L294" i="120" s="1"/>
  <c r="K295" i="120"/>
  <c r="L295" i="120" s="1"/>
  <c r="K296" i="120"/>
  <c r="L296" i="120" s="1"/>
  <c r="K297" i="120"/>
  <c r="L297" i="120" s="1"/>
  <c r="K298" i="120"/>
  <c r="L298" i="120" s="1"/>
  <c r="K299" i="120"/>
  <c r="L299" i="120" s="1"/>
  <c r="K300" i="120"/>
  <c r="L300" i="120" s="1"/>
  <c r="K301" i="120"/>
  <c r="L301" i="120" s="1"/>
  <c r="K302" i="120"/>
  <c r="L302" i="120" s="1"/>
  <c r="K303" i="120"/>
  <c r="L303" i="120" s="1"/>
  <c r="K304" i="120"/>
  <c r="L304" i="120" s="1"/>
  <c r="K305" i="120"/>
  <c r="L305" i="120" s="1"/>
  <c r="K306" i="120"/>
  <c r="L306" i="120" s="1"/>
  <c r="K307" i="120"/>
  <c r="L307" i="120" s="1"/>
  <c r="K308" i="120"/>
  <c r="L308" i="120" s="1"/>
  <c r="K309" i="120"/>
  <c r="L309" i="120" s="1"/>
  <c r="K310" i="120"/>
  <c r="L310" i="120" s="1"/>
  <c r="K311" i="120"/>
  <c r="L311" i="120" s="1"/>
  <c r="K312" i="120"/>
  <c r="L312" i="120" s="1"/>
  <c r="K313" i="120"/>
  <c r="L313" i="120" s="1"/>
  <c r="K314" i="120"/>
  <c r="L314" i="120" s="1"/>
  <c r="K315" i="120"/>
  <c r="L315" i="120" s="1"/>
  <c r="K316" i="120"/>
  <c r="L316" i="120" s="1"/>
  <c r="K317" i="120"/>
  <c r="L317" i="120" s="1"/>
  <c r="K318" i="120"/>
  <c r="L318" i="120" s="1"/>
  <c r="K319" i="120"/>
  <c r="L319" i="120" s="1"/>
  <c r="K320" i="120"/>
  <c r="L320" i="120" s="1"/>
  <c r="K321" i="120"/>
  <c r="L321" i="120" s="1"/>
  <c r="K322" i="120"/>
  <c r="L322" i="120" s="1"/>
  <c r="K323" i="120"/>
  <c r="L323" i="120" s="1"/>
  <c r="K324" i="120"/>
  <c r="L324" i="120" s="1"/>
  <c r="K325" i="120"/>
  <c r="L325" i="120" s="1"/>
  <c r="K326" i="120"/>
  <c r="L326" i="120" s="1"/>
  <c r="K327" i="120"/>
  <c r="L327" i="120" s="1"/>
  <c r="K328" i="120"/>
  <c r="L328" i="120" s="1"/>
  <c r="K329" i="120"/>
  <c r="L329" i="120" s="1"/>
  <c r="K330" i="120"/>
  <c r="L330" i="120" s="1"/>
  <c r="K331" i="120"/>
  <c r="L331" i="120" s="1"/>
  <c r="K332" i="120"/>
  <c r="L332" i="120" s="1"/>
  <c r="K333" i="120"/>
  <c r="L333" i="120" s="1"/>
  <c r="K334" i="120"/>
  <c r="L334" i="120" s="1"/>
  <c r="K335" i="120"/>
  <c r="L335" i="120" s="1"/>
  <c r="K336" i="120"/>
  <c r="L336" i="120" s="1"/>
  <c r="K337" i="120"/>
  <c r="L337" i="120" s="1"/>
  <c r="K338" i="120"/>
  <c r="L338" i="120" s="1"/>
  <c r="K339" i="120"/>
  <c r="L339" i="120" s="1"/>
  <c r="K340" i="120"/>
  <c r="L340" i="120" s="1"/>
  <c r="K341" i="120"/>
  <c r="L341" i="120" s="1"/>
  <c r="K342" i="120"/>
  <c r="L342" i="120" s="1"/>
  <c r="K343" i="120"/>
  <c r="L343" i="120" s="1"/>
  <c r="K344" i="120"/>
  <c r="L344" i="120" s="1"/>
  <c r="K345" i="120"/>
  <c r="L345" i="120" s="1"/>
  <c r="K346" i="120"/>
  <c r="L346" i="120" s="1"/>
  <c r="K347" i="120"/>
  <c r="L347" i="120" s="1"/>
  <c r="K348" i="120"/>
  <c r="L348" i="120" s="1"/>
  <c r="K349" i="120"/>
  <c r="L349" i="120" s="1"/>
  <c r="K350" i="120"/>
  <c r="L350" i="120" s="1"/>
  <c r="K351" i="120"/>
  <c r="L351" i="120" s="1"/>
  <c r="K352" i="120"/>
  <c r="L352" i="120" s="1"/>
  <c r="K353" i="120"/>
  <c r="L353" i="120" s="1"/>
  <c r="K354" i="120"/>
  <c r="L354" i="120" s="1"/>
  <c r="K355" i="120"/>
  <c r="L355" i="120" s="1"/>
  <c r="K356" i="120"/>
  <c r="L356" i="120" s="1"/>
  <c r="K357" i="120"/>
  <c r="L357" i="120" s="1"/>
  <c r="K358" i="120"/>
  <c r="L358" i="120" s="1"/>
  <c r="K359" i="120"/>
  <c r="L359" i="120" s="1"/>
  <c r="K360" i="120"/>
  <c r="L360" i="120" s="1"/>
  <c r="K361" i="120"/>
  <c r="L361" i="120" s="1"/>
  <c r="K362" i="120"/>
  <c r="L362" i="120" s="1"/>
  <c r="K363" i="120"/>
  <c r="L363" i="120" s="1"/>
  <c r="K364" i="120"/>
  <c r="L364" i="120" s="1"/>
  <c r="K365" i="120"/>
  <c r="L365" i="120" s="1"/>
  <c r="K366" i="120"/>
  <c r="L366" i="120" s="1"/>
  <c r="K367" i="120"/>
  <c r="L367" i="120" s="1"/>
  <c r="K368" i="120"/>
  <c r="L368" i="120" s="1"/>
  <c r="K369" i="120"/>
  <c r="L369" i="120" s="1"/>
  <c r="K370" i="120"/>
  <c r="L370" i="120" s="1"/>
  <c r="K371" i="120"/>
  <c r="L371" i="120" s="1"/>
  <c r="K372" i="120"/>
  <c r="L372" i="120" s="1"/>
  <c r="K373" i="120"/>
  <c r="L373" i="120" s="1"/>
  <c r="K374" i="120"/>
  <c r="L374" i="120" s="1"/>
  <c r="K375" i="120"/>
  <c r="L375" i="120" s="1"/>
  <c r="K376" i="120"/>
  <c r="L376" i="120" s="1"/>
  <c r="K377" i="120"/>
  <c r="L377" i="120" s="1"/>
  <c r="K378" i="120"/>
  <c r="L378" i="120" s="1"/>
  <c r="K379" i="120"/>
  <c r="L379" i="120" s="1"/>
  <c r="K380" i="120"/>
  <c r="L380" i="120" s="1"/>
  <c r="K381" i="120"/>
  <c r="L381" i="120" s="1"/>
  <c r="K382" i="120"/>
  <c r="L382" i="120" s="1"/>
  <c r="K383" i="120"/>
  <c r="L383" i="120" s="1"/>
  <c r="K384" i="120"/>
  <c r="L384" i="120" s="1"/>
  <c r="K385" i="120"/>
  <c r="L385" i="120" s="1"/>
  <c r="K386" i="120"/>
  <c r="L386" i="120" s="1"/>
  <c r="K387" i="120"/>
  <c r="L387" i="120" s="1"/>
  <c r="K388" i="120"/>
  <c r="L388" i="120" s="1"/>
  <c r="K389" i="120"/>
  <c r="L389" i="120" s="1"/>
  <c r="K390" i="120"/>
  <c r="L390" i="120" s="1"/>
  <c r="K391" i="120"/>
  <c r="L391" i="120" s="1"/>
  <c r="K392" i="120"/>
  <c r="L392" i="120" s="1"/>
  <c r="K393" i="120"/>
  <c r="L393" i="120" s="1"/>
  <c r="K394" i="120"/>
  <c r="L394" i="120" s="1"/>
  <c r="K395" i="120"/>
  <c r="L395" i="120" s="1"/>
  <c r="K396" i="120"/>
  <c r="L396" i="120" s="1"/>
  <c r="K397" i="120"/>
  <c r="L397" i="120" s="1"/>
  <c r="K398" i="120"/>
  <c r="L398" i="120" s="1"/>
  <c r="K399" i="120"/>
  <c r="L399" i="120" s="1"/>
  <c r="K400" i="120"/>
  <c r="L400" i="120" s="1"/>
  <c r="K401" i="120"/>
  <c r="L401" i="120" s="1"/>
  <c r="K402" i="120"/>
  <c r="L402" i="120" s="1"/>
  <c r="K403" i="120"/>
  <c r="L403" i="120" s="1"/>
  <c r="K404" i="120"/>
  <c r="L404" i="120" s="1"/>
  <c r="K405" i="120"/>
  <c r="L405" i="120" s="1"/>
  <c r="K406" i="120"/>
  <c r="L406" i="120" s="1"/>
  <c r="K407" i="120"/>
  <c r="L407" i="120" s="1"/>
  <c r="K408" i="120"/>
  <c r="L408" i="120" s="1"/>
  <c r="K409" i="120"/>
  <c r="L409" i="120" s="1"/>
  <c r="K410" i="120"/>
  <c r="L410" i="120" s="1"/>
  <c r="K411" i="120"/>
  <c r="L411" i="120" s="1"/>
  <c r="K412" i="120"/>
  <c r="L412" i="120" s="1"/>
  <c r="K413" i="120"/>
  <c r="L413" i="120" s="1"/>
  <c r="K414" i="120"/>
  <c r="L414" i="120" s="1"/>
  <c r="K415" i="120"/>
  <c r="L415" i="120" s="1"/>
  <c r="K416" i="120"/>
  <c r="L416" i="120" s="1"/>
  <c r="K417" i="120"/>
  <c r="L417" i="120" s="1"/>
  <c r="K418" i="120"/>
  <c r="L418" i="120" s="1"/>
  <c r="K419" i="120"/>
  <c r="L419" i="120" s="1"/>
  <c r="K420" i="120"/>
  <c r="L420" i="120" s="1"/>
  <c r="K421" i="120"/>
  <c r="L421" i="120" s="1"/>
  <c r="K422" i="120"/>
  <c r="L422" i="120" s="1"/>
  <c r="K423" i="120"/>
  <c r="L423" i="120" s="1"/>
  <c r="K424" i="120"/>
  <c r="L424" i="120" s="1"/>
  <c r="K425" i="120"/>
  <c r="L425" i="120" s="1"/>
  <c r="K426" i="120"/>
  <c r="L426" i="120" s="1"/>
  <c r="K427" i="120"/>
  <c r="L427" i="120" s="1"/>
  <c r="K428" i="120"/>
  <c r="L428" i="120" s="1"/>
  <c r="K429" i="120"/>
  <c r="L429" i="120" s="1"/>
  <c r="K430" i="120"/>
  <c r="L430" i="120" s="1"/>
  <c r="K431" i="120"/>
  <c r="L431" i="120" s="1"/>
  <c r="K432" i="120"/>
  <c r="L432" i="120" s="1"/>
  <c r="K433" i="120"/>
  <c r="L433" i="120" s="1"/>
  <c r="K434" i="120"/>
  <c r="L434" i="120" s="1"/>
  <c r="K435" i="120"/>
  <c r="L435" i="120" s="1"/>
  <c r="K436" i="120"/>
  <c r="L436" i="120" s="1"/>
  <c r="K437" i="120"/>
  <c r="L437" i="120" s="1"/>
  <c r="K438" i="120"/>
  <c r="L438" i="120" s="1"/>
  <c r="K439" i="120"/>
  <c r="L439" i="120" s="1"/>
  <c r="K440" i="120"/>
  <c r="L440" i="120" s="1"/>
  <c r="K441" i="120"/>
  <c r="L441" i="120" s="1"/>
  <c r="K442" i="120"/>
  <c r="L442" i="120" s="1"/>
  <c r="K443" i="120"/>
  <c r="L443" i="120" s="1"/>
  <c r="K444" i="120"/>
  <c r="L444" i="120" s="1"/>
  <c r="K445" i="120"/>
  <c r="L445" i="120" s="1"/>
  <c r="K446" i="120"/>
  <c r="L446" i="120" s="1"/>
  <c r="K447" i="120"/>
  <c r="L447" i="120" s="1"/>
  <c r="K448" i="120"/>
  <c r="L448" i="120" s="1"/>
  <c r="K449" i="120"/>
  <c r="L449" i="120" s="1"/>
  <c r="K450" i="120"/>
  <c r="L450" i="120" s="1"/>
  <c r="K451" i="120"/>
  <c r="L451" i="120" s="1"/>
  <c r="K452" i="120"/>
  <c r="L452" i="120" s="1"/>
  <c r="K453" i="120"/>
  <c r="L453" i="120" s="1"/>
  <c r="K454" i="120"/>
  <c r="L454" i="120" s="1"/>
  <c r="K455" i="120"/>
  <c r="L455" i="120" s="1"/>
  <c r="K456" i="120"/>
  <c r="L456" i="120" s="1"/>
  <c r="K457" i="120"/>
  <c r="L457" i="120" s="1"/>
  <c r="K458" i="120"/>
  <c r="L458" i="120" s="1"/>
  <c r="K459" i="120"/>
  <c r="L459" i="120" s="1"/>
  <c r="K460" i="120"/>
  <c r="L460" i="120" s="1"/>
  <c r="K461" i="120"/>
  <c r="L461" i="120" s="1"/>
  <c r="K462" i="120"/>
  <c r="L462" i="120" s="1"/>
  <c r="K463" i="120"/>
  <c r="L463" i="120" s="1"/>
  <c r="K464" i="120"/>
  <c r="L464" i="120" s="1"/>
  <c r="K465" i="120"/>
  <c r="L465" i="120" s="1"/>
  <c r="K466" i="120"/>
  <c r="L466" i="120" s="1"/>
  <c r="K467" i="120"/>
  <c r="L467" i="120" s="1"/>
  <c r="K468" i="120"/>
  <c r="L468" i="120" s="1"/>
  <c r="K469" i="120"/>
  <c r="L469" i="120" s="1"/>
  <c r="K470" i="120"/>
  <c r="L470" i="120" s="1"/>
  <c r="K471" i="120"/>
  <c r="L471" i="120" s="1"/>
  <c r="K472" i="120"/>
  <c r="L472" i="120" s="1"/>
  <c r="K473" i="120"/>
  <c r="L473" i="120" s="1"/>
  <c r="K474" i="120"/>
  <c r="L474" i="120" s="1"/>
  <c r="K475" i="120"/>
  <c r="L475" i="120" s="1"/>
  <c r="K476" i="120"/>
  <c r="L476" i="120" s="1"/>
  <c r="K477" i="120"/>
  <c r="L477" i="120" s="1"/>
  <c r="K478" i="120"/>
  <c r="L478" i="120" s="1"/>
  <c r="K479" i="120"/>
  <c r="L479" i="120" s="1"/>
  <c r="K480" i="120"/>
  <c r="L480" i="120" s="1"/>
  <c r="K481" i="120"/>
  <c r="L481" i="120" s="1"/>
  <c r="K482" i="120"/>
  <c r="L482" i="120" s="1"/>
  <c r="K483" i="120"/>
  <c r="L483" i="120" s="1"/>
  <c r="K484" i="120"/>
  <c r="L484" i="120" s="1"/>
  <c r="K485" i="120"/>
  <c r="L485" i="120" s="1"/>
  <c r="K486" i="120"/>
  <c r="L486" i="120" s="1"/>
  <c r="K487" i="120"/>
  <c r="L487" i="120" s="1"/>
  <c r="K488" i="120"/>
  <c r="L488" i="120" s="1"/>
  <c r="K489" i="120"/>
  <c r="L489" i="120" s="1"/>
  <c r="K490" i="120"/>
  <c r="L490" i="120" s="1"/>
  <c r="K491" i="120"/>
  <c r="L491" i="120" s="1"/>
  <c r="K492" i="120"/>
  <c r="L492" i="120" s="1"/>
  <c r="K493" i="120"/>
  <c r="L493" i="120" s="1"/>
  <c r="K494" i="120"/>
  <c r="L494" i="120" s="1"/>
  <c r="K495" i="120"/>
  <c r="L495" i="120" s="1"/>
  <c r="K496" i="120"/>
  <c r="L496" i="120" s="1"/>
  <c r="K497" i="120"/>
  <c r="L497" i="120" s="1"/>
  <c r="K498" i="120"/>
  <c r="L498" i="120" s="1"/>
  <c r="K499" i="120"/>
  <c r="L499" i="120" s="1"/>
  <c r="K500" i="120"/>
  <c r="L500" i="120" s="1"/>
  <c r="K501" i="120"/>
  <c r="L501" i="120" s="1"/>
  <c r="K502" i="120"/>
  <c r="L502" i="120" s="1"/>
  <c r="K503" i="120"/>
  <c r="L503" i="120" s="1"/>
  <c r="K504" i="120"/>
  <c r="L504" i="120" s="1"/>
  <c r="K505" i="120"/>
  <c r="L505" i="120" s="1"/>
  <c r="K506" i="120"/>
  <c r="L506" i="120" s="1"/>
  <c r="K507" i="120"/>
  <c r="L507" i="120" s="1"/>
  <c r="K508" i="120"/>
  <c r="L508" i="120" s="1"/>
  <c r="K509" i="120"/>
  <c r="L509" i="120" s="1"/>
  <c r="K510" i="120"/>
  <c r="L510" i="120" s="1"/>
  <c r="K511" i="120"/>
  <c r="L511" i="120" s="1"/>
  <c r="K512" i="120"/>
  <c r="L512" i="120" s="1"/>
  <c r="K513" i="120"/>
  <c r="L513" i="120" s="1"/>
  <c r="K514" i="120"/>
  <c r="L514" i="120" s="1"/>
  <c r="K515" i="120"/>
  <c r="L515" i="120" s="1"/>
  <c r="K516" i="120"/>
  <c r="L516" i="120" s="1"/>
  <c r="K517" i="120"/>
  <c r="L517" i="120" s="1"/>
  <c r="K518" i="120"/>
  <c r="L518" i="120" s="1"/>
  <c r="K519" i="120"/>
  <c r="L519" i="120" s="1"/>
  <c r="K520" i="120"/>
  <c r="L520" i="120" s="1"/>
  <c r="K521" i="120"/>
  <c r="L521" i="120" s="1"/>
  <c r="K522" i="120"/>
  <c r="L522" i="120" s="1"/>
  <c r="K523" i="120"/>
  <c r="L523" i="120" s="1"/>
  <c r="K524" i="120"/>
  <c r="L524" i="120" s="1"/>
  <c r="K525" i="120"/>
  <c r="L525" i="120" s="1"/>
  <c r="K526" i="120"/>
  <c r="L526" i="120" s="1"/>
  <c r="K527" i="120"/>
  <c r="L527" i="120" s="1"/>
  <c r="K528" i="120"/>
  <c r="L528" i="120" s="1"/>
  <c r="K529" i="120"/>
  <c r="L529" i="120" s="1"/>
  <c r="K530" i="120"/>
  <c r="L530" i="120" s="1"/>
  <c r="K531" i="120"/>
  <c r="L531" i="120" s="1"/>
  <c r="K532" i="120"/>
  <c r="L532" i="120" s="1"/>
  <c r="K533" i="120"/>
  <c r="L533" i="120" s="1"/>
  <c r="K534" i="120"/>
  <c r="L534" i="120" s="1"/>
  <c r="K535" i="120"/>
  <c r="L535" i="120" s="1"/>
  <c r="K536" i="120"/>
  <c r="L536" i="120" s="1"/>
  <c r="K537" i="120"/>
  <c r="L537" i="120" s="1"/>
  <c r="K538" i="120"/>
  <c r="L538" i="120" s="1"/>
  <c r="K539" i="120"/>
  <c r="L539" i="120" s="1"/>
  <c r="K540" i="120"/>
  <c r="L540" i="120" s="1"/>
  <c r="K541" i="120"/>
  <c r="L541" i="120" s="1"/>
  <c r="K542" i="120"/>
  <c r="L542" i="120" s="1"/>
  <c r="K543" i="120"/>
  <c r="L543" i="120" s="1"/>
  <c r="K544" i="120"/>
  <c r="L544" i="120" s="1"/>
  <c r="K545" i="120"/>
  <c r="L545" i="120" s="1"/>
  <c r="K546" i="120"/>
  <c r="L546" i="120" s="1"/>
  <c r="K547" i="120"/>
  <c r="L547" i="120" s="1"/>
  <c r="K548" i="120"/>
  <c r="L548" i="120" s="1"/>
  <c r="K549" i="120"/>
  <c r="L549" i="120" s="1"/>
  <c r="K550" i="120"/>
  <c r="L550" i="120" s="1"/>
  <c r="K551" i="120"/>
  <c r="L551" i="120" s="1"/>
  <c r="K552" i="120"/>
  <c r="L552" i="120" s="1"/>
  <c r="K553" i="120"/>
  <c r="L553" i="120" s="1"/>
  <c r="K554" i="120"/>
  <c r="L554" i="120" s="1"/>
  <c r="K555" i="120"/>
  <c r="L555" i="120" s="1"/>
  <c r="K556" i="120"/>
  <c r="L556" i="120" s="1"/>
  <c r="K557" i="120"/>
  <c r="L557" i="120" s="1"/>
  <c r="K558" i="120"/>
  <c r="L558" i="120" s="1"/>
  <c r="K559" i="120"/>
  <c r="L559" i="120" s="1"/>
  <c r="K560" i="120"/>
  <c r="L560" i="120" s="1"/>
  <c r="K25" i="120"/>
  <c r="L25" i="120" s="1"/>
  <c r="K26" i="120"/>
  <c r="L26" i="120" s="1"/>
  <c r="K27" i="120"/>
  <c r="L27" i="120" s="1"/>
  <c r="K28" i="120"/>
  <c r="L28" i="120" s="1"/>
  <c r="K29" i="120"/>
  <c r="L29" i="120" s="1"/>
  <c r="K30" i="120"/>
  <c r="L30" i="120" s="1"/>
  <c r="K31" i="120"/>
  <c r="L31" i="120" s="1"/>
  <c r="K32" i="120"/>
  <c r="L32" i="120" s="1"/>
  <c r="K33" i="120"/>
  <c r="L33" i="120" s="1"/>
  <c r="K34" i="120"/>
  <c r="L34" i="120" s="1"/>
  <c r="K35" i="120"/>
  <c r="L35" i="120" s="1"/>
  <c r="K36" i="120"/>
  <c r="L36" i="120" s="1"/>
  <c r="K37" i="120"/>
  <c r="L37" i="120" s="1"/>
  <c r="K38" i="120"/>
  <c r="L38" i="120" s="1"/>
  <c r="K39" i="120"/>
  <c r="L39" i="120" s="1"/>
  <c r="K40" i="120"/>
  <c r="L40" i="120" s="1"/>
  <c r="K41" i="120"/>
  <c r="L41" i="120" s="1"/>
  <c r="K42" i="120"/>
  <c r="L42" i="120" s="1"/>
  <c r="K43" i="120"/>
  <c r="L43" i="120" s="1"/>
  <c r="K44" i="120"/>
  <c r="L44" i="120" s="1"/>
  <c r="K45" i="120"/>
  <c r="L45" i="120" s="1"/>
  <c r="K46" i="120"/>
  <c r="L46" i="120" s="1"/>
  <c r="K47" i="120"/>
  <c r="L47" i="120" s="1"/>
  <c r="K48" i="120"/>
  <c r="L48" i="120" s="1"/>
  <c r="K49" i="120"/>
  <c r="L49" i="120" s="1"/>
  <c r="K50" i="120"/>
  <c r="L50" i="120" s="1"/>
  <c r="K51" i="120"/>
  <c r="L51" i="120" s="1"/>
  <c r="K52" i="120"/>
  <c r="L52" i="120" s="1"/>
  <c r="K53" i="120"/>
  <c r="L53" i="120" s="1"/>
  <c r="K54" i="120"/>
  <c r="L54" i="120" s="1"/>
  <c r="K55" i="120"/>
  <c r="L55" i="120" s="1"/>
  <c r="K56" i="120"/>
  <c r="L56" i="120" s="1"/>
  <c r="K57" i="120"/>
  <c r="L57" i="120" s="1"/>
  <c r="K58" i="120"/>
  <c r="L58" i="120" s="1"/>
  <c r="K59" i="120"/>
  <c r="L59" i="120" s="1"/>
  <c r="K60" i="120"/>
  <c r="L60" i="120" s="1"/>
  <c r="K61" i="120"/>
  <c r="L61" i="120" s="1"/>
  <c r="K62" i="120"/>
  <c r="L62" i="120" s="1"/>
  <c r="K63" i="120"/>
  <c r="L63" i="120" s="1"/>
  <c r="K64" i="120"/>
  <c r="L64" i="120" s="1"/>
  <c r="K65" i="120"/>
  <c r="L65" i="120" s="1"/>
  <c r="K66" i="120"/>
  <c r="L66" i="120" s="1"/>
  <c r="K67" i="120"/>
  <c r="L67" i="120" s="1"/>
  <c r="K68" i="120"/>
  <c r="L68" i="120" s="1"/>
  <c r="K69" i="120"/>
  <c r="L69" i="120" s="1"/>
  <c r="K70" i="120"/>
  <c r="L70" i="120" s="1"/>
  <c r="K71" i="120"/>
  <c r="L71" i="120" s="1"/>
  <c r="K72" i="120"/>
  <c r="L72" i="120" s="1"/>
  <c r="K73" i="120"/>
  <c r="L73" i="120" s="1"/>
  <c r="K74" i="120"/>
  <c r="L74" i="120" s="1"/>
  <c r="K75" i="120"/>
  <c r="L75" i="120" s="1"/>
  <c r="K76" i="120"/>
  <c r="L76" i="120" s="1"/>
  <c r="K77" i="120"/>
  <c r="L77" i="120" s="1"/>
  <c r="K78" i="120"/>
  <c r="L78" i="120" s="1"/>
  <c r="K79" i="120"/>
  <c r="L79" i="120" s="1"/>
  <c r="K80" i="120"/>
  <c r="L80" i="120" s="1"/>
  <c r="K81" i="120"/>
  <c r="L81" i="120" s="1"/>
  <c r="K82" i="120"/>
  <c r="L82" i="120" s="1"/>
  <c r="K83" i="120"/>
  <c r="L83" i="120" s="1"/>
  <c r="K84" i="120"/>
  <c r="L84" i="120" s="1"/>
  <c r="K85" i="120"/>
  <c r="L85" i="120" s="1"/>
  <c r="K86" i="120"/>
  <c r="L86" i="120" s="1"/>
  <c r="K87" i="120"/>
  <c r="L87" i="120" s="1"/>
  <c r="K88" i="120"/>
  <c r="L88" i="120" s="1"/>
  <c r="K89" i="120"/>
  <c r="L89" i="120" s="1"/>
  <c r="K90" i="120"/>
  <c r="L90" i="120" s="1"/>
  <c r="K91" i="120"/>
  <c r="L91" i="120" s="1"/>
  <c r="K92" i="120"/>
  <c r="L92" i="120" s="1"/>
  <c r="K93" i="120"/>
  <c r="L93" i="120" s="1"/>
  <c r="K94" i="120"/>
  <c r="L94" i="120" s="1"/>
  <c r="K95" i="120"/>
  <c r="L95" i="120" s="1"/>
  <c r="K96" i="120"/>
  <c r="L96" i="120" s="1"/>
  <c r="K97" i="120"/>
  <c r="L97" i="120" s="1"/>
  <c r="K98" i="120"/>
  <c r="L98" i="120" s="1"/>
  <c r="K99" i="120"/>
  <c r="L99" i="120" s="1"/>
  <c r="K100" i="120"/>
  <c r="L100" i="120" s="1"/>
  <c r="K101" i="120"/>
  <c r="L101" i="120" s="1"/>
  <c r="K102" i="120"/>
  <c r="L102" i="120" s="1"/>
  <c r="K103" i="120"/>
  <c r="L103" i="120" s="1"/>
  <c r="K104" i="120"/>
  <c r="L104" i="120" s="1"/>
  <c r="K105" i="120"/>
  <c r="L105" i="120" s="1"/>
  <c r="K106" i="120"/>
  <c r="L106" i="120" s="1"/>
  <c r="K107" i="120"/>
  <c r="L107" i="120" s="1"/>
  <c r="K108" i="120"/>
  <c r="L108" i="120" s="1"/>
  <c r="K109" i="120"/>
  <c r="L109" i="120" s="1"/>
  <c r="K110" i="120"/>
  <c r="L110" i="120" s="1"/>
  <c r="K111" i="120"/>
  <c r="L111" i="120" s="1"/>
  <c r="K112" i="120"/>
  <c r="L112" i="120" s="1"/>
  <c r="K113" i="120"/>
  <c r="L113" i="120" s="1"/>
  <c r="K114" i="120"/>
  <c r="L114" i="120" s="1"/>
  <c r="K115" i="120"/>
  <c r="L115" i="120" s="1"/>
  <c r="K116" i="120"/>
  <c r="L116" i="120" s="1"/>
  <c r="K117" i="120"/>
  <c r="L117" i="120" s="1"/>
  <c r="K118" i="120"/>
  <c r="L118" i="120" s="1"/>
  <c r="K119" i="120"/>
  <c r="L119" i="120" s="1"/>
  <c r="K120" i="120"/>
  <c r="L120" i="120" s="1"/>
  <c r="K121" i="120"/>
  <c r="L121" i="120" s="1"/>
  <c r="K122" i="120"/>
  <c r="L122" i="120" s="1"/>
  <c r="K123" i="120"/>
  <c r="L123" i="120" s="1"/>
  <c r="K124" i="120"/>
  <c r="L124" i="120" s="1"/>
  <c r="K125" i="120"/>
  <c r="L125" i="120" s="1"/>
  <c r="K126" i="120"/>
  <c r="L126" i="120" s="1"/>
  <c r="K127" i="120"/>
  <c r="L127" i="120" s="1"/>
  <c r="K128" i="120"/>
  <c r="L128" i="120" s="1"/>
  <c r="K129" i="120"/>
  <c r="L129" i="120" s="1"/>
  <c r="K130" i="120"/>
  <c r="L130" i="120" s="1"/>
  <c r="K131" i="120"/>
  <c r="L131" i="120" s="1"/>
  <c r="K132" i="120"/>
  <c r="L132" i="120" s="1"/>
  <c r="K133" i="120"/>
  <c r="L133" i="120" s="1"/>
  <c r="K134" i="120"/>
  <c r="L134" i="120" s="1"/>
  <c r="K135" i="120"/>
  <c r="L135" i="120" s="1"/>
  <c r="K136" i="120"/>
  <c r="L136" i="120" s="1"/>
  <c r="K137" i="120"/>
  <c r="L137" i="120" s="1"/>
  <c r="K138" i="120"/>
  <c r="L138" i="120" s="1"/>
  <c r="K139" i="120"/>
  <c r="L139" i="120" s="1"/>
  <c r="K140" i="120"/>
  <c r="L140" i="120" s="1"/>
  <c r="K141" i="120"/>
  <c r="L141" i="120" s="1"/>
  <c r="K142" i="120"/>
  <c r="L142" i="120" s="1"/>
  <c r="K143" i="120"/>
  <c r="L143" i="120" s="1"/>
  <c r="K144" i="120"/>
  <c r="L144" i="120" s="1"/>
  <c r="K145" i="120"/>
  <c r="L145" i="120" s="1"/>
  <c r="K146" i="120"/>
  <c r="L146" i="120" s="1"/>
  <c r="K147" i="120"/>
  <c r="L147" i="120" s="1"/>
  <c r="K148" i="120"/>
  <c r="L148" i="120" s="1"/>
  <c r="K149" i="120"/>
  <c r="L149" i="120" s="1"/>
  <c r="K150" i="120"/>
  <c r="L150" i="120" s="1"/>
  <c r="K151" i="120"/>
  <c r="L151" i="120" s="1"/>
  <c r="K152" i="120"/>
  <c r="L152" i="120" s="1"/>
  <c r="K153" i="120"/>
  <c r="L153" i="120" s="1"/>
  <c r="K154" i="120"/>
  <c r="L154" i="120" s="1"/>
  <c r="K155" i="120"/>
  <c r="L155" i="120" s="1"/>
  <c r="K156" i="120"/>
  <c r="L156" i="120" s="1"/>
  <c r="K157" i="120"/>
  <c r="L157" i="120" s="1"/>
  <c r="K158" i="120"/>
  <c r="L158" i="120" s="1"/>
  <c r="K159" i="120"/>
  <c r="L159" i="120" s="1"/>
  <c r="K160" i="120"/>
  <c r="L160" i="120" s="1"/>
  <c r="K161" i="120"/>
  <c r="L161" i="120" s="1"/>
  <c r="K162" i="120"/>
  <c r="L162" i="120" s="1"/>
  <c r="K163" i="120"/>
  <c r="L163" i="120" s="1"/>
  <c r="F289" i="105"/>
  <c r="G289" i="105" s="1"/>
  <c r="F290" i="105"/>
  <c r="G290" i="105" s="1"/>
  <c r="H290" i="105" s="1"/>
  <c r="F291" i="105"/>
  <c r="G291" i="105" s="1"/>
  <c r="F292" i="105"/>
  <c r="G292" i="105" s="1"/>
  <c r="H292" i="105" s="1"/>
  <c r="F209" i="105"/>
  <c r="F210" i="105"/>
  <c r="F211" i="105"/>
  <c r="F212" i="105"/>
  <c r="G212" i="105" s="1"/>
  <c r="F213" i="105"/>
  <c r="G213" i="105" s="1"/>
  <c r="F214" i="105"/>
  <c r="G214" i="105" s="1"/>
  <c r="F84" i="105"/>
  <c r="F85" i="105"/>
  <c r="F86" i="105"/>
  <c r="F87" i="105"/>
  <c r="F88" i="105"/>
  <c r="H88" i="105" s="1"/>
  <c r="F89" i="105"/>
  <c r="F90" i="105"/>
  <c r="F106" i="105"/>
  <c r="G106" i="105" s="1"/>
  <c r="H106" i="105" s="1"/>
  <c r="F80" i="105"/>
  <c r="F81" i="105"/>
  <c r="H81" i="105" s="1"/>
  <c r="F82" i="105"/>
  <c r="F83" i="105"/>
  <c r="F45" i="105"/>
  <c r="F46" i="105"/>
  <c r="F47" i="105"/>
  <c r="F48" i="105"/>
  <c r="F49" i="105"/>
  <c r="F50" i="105"/>
  <c r="F51" i="105"/>
  <c r="F145" i="120"/>
  <c r="F146" i="120"/>
  <c r="F147" i="120"/>
  <c r="F148" i="120"/>
  <c r="F149" i="120"/>
  <c r="F150" i="120"/>
  <c r="F151" i="120"/>
  <c r="F152" i="120"/>
  <c r="F153" i="120"/>
  <c r="F154" i="120"/>
  <c r="F155" i="120"/>
  <c r="F156" i="120"/>
  <c r="F157" i="120"/>
  <c r="F158" i="120"/>
  <c r="F159" i="120"/>
  <c r="F160" i="120"/>
  <c r="F161" i="120"/>
  <c r="F162" i="120"/>
  <c r="F163" i="120"/>
  <c r="G163" i="120" s="1"/>
  <c r="F545" i="120"/>
  <c r="G545" i="120" s="1"/>
  <c r="H545" i="120" s="1"/>
  <c r="F546" i="120"/>
  <c r="G546" i="120" s="1"/>
  <c r="F547" i="120"/>
  <c r="G547" i="120" s="1"/>
  <c r="F548" i="120"/>
  <c r="G548" i="120" s="1"/>
  <c r="H548" i="120" s="1"/>
  <c r="F549" i="120"/>
  <c r="G549" i="120" s="1"/>
  <c r="H549" i="120" s="1"/>
  <c r="F550" i="120"/>
  <c r="G550" i="120" s="1"/>
  <c r="F551" i="120"/>
  <c r="G551" i="120" s="1"/>
  <c r="H551" i="120" s="1"/>
  <c r="F552" i="120"/>
  <c r="G552" i="120" s="1"/>
  <c r="H552" i="120" s="1"/>
  <c r="F553" i="120"/>
  <c r="G553" i="120" s="1"/>
  <c r="H553" i="120" s="1"/>
  <c r="F554" i="120"/>
  <c r="G554" i="120" s="1"/>
  <c r="F555" i="120"/>
  <c r="G555" i="120" s="1"/>
  <c r="H555" i="120" s="1"/>
  <c r="F556" i="120"/>
  <c r="F557" i="120"/>
  <c r="G557" i="120" s="1"/>
  <c r="H557" i="120" s="1"/>
  <c r="F558" i="120"/>
  <c r="G558" i="120" s="1"/>
  <c r="H558" i="120" s="1"/>
  <c r="F559" i="120"/>
  <c r="G559" i="120" s="1"/>
  <c r="H559" i="120" s="1"/>
  <c r="F560" i="120"/>
  <c r="G560" i="120" s="1"/>
  <c r="H560" i="120" s="1"/>
  <c r="F6" i="120"/>
  <c r="F7" i="120"/>
  <c r="F8" i="120"/>
  <c r="H8" i="120" s="1"/>
  <c r="F9" i="120"/>
  <c r="F10" i="120"/>
  <c r="H10" i="120" s="1"/>
  <c r="F11" i="120"/>
  <c r="H11" i="120" s="1"/>
  <c r="F12" i="120"/>
  <c r="H12" i="120" s="1"/>
  <c r="F13" i="120"/>
  <c r="H13" i="120" s="1"/>
  <c r="F14" i="120"/>
  <c r="F15" i="120"/>
  <c r="H15" i="120" s="1"/>
  <c r="R8" i="120" l="1"/>
  <c r="G114" i="120"/>
  <c r="H114" i="120"/>
  <c r="G82" i="120"/>
  <c r="H82" i="120"/>
  <c r="G58" i="120"/>
  <c r="H58" i="120"/>
  <c r="G42" i="120"/>
  <c r="H42" i="120"/>
  <c r="G18" i="120"/>
  <c r="H18" i="120"/>
  <c r="G491" i="120"/>
  <c r="H491" i="120" s="1"/>
  <c r="G459" i="120"/>
  <c r="H459" i="120" s="1"/>
  <c r="G443" i="120"/>
  <c r="H443" i="120"/>
  <c r="G113" i="120"/>
  <c r="H113" i="120"/>
  <c r="G105" i="120"/>
  <c r="H105" i="120" s="1"/>
  <c r="G97" i="120"/>
  <c r="H97" i="120"/>
  <c r="G89" i="120"/>
  <c r="H89" i="120"/>
  <c r="G81" i="120"/>
  <c r="H81" i="120" s="1"/>
  <c r="G73" i="120"/>
  <c r="H73" i="120"/>
  <c r="G65" i="120"/>
  <c r="H65" i="120"/>
  <c r="G57" i="120"/>
  <c r="H57" i="120"/>
  <c r="G49" i="120"/>
  <c r="H49" i="120"/>
  <c r="G41" i="120"/>
  <c r="H41" i="120"/>
  <c r="G25" i="120"/>
  <c r="H25" i="120"/>
  <c r="G17" i="120"/>
  <c r="H17" i="120"/>
  <c r="G514" i="120"/>
  <c r="H514" i="120" s="1"/>
  <c r="G506" i="120"/>
  <c r="H506" i="120" s="1"/>
  <c r="G498" i="120"/>
  <c r="H498" i="120" s="1"/>
  <c r="G482" i="120"/>
  <c r="H482" i="120" s="1"/>
  <c r="G474" i="120"/>
  <c r="H474" i="120" s="1"/>
  <c r="G466" i="120"/>
  <c r="H466" i="120" s="1"/>
  <c r="G458" i="120"/>
  <c r="H458" i="120" s="1"/>
  <c r="G450" i="120"/>
  <c r="H450" i="120" s="1"/>
  <c r="G442" i="120"/>
  <c r="H442" i="120"/>
  <c r="G426" i="120"/>
  <c r="H426" i="120"/>
  <c r="G410" i="120"/>
  <c r="H410" i="120" s="1"/>
  <c r="G402" i="120"/>
  <c r="H402" i="120"/>
  <c r="G394" i="120"/>
  <c r="H394" i="120" s="1"/>
  <c r="G386" i="120"/>
  <c r="H386" i="120"/>
  <c r="G378" i="120"/>
  <c r="H378" i="120"/>
  <c r="G370" i="120"/>
  <c r="H370" i="120" s="1"/>
  <c r="G362" i="120"/>
  <c r="H362" i="120" s="1"/>
  <c r="G346" i="120"/>
  <c r="H346" i="120" s="1"/>
  <c r="G338" i="120"/>
  <c r="H338" i="120"/>
  <c r="G330" i="120"/>
  <c r="H330" i="120"/>
  <c r="G322" i="120"/>
  <c r="H322" i="120"/>
  <c r="G314" i="120"/>
  <c r="H314" i="120"/>
  <c r="G306" i="120"/>
  <c r="H306" i="120"/>
  <c r="G298" i="120"/>
  <c r="H298" i="120"/>
  <c r="G290" i="120"/>
  <c r="H290" i="120"/>
  <c r="G282" i="120"/>
  <c r="H282" i="120"/>
  <c r="G274" i="120"/>
  <c r="H274" i="120"/>
  <c r="G98" i="120"/>
  <c r="H98" i="120"/>
  <c r="G74" i="120"/>
  <c r="H74" i="120"/>
  <c r="G50" i="120"/>
  <c r="H50" i="120" s="1"/>
  <c r="G26" i="120"/>
  <c r="H26" i="120" s="1"/>
  <c r="G507" i="120"/>
  <c r="H507" i="120" s="1"/>
  <c r="G499" i="120"/>
  <c r="H499" i="120" s="1"/>
  <c r="G475" i="120"/>
  <c r="H475" i="120" s="1"/>
  <c r="G451" i="120"/>
  <c r="H451" i="120" s="1"/>
  <c r="G112" i="120"/>
  <c r="H112" i="120"/>
  <c r="G104" i="120"/>
  <c r="H104" i="120" s="1"/>
  <c r="G96" i="120"/>
  <c r="H96" i="120"/>
  <c r="G88" i="120"/>
  <c r="H88" i="120" s="1"/>
  <c r="G80" i="120"/>
  <c r="H80" i="120"/>
  <c r="G72" i="120"/>
  <c r="H72" i="120" s="1"/>
  <c r="G64" i="120"/>
  <c r="H64" i="120"/>
  <c r="G56" i="120"/>
  <c r="H56" i="120"/>
  <c r="G48" i="120"/>
  <c r="H48" i="120"/>
  <c r="G40" i="120"/>
  <c r="H40" i="120"/>
  <c r="G32" i="120"/>
  <c r="H32" i="120"/>
  <c r="G24" i="120"/>
  <c r="H24" i="120"/>
  <c r="G16" i="120"/>
  <c r="H16" i="120" s="1"/>
  <c r="G90" i="120"/>
  <c r="H90" i="120"/>
  <c r="G66" i="120"/>
  <c r="H66" i="120"/>
  <c r="G34" i="120"/>
  <c r="H34" i="120"/>
  <c r="G515" i="120"/>
  <c r="H515" i="120" s="1"/>
  <c r="G483" i="120"/>
  <c r="H483" i="120" s="1"/>
  <c r="G467" i="120"/>
  <c r="H467" i="120" s="1"/>
  <c r="G435" i="120"/>
  <c r="H435" i="120" s="1"/>
  <c r="G111" i="120"/>
  <c r="H111" i="120"/>
  <c r="G103" i="120"/>
  <c r="H103" i="120"/>
  <c r="G95" i="120"/>
  <c r="H95" i="120" s="1"/>
  <c r="G87" i="120"/>
  <c r="H87" i="120"/>
  <c r="G79" i="120"/>
  <c r="H79" i="120" s="1"/>
  <c r="G71" i="120"/>
  <c r="H71" i="120"/>
  <c r="G63" i="120"/>
  <c r="H63" i="120"/>
  <c r="G55" i="120"/>
  <c r="H55" i="120"/>
  <c r="G47" i="120"/>
  <c r="H47" i="120"/>
  <c r="G39" i="120"/>
  <c r="H39" i="120"/>
  <c r="G31" i="120"/>
  <c r="H31" i="120" s="1"/>
  <c r="G23" i="120"/>
  <c r="H23" i="120"/>
  <c r="G110" i="120"/>
  <c r="H110" i="120"/>
  <c r="G102" i="120"/>
  <c r="H102" i="120"/>
  <c r="G94" i="120"/>
  <c r="H94" i="120"/>
  <c r="G86" i="120"/>
  <c r="H86" i="120"/>
  <c r="G78" i="120"/>
  <c r="H78" i="120"/>
  <c r="G70" i="120"/>
  <c r="H70" i="120" s="1"/>
  <c r="G62" i="120"/>
  <c r="H62" i="120"/>
  <c r="G54" i="120"/>
  <c r="H54" i="120" s="1"/>
  <c r="G38" i="120"/>
  <c r="H38" i="120"/>
  <c r="G30" i="120"/>
  <c r="H30" i="120"/>
  <c r="G117" i="120"/>
  <c r="H117" i="120" s="1"/>
  <c r="G109" i="120"/>
  <c r="H109" i="120"/>
  <c r="G93" i="120"/>
  <c r="H93" i="120"/>
  <c r="G85" i="120"/>
  <c r="H85" i="120"/>
  <c r="G77" i="120"/>
  <c r="H77" i="120"/>
  <c r="G69" i="120"/>
  <c r="H69" i="120"/>
  <c r="G61" i="120"/>
  <c r="H61" i="120"/>
  <c r="G53" i="120"/>
  <c r="H53" i="120"/>
  <c r="G116" i="120"/>
  <c r="H116" i="120"/>
  <c r="G108" i="120"/>
  <c r="H108" i="120"/>
  <c r="G100" i="120"/>
  <c r="H100" i="120"/>
  <c r="G92" i="120"/>
  <c r="H92" i="120"/>
  <c r="G84" i="120"/>
  <c r="H84" i="120" s="1"/>
  <c r="G76" i="120"/>
  <c r="H76" i="120" s="1"/>
  <c r="G68" i="120"/>
  <c r="H68" i="120"/>
  <c r="G60" i="120"/>
  <c r="H60" i="120"/>
  <c r="G52" i="120"/>
  <c r="H52" i="120"/>
  <c r="G36" i="120"/>
  <c r="H36" i="120"/>
  <c r="G28" i="120"/>
  <c r="H28" i="120"/>
  <c r="G20" i="120"/>
  <c r="H20" i="120" s="1"/>
  <c r="G115" i="120"/>
  <c r="H115" i="120"/>
  <c r="G107" i="120"/>
  <c r="H107" i="120"/>
  <c r="G91" i="120"/>
  <c r="H91" i="120"/>
  <c r="G83" i="120"/>
  <c r="H83" i="120"/>
  <c r="G75" i="120"/>
  <c r="H75" i="120"/>
  <c r="G59" i="120"/>
  <c r="H59" i="120"/>
  <c r="G51" i="120"/>
  <c r="H51" i="120"/>
  <c r="G43" i="120"/>
  <c r="H43" i="120"/>
  <c r="G35" i="120"/>
  <c r="H35" i="120"/>
  <c r="G27" i="120"/>
  <c r="H27" i="120" s="1"/>
  <c r="G19" i="120"/>
  <c r="H19" i="120"/>
  <c r="G516" i="120"/>
  <c r="H516" i="120" s="1"/>
  <c r="G508" i="120"/>
  <c r="H508" i="120" s="1"/>
  <c r="G500" i="120"/>
  <c r="H500" i="120" s="1"/>
  <c r="G492" i="120"/>
  <c r="H492" i="120" s="1"/>
  <c r="G484" i="120"/>
  <c r="H484" i="120" s="1"/>
  <c r="G476" i="120"/>
  <c r="H476" i="120" s="1"/>
  <c r="G468" i="120"/>
  <c r="H468" i="120" s="1"/>
  <c r="G460" i="120"/>
  <c r="H460" i="120" s="1"/>
  <c r="G452" i="120"/>
  <c r="H452" i="120" s="1"/>
  <c r="G444" i="120"/>
  <c r="H444" i="120" s="1"/>
  <c r="G428" i="120"/>
  <c r="H428" i="120"/>
  <c r="G420" i="120"/>
  <c r="H420" i="120"/>
  <c r="G412" i="120"/>
  <c r="H412" i="120" s="1"/>
  <c r="G404" i="120"/>
  <c r="H404" i="120"/>
  <c r="G396" i="120"/>
  <c r="H396" i="120"/>
  <c r="G388" i="120"/>
  <c r="H388" i="120"/>
  <c r="G380" i="120"/>
  <c r="H380" i="120"/>
  <c r="G372" i="120"/>
  <c r="H372" i="120"/>
  <c r="G356" i="120"/>
  <c r="H356" i="120"/>
  <c r="G348" i="120"/>
  <c r="H348" i="120"/>
  <c r="G332" i="120"/>
  <c r="H332" i="120"/>
  <c r="G324" i="120"/>
  <c r="H324" i="120"/>
  <c r="G300" i="120"/>
  <c r="H300" i="120"/>
  <c r="G292" i="120"/>
  <c r="H292" i="120"/>
  <c r="G284" i="120"/>
  <c r="H284" i="120"/>
  <c r="G268" i="120"/>
  <c r="H268" i="120"/>
  <c r="G260" i="120"/>
  <c r="H260" i="120"/>
  <c r="G252" i="120"/>
  <c r="H252" i="120" s="1"/>
  <c r="G244" i="120"/>
  <c r="H244" i="120"/>
  <c r="G236" i="120"/>
  <c r="H236" i="120"/>
  <c r="G228" i="120"/>
  <c r="H228" i="120"/>
  <c r="G512" i="120"/>
  <c r="H512" i="120" s="1"/>
  <c r="G504" i="120"/>
  <c r="H504" i="120" s="1"/>
  <c r="G496" i="120"/>
  <c r="H496" i="120" s="1"/>
  <c r="G488" i="120"/>
  <c r="H488" i="120" s="1"/>
  <c r="G480" i="120"/>
  <c r="H480" i="120" s="1"/>
  <c r="G472" i="120"/>
  <c r="H472" i="120" s="1"/>
  <c r="G464" i="120"/>
  <c r="H464" i="120" s="1"/>
  <c r="G456" i="120"/>
  <c r="H456" i="120" s="1"/>
  <c r="G448" i="120"/>
  <c r="H448" i="120" s="1"/>
  <c r="G440" i="120"/>
  <c r="H440" i="120"/>
  <c r="G432" i="120"/>
  <c r="H432" i="120"/>
  <c r="G424" i="120"/>
  <c r="H424" i="120"/>
  <c r="G416" i="120"/>
  <c r="H416" i="120"/>
  <c r="G408" i="120"/>
  <c r="H408" i="120"/>
  <c r="G400" i="120"/>
  <c r="H400" i="120"/>
  <c r="G392" i="120"/>
  <c r="H392" i="120"/>
  <c r="G384" i="120"/>
  <c r="H384" i="120"/>
  <c r="G376" i="120"/>
  <c r="H376" i="120"/>
  <c r="G368" i="120"/>
  <c r="H368" i="120"/>
  <c r="G360" i="120"/>
  <c r="H360" i="120" s="1"/>
  <c r="G352" i="120"/>
  <c r="H352" i="120"/>
  <c r="G344" i="120"/>
  <c r="H344" i="120"/>
  <c r="G336" i="120"/>
  <c r="H336" i="120" s="1"/>
  <c r="G328" i="120"/>
  <c r="H328" i="120"/>
  <c r="G320" i="120"/>
  <c r="H320" i="120"/>
  <c r="G312" i="120"/>
  <c r="H312" i="120"/>
  <c r="G304" i="120"/>
  <c r="H304" i="120"/>
  <c r="G296" i="120"/>
  <c r="H296" i="120" s="1"/>
  <c r="G288" i="120"/>
  <c r="H288" i="120"/>
  <c r="G272" i="120"/>
  <c r="H272" i="120"/>
  <c r="G264" i="120"/>
  <c r="H264" i="120" s="1"/>
  <c r="G256" i="120"/>
  <c r="H256" i="120"/>
  <c r="G248" i="120"/>
  <c r="H248" i="120" s="1"/>
  <c r="G240" i="120"/>
  <c r="H240" i="120" s="1"/>
  <c r="G232" i="120"/>
  <c r="H232" i="120"/>
  <c r="G224" i="120"/>
  <c r="H224" i="120" s="1"/>
  <c r="G208" i="120"/>
  <c r="H208" i="120"/>
  <c r="G200" i="120"/>
  <c r="H200" i="120"/>
  <c r="G192" i="120"/>
  <c r="H192" i="120"/>
  <c r="G511" i="120"/>
  <c r="H511" i="120" s="1"/>
  <c r="G503" i="120"/>
  <c r="H503" i="120" s="1"/>
  <c r="G495" i="120"/>
  <c r="H495" i="120" s="1"/>
  <c r="G487" i="120"/>
  <c r="H487" i="120" s="1"/>
  <c r="G479" i="120"/>
  <c r="H479" i="120" s="1"/>
  <c r="G471" i="120"/>
  <c r="H471" i="120" s="1"/>
  <c r="G463" i="120"/>
  <c r="H463" i="120" s="1"/>
  <c r="G455" i="120"/>
  <c r="H455" i="120" s="1"/>
  <c r="G447" i="120"/>
  <c r="H447" i="120"/>
  <c r="G439" i="120"/>
  <c r="H439" i="120" s="1"/>
  <c r="G407" i="120"/>
  <c r="H407" i="120"/>
  <c r="G399" i="120"/>
  <c r="H399" i="120"/>
  <c r="G391" i="120"/>
  <c r="H391" i="120"/>
  <c r="G383" i="120"/>
  <c r="H383" i="120"/>
  <c r="G375" i="120"/>
  <c r="H375" i="120"/>
  <c r="G367" i="120"/>
  <c r="H367" i="120" s="1"/>
  <c r="G359" i="120"/>
  <c r="H359" i="120"/>
  <c r="G351" i="120"/>
  <c r="H351" i="120"/>
  <c r="G343" i="120"/>
  <c r="H343" i="120"/>
  <c r="G335" i="120"/>
  <c r="H335" i="120" s="1"/>
  <c r="G327" i="120"/>
  <c r="H327" i="120"/>
  <c r="G319" i="120"/>
  <c r="H319" i="120"/>
  <c r="G311" i="120"/>
  <c r="H311" i="120" s="1"/>
  <c r="G303" i="120"/>
  <c r="H303" i="120"/>
  <c r="G295" i="120"/>
  <c r="H295" i="120"/>
  <c r="G287" i="120"/>
  <c r="H287" i="120"/>
  <c r="G279" i="120"/>
  <c r="H279" i="120" s="1"/>
  <c r="G263" i="120"/>
  <c r="H263" i="120" s="1"/>
  <c r="G255" i="120"/>
  <c r="H255" i="120"/>
  <c r="G247" i="120"/>
  <c r="H247" i="120"/>
  <c r="G239" i="120"/>
  <c r="H239" i="120" s="1"/>
  <c r="G231" i="120"/>
  <c r="H231" i="120" s="1"/>
  <c r="G223" i="120"/>
  <c r="H223" i="120"/>
  <c r="G215" i="120"/>
  <c r="H215" i="120" s="1"/>
  <c r="G207" i="120"/>
  <c r="H207" i="120"/>
  <c r="G199" i="120"/>
  <c r="H199" i="120"/>
  <c r="G191" i="120"/>
  <c r="H191" i="120"/>
  <c r="G45" i="120"/>
  <c r="H45" i="120" s="1"/>
  <c r="G37" i="120"/>
  <c r="H37" i="120"/>
  <c r="G29" i="120"/>
  <c r="H29" i="120" s="1"/>
  <c r="G21" i="120"/>
  <c r="H21" i="120"/>
  <c r="G518" i="120"/>
  <c r="H518" i="120" s="1"/>
  <c r="G510" i="120"/>
  <c r="H510" i="120" s="1"/>
  <c r="G502" i="120"/>
  <c r="H502" i="120" s="1"/>
  <c r="G494" i="120"/>
  <c r="H494" i="120" s="1"/>
  <c r="G486" i="120"/>
  <c r="H486" i="120" s="1"/>
  <c r="G478" i="120"/>
  <c r="H478" i="120" s="1"/>
  <c r="G470" i="120"/>
  <c r="H470" i="120" s="1"/>
  <c r="G462" i="120"/>
  <c r="H462" i="120" s="1"/>
  <c r="G454" i="120"/>
  <c r="H454" i="120" s="1"/>
  <c r="G446" i="120"/>
  <c r="H446" i="120" s="1"/>
  <c r="G438" i="120"/>
  <c r="H438" i="120"/>
  <c r="G430" i="120"/>
  <c r="H430" i="120"/>
  <c r="G398" i="120"/>
  <c r="H398" i="120"/>
  <c r="G390" i="120"/>
  <c r="H390" i="120"/>
  <c r="G382" i="120"/>
  <c r="H382" i="120"/>
  <c r="G374" i="120"/>
  <c r="H374" i="120" s="1"/>
  <c r="G366" i="120"/>
  <c r="H366" i="120"/>
  <c r="G358" i="120"/>
  <c r="H358" i="120"/>
  <c r="G342" i="120"/>
  <c r="H342" i="120" s="1"/>
  <c r="G334" i="120"/>
  <c r="H334" i="120"/>
  <c r="G326" i="120"/>
  <c r="H326" i="120"/>
  <c r="G318" i="120"/>
  <c r="H318" i="120"/>
  <c r="G310" i="120"/>
  <c r="H310" i="120"/>
  <c r="G302" i="120"/>
  <c r="H302" i="120"/>
  <c r="G294" i="120"/>
  <c r="H294" i="120"/>
  <c r="G286" i="120"/>
  <c r="H286" i="120"/>
  <c r="G278" i="120"/>
  <c r="H278" i="120"/>
  <c r="G270" i="120"/>
  <c r="H270" i="120" s="1"/>
  <c r="G262" i="120"/>
  <c r="H262" i="120"/>
  <c r="G254" i="120"/>
  <c r="H254" i="120"/>
  <c r="G246" i="120"/>
  <c r="H246" i="120"/>
  <c r="G238" i="120"/>
  <c r="H238" i="120"/>
  <c r="G230" i="120"/>
  <c r="H230" i="120"/>
  <c r="G222" i="120"/>
  <c r="H222" i="120"/>
  <c r="G214" i="120"/>
  <c r="H214" i="120"/>
  <c r="G206" i="120"/>
  <c r="H206" i="120"/>
  <c r="G198" i="120"/>
  <c r="H198" i="120"/>
  <c r="G517" i="120"/>
  <c r="H517" i="120" s="1"/>
  <c r="G509" i="120"/>
  <c r="H509" i="120" s="1"/>
  <c r="G501" i="120"/>
  <c r="H501" i="120" s="1"/>
  <c r="G493" i="120"/>
  <c r="H493" i="120" s="1"/>
  <c r="G485" i="120"/>
  <c r="H485" i="120" s="1"/>
  <c r="G477" i="120"/>
  <c r="H477" i="120" s="1"/>
  <c r="G469" i="120"/>
  <c r="H469" i="120" s="1"/>
  <c r="G461" i="120"/>
  <c r="H461" i="120" s="1"/>
  <c r="G453" i="120"/>
  <c r="H453" i="120" s="1"/>
  <c r="G445" i="120"/>
  <c r="H445" i="120"/>
  <c r="G437" i="120"/>
  <c r="H437" i="120"/>
  <c r="G421" i="120"/>
  <c r="H421" i="120" s="1"/>
  <c r="G413" i="120"/>
  <c r="H413" i="120"/>
  <c r="G405" i="120"/>
  <c r="H405" i="120"/>
  <c r="G397" i="120"/>
  <c r="H397" i="120" s="1"/>
  <c r="G389" i="120"/>
  <c r="H389" i="120"/>
  <c r="G381" i="120"/>
  <c r="H381" i="120"/>
  <c r="G373" i="120"/>
  <c r="H373" i="120"/>
  <c r="G365" i="120"/>
  <c r="H365" i="120"/>
  <c r="G357" i="120"/>
  <c r="H357" i="120"/>
  <c r="G349" i="120"/>
  <c r="H349" i="120"/>
  <c r="G341" i="120"/>
  <c r="H341" i="120"/>
  <c r="G333" i="120"/>
  <c r="H333" i="120" s="1"/>
  <c r="G325" i="120"/>
  <c r="H325" i="120" s="1"/>
  <c r="G317" i="120"/>
  <c r="H317" i="120"/>
  <c r="G301" i="120"/>
  <c r="H301" i="120" s="1"/>
  <c r="G285" i="120"/>
  <c r="H285" i="120"/>
  <c r="G277" i="120"/>
  <c r="H277" i="120"/>
  <c r="G269" i="120"/>
  <c r="H269" i="120"/>
  <c r="G261" i="120"/>
  <c r="H261" i="120"/>
  <c r="G253" i="120"/>
  <c r="H253" i="120"/>
  <c r="G245" i="120"/>
  <c r="H245" i="120" s="1"/>
  <c r="G237" i="120"/>
  <c r="H237" i="120"/>
  <c r="G221" i="120"/>
  <c r="H221" i="120"/>
  <c r="G213" i="120"/>
  <c r="H213" i="120"/>
  <c r="G205" i="120"/>
  <c r="H205" i="120"/>
  <c r="G197" i="120"/>
  <c r="H197" i="120"/>
  <c r="G204" i="120"/>
  <c r="H204" i="120"/>
  <c r="G196" i="120"/>
  <c r="H196" i="120" s="1"/>
  <c r="G419" i="120"/>
  <c r="H419" i="120"/>
  <c r="G411" i="120"/>
  <c r="H411" i="120"/>
  <c r="G403" i="120"/>
  <c r="H403" i="120"/>
  <c r="G395" i="120"/>
  <c r="H395" i="120"/>
  <c r="G387" i="120"/>
  <c r="H387" i="120"/>
  <c r="G379" i="120"/>
  <c r="H379" i="120"/>
  <c r="G371" i="120"/>
  <c r="H371" i="120" s="1"/>
  <c r="G363" i="120"/>
  <c r="H363" i="120" s="1"/>
  <c r="G355" i="120"/>
  <c r="H355" i="120"/>
  <c r="G347" i="120"/>
  <c r="H347" i="120" s="1"/>
  <c r="G339" i="120"/>
  <c r="H339" i="120" s="1"/>
  <c r="G331" i="120"/>
  <c r="H331" i="120"/>
  <c r="G323" i="120"/>
  <c r="H323" i="120"/>
  <c r="G315" i="120"/>
  <c r="H315" i="120" s="1"/>
  <c r="G307" i="120"/>
  <c r="H307" i="120"/>
  <c r="G299" i="120"/>
  <c r="H299" i="120"/>
  <c r="G291" i="120"/>
  <c r="H291" i="120"/>
  <c r="G283" i="120"/>
  <c r="H283" i="120" s="1"/>
  <c r="G275" i="120"/>
  <c r="H275" i="120" s="1"/>
  <c r="G267" i="120"/>
  <c r="H267" i="120" s="1"/>
  <c r="G259" i="120"/>
  <c r="H259" i="120"/>
  <c r="G251" i="120"/>
  <c r="H251" i="120" s="1"/>
  <c r="G243" i="120"/>
  <c r="H243" i="120"/>
  <c r="G235" i="120"/>
  <c r="H235" i="120"/>
  <c r="G227" i="120"/>
  <c r="H227" i="120"/>
  <c r="G219" i="120"/>
  <c r="H219" i="120"/>
  <c r="G211" i="120"/>
  <c r="H211" i="120" s="1"/>
  <c r="G203" i="120"/>
  <c r="H203" i="120" s="1"/>
  <c r="G195" i="120"/>
  <c r="H195" i="120"/>
  <c r="G258" i="120"/>
  <c r="H258" i="120"/>
  <c r="G250" i="120"/>
  <c r="H250" i="120"/>
  <c r="G242" i="120"/>
  <c r="H242" i="120"/>
  <c r="G234" i="120"/>
  <c r="H234" i="120"/>
  <c r="G226" i="120"/>
  <c r="H226" i="120"/>
  <c r="G218" i="120"/>
  <c r="H218" i="120" s="1"/>
  <c r="G210" i="120"/>
  <c r="H210" i="120"/>
  <c r="G202" i="120"/>
  <c r="H202" i="120" s="1"/>
  <c r="G194" i="120"/>
  <c r="H194" i="120"/>
  <c r="G513" i="120"/>
  <c r="H513" i="120" s="1"/>
  <c r="G505" i="120"/>
  <c r="H505" i="120" s="1"/>
  <c r="G497" i="120"/>
  <c r="H497" i="120" s="1"/>
  <c r="G489" i="120"/>
  <c r="H489" i="120" s="1"/>
  <c r="G481" i="120"/>
  <c r="H481" i="120" s="1"/>
  <c r="G473" i="120"/>
  <c r="H473" i="120" s="1"/>
  <c r="G465" i="120"/>
  <c r="H465" i="120" s="1"/>
  <c r="G457" i="120"/>
  <c r="H457" i="120" s="1"/>
  <c r="G449" i="120"/>
  <c r="H449" i="120" s="1"/>
  <c r="G441" i="120"/>
  <c r="H441" i="120"/>
  <c r="G409" i="120"/>
  <c r="H409" i="120" s="1"/>
  <c r="G401" i="120"/>
  <c r="H401" i="120"/>
  <c r="G393" i="120"/>
  <c r="H393" i="120"/>
  <c r="G369" i="120"/>
  <c r="H369" i="120" s="1"/>
  <c r="G361" i="120"/>
  <c r="H361" i="120"/>
  <c r="G353" i="120"/>
  <c r="H353" i="120" s="1"/>
  <c r="G345" i="120"/>
  <c r="H345" i="120"/>
  <c r="G337" i="120"/>
  <c r="H337" i="120"/>
  <c r="G329" i="120"/>
  <c r="H329" i="120"/>
  <c r="G321" i="120"/>
  <c r="H321" i="120"/>
  <c r="G313" i="120"/>
  <c r="H313" i="120" s="1"/>
  <c r="G305" i="120"/>
  <c r="H305" i="120"/>
  <c r="G297" i="120"/>
  <c r="H297" i="120"/>
  <c r="G281" i="120"/>
  <c r="H281" i="120"/>
  <c r="G273" i="120"/>
  <c r="H273" i="120"/>
  <c r="G257" i="120"/>
  <c r="H257" i="120" s="1"/>
  <c r="G249" i="120"/>
  <c r="H249" i="120"/>
  <c r="G241" i="120"/>
  <c r="H241" i="120"/>
  <c r="G233" i="120"/>
  <c r="H233" i="120" s="1"/>
  <c r="G225" i="120"/>
  <c r="H225" i="120"/>
  <c r="G217" i="120"/>
  <c r="H217" i="120"/>
  <c r="G209" i="120"/>
  <c r="H209" i="120" s="1"/>
  <c r="G201" i="120"/>
  <c r="H201" i="120"/>
  <c r="G183" i="105"/>
  <c r="H183" i="105"/>
  <c r="G51" i="105"/>
  <c r="H51" i="105" s="1"/>
  <c r="G82" i="105"/>
  <c r="H82" i="105" s="1"/>
  <c r="G86" i="105"/>
  <c r="H86" i="105"/>
  <c r="G184" i="105"/>
  <c r="H184" i="105" s="1"/>
  <c r="G176" i="105"/>
  <c r="H176" i="105" s="1"/>
  <c r="G168" i="105"/>
  <c r="H168" i="105"/>
  <c r="G160" i="105"/>
  <c r="H160" i="105"/>
  <c r="G152" i="105"/>
  <c r="H152" i="105"/>
  <c r="G136" i="105"/>
  <c r="H136" i="105"/>
  <c r="G128" i="105"/>
  <c r="H128" i="105"/>
  <c r="G79" i="105"/>
  <c r="H79" i="105" s="1"/>
  <c r="G71" i="105"/>
  <c r="H71" i="105"/>
  <c r="G63" i="105"/>
  <c r="H63" i="105" s="1"/>
  <c r="G55" i="105"/>
  <c r="H55" i="105"/>
  <c r="G167" i="105"/>
  <c r="H167" i="105"/>
  <c r="G159" i="105"/>
  <c r="H159" i="105"/>
  <c r="G135" i="105"/>
  <c r="H135" i="105"/>
  <c r="G127" i="105"/>
  <c r="H127" i="105"/>
  <c r="G49" i="105"/>
  <c r="H49" i="105" s="1"/>
  <c r="G80" i="105"/>
  <c r="H80" i="105"/>
  <c r="G84" i="105"/>
  <c r="H84" i="105"/>
  <c r="G182" i="105"/>
  <c r="H182" i="105"/>
  <c r="G174" i="105"/>
  <c r="H174" i="105"/>
  <c r="G166" i="105"/>
  <c r="H166" i="105" s="1"/>
  <c r="G158" i="105"/>
  <c r="H158" i="105"/>
  <c r="G150" i="105"/>
  <c r="H150" i="105"/>
  <c r="G142" i="105"/>
  <c r="H142" i="105"/>
  <c r="G134" i="105"/>
  <c r="H134" i="105"/>
  <c r="G126" i="105"/>
  <c r="H126" i="105"/>
  <c r="G77" i="105"/>
  <c r="H77" i="105" s="1"/>
  <c r="G69" i="105"/>
  <c r="H69" i="105"/>
  <c r="G61" i="105"/>
  <c r="H61" i="105"/>
  <c r="G53" i="105"/>
  <c r="H53" i="105"/>
  <c r="G189" i="105"/>
  <c r="H189" i="105"/>
  <c r="G181" i="105"/>
  <c r="H181" i="105"/>
  <c r="G173" i="105"/>
  <c r="H173" i="105"/>
  <c r="G165" i="105"/>
  <c r="H165" i="105"/>
  <c r="G157" i="105"/>
  <c r="H157" i="105"/>
  <c r="G149" i="105"/>
  <c r="H149" i="105"/>
  <c r="G141" i="105"/>
  <c r="H141" i="105"/>
  <c r="G125" i="105"/>
  <c r="H125" i="105"/>
  <c r="G76" i="105"/>
  <c r="H76" i="105"/>
  <c r="G68" i="105"/>
  <c r="H68" i="105"/>
  <c r="G52" i="105"/>
  <c r="H52" i="105"/>
  <c r="G50" i="105"/>
  <c r="H50" i="105"/>
  <c r="G54" i="105"/>
  <c r="H54" i="105"/>
  <c r="G48" i="105"/>
  <c r="H48" i="105"/>
  <c r="G47" i="105"/>
  <c r="H47" i="105" s="1"/>
  <c r="G90" i="105"/>
  <c r="H90" i="105"/>
  <c r="G188" i="105"/>
  <c r="H188" i="105"/>
  <c r="G180" i="105"/>
  <c r="H180" i="105"/>
  <c r="G172" i="105"/>
  <c r="H172" i="105" s="1"/>
  <c r="G164" i="105"/>
  <c r="H164" i="105" s="1"/>
  <c r="G148" i="105"/>
  <c r="H148" i="105" s="1"/>
  <c r="G140" i="105"/>
  <c r="H140" i="105"/>
  <c r="G132" i="105"/>
  <c r="H132" i="105"/>
  <c r="G124" i="105"/>
  <c r="H124" i="105"/>
  <c r="G75" i="105"/>
  <c r="H75" i="105"/>
  <c r="G67" i="105"/>
  <c r="H67" i="105"/>
  <c r="G59" i="105"/>
  <c r="H59" i="105"/>
  <c r="G85" i="105"/>
  <c r="H85" i="105"/>
  <c r="G62" i="105"/>
  <c r="H62" i="105" s="1"/>
  <c r="G46" i="105"/>
  <c r="H46" i="105"/>
  <c r="G89" i="105"/>
  <c r="H89" i="105"/>
  <c r="G187" i="105"/>
  <c r="H187" i="105" s="1"/>
  <c r="G179" i="105"/>
  <c r="H179" i="105"/>
  <c r="G171" i="105"/>
  <c r="H171" i="105"/>
  <c r="G163" i="105"/>
  <c r="H163" i="105"/>
  <c r="G155" i="105"/>
  <c r="H155" i="105"/>
  <c r="G131" i="105"/>
  <c r="H131" i="105"/>
  <c r="G123" i="105"/>
  <c r="H123" i="105"/>
  <c r="G74" i="105"/>
  <c r="H74" i="105"/>
  <c r="G66" i="105"/>
  <c r="H66" i="105"/>
  <c r="G58" i="105"/>
  <c r="H58" i="105" s="1"/>
  <c r="G45" i="105"/>
  <c r="H45" i="105"/>
  <c r="G211" i="105"/>
  <c r="H211" i="105"/>
  <c r="G186" i="105"/>
  <c r="H186" i="105" s="1"/>
  <c r="G178" i="105"/>
  <c r="H178" i="105"/>
  <c r="G170" i="105"/>
  <c r="H170" i="105"/>
  <c r="G162" i="105"/>
  <c r="H162" i="105"/>
  <c r="G154" i="105"/>
  <c r="H154" i="105" s="1"/>
  <c r="G146" i="105"/>
  <c r="H146" i="105"/>
  <c r="G138" i="105"/>
  <c r="H138" i="105"/>
  <c r="G130" i="105"/>
  <c r="H130" i="105"/>
  <c r="G122" i="105"/>
  <c r="H122" i="105" s="1"/>
  <c r="G73" i="105"/>
  <c r="H73" i="105"/>
  <c r="G65" i="105"/>
  <c r="H65" i="105"/>
  <c r="G57" i="105"/>
  <c r="H57" i="105"/>
  <c r="G151" i="105"/>
  <c r="H151" i="105"/>
  <c r="G83" i="105"/>
  <c r="H83" i="105"/>
  <c r="G87" i="105"/>
  <c r="H87" i="105"/>
  <c r="G210" i="105"/>
  <c r="H210" i="105"/>
  <c r="G185" i="105"/>
  <c r="H185" i="105"/>
  <c r="G177" i="105"/>
  <c r="H177" i="105"/>
  <c r="G169" i="105"/>
  <c r="H169" i="105" s="1"/>
  <c r="G161" i="105"/>
  <c r="H161" i="105" s="1"/>
  <c r="G153" i="105"/>
  <c r="H153" i="105"/>
  <c r="G145" i="105"/>
  <c r="H145" i="105"/>
  <c r="G137" i="105"/>
  <c r="H137" i="105"/>
  <c r="G121" i="105"/>
  <c r="H121" i="105"/>
  <c r="G72" i="105"/>
  <c r="H72" i="105" s="1"/>
  <c r="G64" i="105"/>
  <c r="H64" i="105"/>
  <c r="G56" i="105"/>
  <c r="H56" i="105"/>
  <c r="G101" i="120"/>
  <c r="G159" i="120"/>
  <c r="H159" i="120" s="1"/>
  <c r="G162" i="120"/>
  <c r="H162" i="120" s="1"/>
  <c r="G154" i="120"/>
  <c r="H154" i="120" s="1"/>
  <c r="G146" i="120"/>
  <c r="H146" i="120" s="1"/>
  <c r="G143" i="120"/>
  <c r="H143" i="120" s="1"/>
  <c r="G135" i="120"/>
  <c r="G153" i="120"/>
  <c r="H153" i="120" s="1"/>
  <c r="G145" i="120"/>
  <c r="H145" i="120" s="1"/>
  <c r="G142" i="120"/>
  <c r="H142" i="120" s="1"/>
  <c r="G134" i="120"/>
  <c r="H134" i="120" s="1"/>
  <c r="G118" i="120"/>
  <c r="G160" i="120"/>
  <c r="H160" i="120" s="1"/>
  <c r="G152" i="120"/>
  <c r="H152" i="120" s="1"/>
  <c r="G141" i="120"/>
  <c r="H141" i="120" s="1"/>
  <c r="G140" i="120"/>
  <c r="H140" i="120" s="1"/>
  <c r="G158" i="120"/>
  <c r="H158" i="120" s="1"/>
  <c r="G150" i="120"/>
  <c r="H150" i="120" s="1"/>
  <c r="G139" i="120"/>
  <c r="H139" i="120" s="1"/>
  <c r="G157" i="120"/>
  <c r="H157" i="120" s="1"/>
  <c r="G149" i="120"/>
  <c r="H149" i="120" s="1"/>
  <c r="G138" i="120"/>
  <c r="H138" i="120" s="1"/>
  <c r="G151" i="120"/>
  <c r="H151" i="120" s="1"/>
  <c r="G156" i="120"/>
  <c r="H156" i="120" s="1"/>
  <c r="G148" i="120"/>
  <c r="H148" i="120" s="1"/>
  <c r="G137" i="120"/>
  <c r="G147" i="120"/>
  <c r="H147" i="120" s="1"/>
  <c r="G144" i="120"/>
  <c r="H144" i="120" s="1"/>
  <c r="G136" i="120"/>
  <c r="G431" i="120"/>
  <c r="G423" i="120"/>
  <c r="G415" i="120"/>
  <c r="H415" i="120" s="1"/>
  <c r="G422" i="120"/>
  <c r="G414" i="120"/>
  <c r="H414" i="120" s="1"/>
  <c r="G429" i="120"/>
  <c r="G436" i="120"/>
  <c r="G427" i="120"/>
  <c r="G434" i="120"/>
  <c r="H434" i="120" s="1"/>
  <c r="G418" i="120"/>
  <c r="G433" i="120"/>
  <c r="G425" i="120"/>
  <c r="G417" i="120"/>
  <c r="G133" i="120"/>
  <c r="G132" i="120"/>
  <c r="G131" i="120"/>
  <c r="H131" i="120" s="1"/>
  <c r="G130" i="120"/>
  <c r="H130" i="120" s="1"/>
  <c r="G129" i="120"/>
  <c r="G128" i="120"/>
  <c r="H128" i="120" s="1"/>
  <c r="G127" i="120"/>
  <c r="H127" i="120" s="1"/>
  <c r="G126" i="120"/>
  <c r="H126" i="120" s="1"/>
  <c r="G125" i="120"/>
  <c r="G124" i="120"/>
  <c r="G123" i="120"/>
  <c r="H123" i="120" s="1"/>
  <c r="G122" i="120"/>
  <c r="H122" i="120" s="1"/>
  <c r="G121" i="120"/>
  <c r="G120" i="120"/>
  <c r="G119" i="120"/>
  <c r="G297" i="105"/>
  <c r="H297" i="105" s="1"/>
  <c r="G296" i="105"/>
  <c r="H296" i="105" s="1"/>
  <c r="H293" i="105"/>
  <c r="G78" i="105"/>
  <c r="G70" i="105"/>
  <c r="H70" i="105" s="1"/>
  <c r="G144" i="105"/>
  <c r="G133" i="105"/>
  <c r="G129" i="105"/>
  <c r="G175" i="105"/>
  <c r="G143" i="105"/>
  <c r="G139" i="105"/>
  <c r="G293" i="120"/>
  <c r="H293" i="120" s="1"/>
  <c r="H541" i="120"/>
  <c r="G266" i="120"/>
  <c r="G265" i="120"/>
  <c r="G316" i="120"/>
  <c r="G309" i="120"/>
  <c r="G276" i="120"/>
  <c r="H276" i="120" s="1"/>
  <c r="G350" i="120"/>
  <c r="H350" i="120" s="1"/>
  <c r="G229" i="120"/>
  <c r="H527" i="120"/>
  <c r="G99" i="120"/>
  <c r="G46" i="120"/>
  <c r="H524" i="120"/>
  <c r="G212" i="120"/>
  <c r="G490" i="120"/>
  <c r="H490" i="120" s="1"/>
  <c r="G385" i="120"/>
  <c r="G67" i="120"/>
  <c r="H67" i="120" s="1"/>
  <c r="G354" i="120"/>
  <c r="G289" i="120"/>
  <c r="H289" i="120" s="1"/>
  <c r="H540" i="120"/>
  <c r="G220" i="120"/>
  <c r="H533" i="120"/>
  <c r="H520" i="120"/>
  <c r="H519" i="120"/>
  <c r="G161" i="120"/>
  <c r="H161" i="120" s="1"/>
  <c r="G155" i="120"/>
  <c r="H155" i="120" s="1"/>
  <c r="H291" i="105"/>
  <c r="H289" i="105"/>
  <c r="H214" i="105"/>
  <c r="H213" i="105"/>
  <c r="G209" i="105"/>
  <c r="H209" i="105" s="1"/>
  <c r="H212" i="105"/>
  <c r="G88" i="105"/>
  <c r="G81" i="105"/>
  <c r="H163" i="120"/>
  <c r="H542" i="120"/>
  <c r="H526" i="120"/>
  <c r="H531" i="120"/>
  <c r="H537" i="120"/>
  <c r="H521" i="120"/>
  <c r="H529" i="120"/>
  <c r="G556" i="120"/>
  <c r="H556" i="120" s="1"/>
  <c r="H547" i="120"/>
  <c r="H539" i="120"/>
  <c r="H532" i="120"/>
  <c r="H523" i="120"/>
  <c r="H550" i="120"/>
  <c r="H534" i="120"/>
  <c r="H554" i="120"/>
  <c r="H546" i="120"/>
  <c r="H538" i="120"/>
  <c r="H530" i="120"/>
  <c r="H522" i="120"/>
  <c r="F44" i="105"/>
  <c r="H44" i="105" s="1"/>
  <c r="F43" i="105"/>
  <c r="H43" i="105" s="1"/>
  <c r="F42" i="105"/>
  <c r="H42" i="105" s="1"/>
  <c r="F41" i="105"/>
  <c r="H41" i="105" s="1"/>
  <c r="F40" i="105"/>
  <c r="H40" i="105" s="1"/>
  <c r="F39" i="105"/>
  <c r="H39" i="105" s="1"/>
  <c r="F38" i="105"/>
  <c r="H38" i="105" s="1"/>
  <c r="F37" i="105"/>
  <c r="H37" i="105" s="1"/>
  <c r="F36" i="105"/>
  <c r="H36" i="105" s="1"/>
  <c r="F35" i="105"/>
  <c r="H35" i="105" s="1"/>
  <c r="F34" i="105"/>
  <c r="F33" i="105"/>
  <c r="H33" i="105" s="1"/>
  <c r="F32" i="105"/>
  <c r="H32" i="105" s="1"/>
  <c r="F31" i="105"/>
  <c r="H31" i="105" s="1"/>
  <c r="F30" i="105"/>
  <c r="H30" i="105" s="1"/>
  <c r="F29" i="105"/>
  <c r="H29" i="105" s="1"/>
  <c r="F28" i="105"/>
  <c r="H28" i="105" s="1"/>
  <c r="F27" i="105"/>
  <c r="H27" i="105" s="1"/>
  <c r="F26" i="105"/>
  <c r="H26" i="105" s="1"/>
  <c r="F25" i="105"/>
  <c r="H25" i="105" s="1"/>
  <c r="F24" i="105"/>
  <c r="H24" i="105" s="1"/>
  <c r="F203" i="105"/>
  <c r="H203" i="105" s="1"/>
  <c r="F202" i="105"/>
  <c r="F201" i="105"/>
  <c r="F200" i="105"/>
  <c r="F199" i="105"/>
  <c r="F198" i="105"/>
  <c r="F197" i="105"/>
  <c r="H197" i="105" s="1"/>
  <c r="F196" i="105"/>
  <c r="F195" i="105"/>
  <c r="F194" i="105"/>
  <c r="F193" i="105"/>
  <c r="F192" i="105"/>
  <c r="H192" i="105" s="1"/>
  <c r="F191" i="105"/>
  <c r="F190" i="105"/>
  <c r="H190" i="105" s="1"/>
  <c r="F120" i="105"/>
  <c r="H120" i="105" s="1"/>
  <c r="F119" i="105"/>
  <c r="F204" i="105"/>
  <c r="F205" i="105"/>
  <c r="F206" i="105"/>
  <c r="F207" i="105"/>
  <c r="F208" i="105"/>
  <c r="C15" i="122"/>
  <c r="G199" i="105" l="1"/>
  <c r="H199" i="105"/>
  <c r="G206" i="105"/>
  <c r="H206" i="105"/>
  <c r="G194" i="105"/>
  <c r="H194" i="105"/>
  <c r="G193" i="105"/>
  <c r="H193" i="105"/>
  <c r="G205" i="105"/>
  <c r="H205" i="105"/>
  <c r="G202" i="105"/>
  <c r="H202" i="105"/>
  <c r="G204" i="105"/>
  <c r="H204" i="105" s="1"/>
  <c r="G195" i="105"/>
  <c r="H195" i="105"/>
  <c r="G208" i="105"/>
  <c r="H208" i="105"/>
  <c r="G207" i="105"/>
  <c r="H207" i="105"/>
  <c r="G119" i="105"/>
  <c r="H119" i="105" s="1"/>
  <c r="G196" i="105"/>
  <c r="H196" i="105" s="1"/>
  <c r="G36" i="105"/>
  <c r="G30" i="105"/>
  <c r="G39" i="105"/>
  <c r="G32" i="105"/>
  <c r="G38" i="105"/>
  <c r="G33" i="105"/>
  <c r="G41" i="105"/>
  <c r="G28" i="105"/>
  <c r="G44" i="105"/>
  <c r="G26" i="105"/>
  <c r="G34" i="105"/>
  <c r="H34" i="105" s="1"/>
  <c r="G42" i="105"/>
  <c r="G24" i="105"/>
  <c r="G201" i="105"/>
  <c r="G198" i="105"/>
  <c r="H198" i="105" s="1"/>
  <c r="G40" i="105"/>
  <c r="G25" i="105"/>
  <c r="G31" i="105"/>
  <c r="G190" i="105"/>
  <c r="G29" i="105"/>
  <c r="G37" i="105"/>
  <c r="G27" i="105"/>
  <c r="G35" i="105"/>
  <c r="G43" i="105"/>
  <c r="G191" i="105"/>
  <c r="H191" i="105" s="1"/>
  <c r="G120" i="105"/>
  <c r="G197" i="105"/>
  <c r="G192" i="105"/>
  <c r="G200" i="105"/>
  <c r="H200" i="105" s="1"/>
  <c r="G203" i="105"/>
  <c r="F168" i="120"/>
  <c r="G168" i="120" s="1"/>
  <c r="F164" i="120"/>
  <c r="G164" i="120" s="1"/>
  <c r="H164" i="120" s="1"/>
  <c r="F169" i="120"/>
  <c r="F177" i="120"/>
  <c r="F171" i="120"/>
  <c r="F185" i="120"/>
  <c r="F166" i="120"/>
  <c r="F181" i="120"/>
  <c r="H181" i="120" s="1"/>
  <c r="F179" i="120"/>
  <c r="F176" i="120"/>
  <c r="F184" i="120"/>
  <c r="H184" i="120" s="1"/>
  <c r="F165" i="120"/>
  <c r="F187" i="120"/>
  <c r="H187" i="120" s="1"/>
  <c r="F180" i="120"/>
  <c r="F182" i="120"/>
  <c r="F172" i="120"/>
  <c r="F174" i="120"/>
  <c r="F167" i="120"/>
  <c r="F188" i="120"/>
  <c r="F170" i="120"/>
  <c r="F173" i="120"/>
  <c r="F183" i="120"/>
  <c r="H183" i="120" s="1"/>
  <c r="F189" i="120"/>
  <c r="F178" i="120"/>
  <c r="F186" i="120"/>
  <c r="H186" i="120" s="1"/>
  <c r="F190" i="120"/>
  <c r="F175" i="120"/>
  <c r="G11" i="120"/>
  <c r="G6" i="120"/>
  <c r="G189" i="120" l="1"/>
  <c r="H189" i="120"/>
  <c r="G166" i="120"/>
  <c r="H166" i="120" s="1"/>
  <c r="G180" i="120"/>
  <c r="H180" i="120"/>
  <c r="G173" i="120"/>
  <c r="H173" i="120"/>
  <c r="G171" i="120"/>
  <c r="H171" i="120" s="1"/>
  <c r="G170" i="120"/>
  <c r="H170" i="120" s="1"/>
  <c r="G165" i="120"/>
  <c r="H165" i="120" s="1"/>
  <c r="G177" i="120"/>
  <c r="H177" i="120"/>
  <c r="G175" i="120"/>
  <c r="H175" i="120" s="1"/>
  <c r="G188" i="120"/>
  <c r="H188" i="120" s="1"/>
  <c r="G169" i="120"/>
  <c r="H169" i="120"/>
  <c r="G190" i="120"/>
  <c r="H190" i="120"/>
  <c r="G167" i="120"/>
  <c r="H167" i="120"/>
  <c r="G176" i="120"/>
  <c r="H176" i="120"/>
  <c r="G174" i="120"/>
  <c r="H174" i="120"/>
  <c r="G179" i="120"/>
  <c r="H179" i="120"/>
  <c r="G178" i="120"/>
  <c r="H178" i="120" s="1"/>
  <c r="G172" i="120"/>
  <c r="H172" i="120"/>
  <c r="G183" i="120"/>
  <c r="G182" i="120"/>
  <c r="H182" i="120" s="1"/>
  <c r="G185" i="120"/>
  <c r="H185" i="120" s="1"/>
  <c r="G186" i="120"/>
  <c r="G187" i="120"/>
  <c r="G184" i="120"/>
  <c r="G181" i="120"/>
  <c r="G9" i="120"/>
  <c r="H9" i="120" s="1"/>
  <c r="G10" i="120"/>
  <c r="G13" i="120"/>
  <c r="G14" i="120"/>
  <c r="G7" i="120"/>
  <c r="H7" i="120" s="1"/>
  <c r="G12" i="120"/>
  <c r="G8" i="120"/>
  <c r="H6" i="120"/>
  <c r="G15" i="120"/>
  <c r="O17" i="120" l="1"/>
  <c r="Q9" i="120" l="1"/>
  <c r="F275" i="105"/>
  <c r="F268" i="105"/>
  <c r="F273" i="105"/>
  <c r="F269" i="105"/>
  <c r="F280" i="105"/>
  <c r="F281" i="105"/>
  <c r="F266" i="105"/>
  <c r="F277" i="105"/>
  <c r="F278" i="105"/>
  <c r="F279" i="105"/>
  <c r="F270" i="105"/>
  <c r="F272" i="105"/>
  <c r="F271" i="105"/>
  <c r="F267" i="105"/>
  <c r="F274" i="105"/>
  <c r="F276" i="105"/>
  <c r="F282" i="105"/>
  <c r="F283" i="105"/>
  <c r="F284" i="105"/>
  <c r="F285" i="105"/>
  <c r="F286" i="105"/>
  <c r="F107" i="105"/>
  <c r="F112" i="105"/>
  <c r="H112" i="105" s="1"/>
  <c r="F115" i="105"/>
  <c r="H115" i="105" s="1"/>
  <c r="F114" i="105"/>
  <c r="H114" i="105" s="1"/>
  <c r="F108" i="105"/>
  <c r="F109" i="105"/>
  <c r="F113" i="105"/>
  <c r="H113" i="105" s="1"/>
  <c r="F117" i="105"/>
  <c r="H117" i="105" s="1"/>
  <c r="F110" i="105"/>
  <c r="H110" i="105" s="1"/>
  <c r="F111" i="105"/>
  <c r="F116" i="105"/>
  <c r="H116" i="105" s="1"/>
  <c r="F118" i="105"/>
  <c r="H118" i="105" s="1"/>
  <c r="F7" i="105"/>
  <c r="G7" i="105" s="1"/>
  <c r="F22" i="105"/>
  <c r="H22" i="105" s="1"/>
  <c r="F21" i="105"/>
  <c r="H21" i="105" s="1"/>
  <c r="F14" i="105"/>
  <c r="H14" i="105" s="1"/>
  <c r="F12" i="105"/>
  <c r="H12" i="105" s="1"/>
  <c r="F17" i="105"/>
  <c r="H17" i="105" s="1"/>
  <c r="F15" i="105"/>
  <c r="H15" i="105" s="1"/>
  <c r="F19" i="105"/>
  <c r="H19" i="105" s="1"/>
  <c r="C16" i="122"/>
  <c r="C14" i="122"/>
  <c r="R9" i="120" l="1"/>
  <c r="Q10" i="120"/>
  <c r="R10" i="120" s="1"/>
  <c r="G21" i="105"/>
  <c r="G278" i="105"/>
  <c r="H278" i="105" s="1"/>
  <c r="G274" i="105"/>
  <c r="H274" i="105" s="1"/>
  <c r="G270" i="105"/>
  <c r="H270" i="105" s="1"/>
  <c r="G266" i="105"/>
  <c r="H266" i="105" s="1"/>
  <c r="G273" i="105"/>
  <c r="H273" i="105" s="1"/>
  <c r="G282" i="105"/>
  <c r="H282" i="105" s="1"/>
  <c r="G283" i="105"/>
  <c r="H283" i="105" s="1"/>
  <c r="G267" i="105"/>
  <c r="H267" i="105" s="1"/>
  <c r="G279" i="105"/>
  <c r="H279" i="105" s="1"/>
  <c r="G281" i="105"/>
  <c r="H281" i="105" s="1"/>
  <c r="G268" i="105"/>
  <c r="H268" i="105" s="1"/>
  <c r="G275" i="105"/>
  <c r="H275" i="105" s="1"/>
  <c r="G286" i="105"/>
  <c r="H286" i="105" s="1"/>
  <c r="G271" i="105"/>
  <c r="H271" i="105" s="1"/>
  <c r="G112" i="105"/>
  <c r="G285" i="105"/>
  <c r="H285" i="105" s="1"/>
  <c r="G276" i="105"/>
  <c r="H276" i="105" s="1"/>
  <c r="G277" i="105"/>
  <c r="H277" i="105" s="1"/>
  <c r="G269" i="105"/>
  <c r="H269" i="105" s="1"/>
  <c r="G19" i="105"/>
  <c r="G17" i="105"/>
  <c r="G15" i="105"/>
  <c r="G12" i="105"/>
  <c r="G284" i="105"/>
  <c r="H284" i="105" s="1"/>
  <c r="G113" i="105"/>
  <c r="G115" i="105"/>
  <c r="G110" i="105"/>
  <c r="G107" i="105"/>
  <c r="H107" i="105" s="1"/>
  <c r="G109" i="105"/>
  <c r="H109" i="105" s="1"/>
  <c r="G108" i="105"/>
  <c r="H108" i="105" s="1"/>
  <c r="G114" i="105"/>
  <c r="G111" i="105"/>
  <c r="H111" i="105" s="1"/>
  <c r="G117" i="105"/>
  <c r="G116" i="105"/>
  <c r="G280" i="105"/>
  <c r="H280" i="105" s="1"/>
  <c r="G118" i="105"/>
  <c r="G14" i="105"/>
  <c r="G22" i="105"/>
  <c r="H7" i="105"/>
  <c r="G272" i="105"/>
  <c r="H272" i="105" s="1"/>
  <c r="C12" i="122"/>
  <c r="C13" i="122"/>
  <c r="P18" i="105" l="1"/>
  <c r="O18" i="105"/>
  <c r="P17" i="120"/>
  <c r="R88" i="122"/>
  <c r="F287" i="105"/>
  <c r="F288" i="105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K24" i="120"/>
  <c r="L24" i="120" s="1"/>
  <c r="K23" i="120"/>
  <c r="L23" i="120" s="1"/>
  <c r="K22" i="120"/>
  <c r="L22" i="120" s="1"/>
  <c r="K21" i="120"/>
  <c r="L21" i="120" s="1"/>
  <c r="K20" i="120"/>
  <c r="L20" i="120" s="1"/>
  <c r="K19" i="120"/>
  <c r="L19" i="120" s="1"/>
  <c r="K18" i="120"/>
  <c r="L18" i="120" s="1"/>
  <c r="K17" i="120"/>
  <c r="L17" i="120" s="1"/>
  <c r="K16" i="120"/>
  <c r="L16" i="120" s="1"/>
  <c r="K15" i="120"/>
  <c r="L15" i="120" s="1"/>
  <c r="K14" i="120"/>
  <c r="L14" i="120" s="1"/>
  <c r="K13" i="120"/>
  <c r="L13" i="120" s="1"/>
  <c r="K12" i="120"/>
  <c r="L12" i="120" s="1"/>
  <c r="K11" i="120"/>
  <c r="L11" i="120" s="1"/>
  <c r="K10" i="120"/>
  <c r="L10" i="120" s="1"/>
  <c r="K9" i="120"/>
  <c r="L9" i="120" s="1"/>
  <c r="K8" i="120"/>
  <c r="L8" i="120" s="1"/>
  <c r="K7" i="120"/>
  <c r="L7" i="120" s="1"/>
  <c r="K6" i="120"/>
  <c r="L6" i="120" s="1"/>
  <c r="F9" i="105"/>
  <c r="H9" i="105" s="1"/>
  <c r="F23" i="105"/>
  <c r="H23" i="105" s="1"/>
  <c r="F18" i="105"/>
  <c r="H18" i="105" s="1"/>
  <c r="F6" i="105"/>
  <c r="F20" i="105"/>
  <c r="H20" i="105" s="1"/>
  <c r="F11" i="105"/>
  <c r="H11" i="105" s="1"/>
  <c r="F8" i="105"/>
  <c r="H8" i="105" s="1"/>
  <c r="K8" i="105"/>
  <c r="L8" i="105" s="1"/>
  <c r="K9" i="105"/>
  <c r="L9" i="105" s="1"/>
  <c r="K10" i="105"/>
  <c r="L10" i="105" s="1"/>
  <c r="K11" i="105"/>
  <c r="L11" i="105" s="1"/>
  <c r="K12" i="105"/>
  <c r="L12" i="105" s="1"/>
  <c r="K13" i="105"/>
  <c r="L13" i="105" s="1"/>
  <c r="K14" i="105"/>
  <c r="L14" i="105" s="1"/>
  <c r="K15" i="105"/>
  <c r="L15" i="105" s="1"/>
  <c r="K16" i="105"/>
  <c r="L16" i="105" s="1"/>
  <c r="K17" i="105"/>
  <c r="L17" i="105" s="1"/>
  <c r="K18" i="105"/>
  <c r="L18" i="105" s="1"/>
  <c r="K19" i="105"/>
  <c r="L19" i="105" s="1"/>
  <c r="K20" i="105"/>
  <c r="L20" i="105" s="1"/>
  <c r="K21" i="105"/>
  <c r="L21" i="105" s="1"/>
  <c r="K22" i="105"/>
  <c r="L22" i="105" s="1"/>
  <c r="K23" i="105"/>
  <c r="L23" i="105" s="1"/>
  <c r="K24" i="105"/>
  <c r="L24" i="105" s="1"/>
  <c r="K25" i="105"/>
  <c r="L25" i="105" s="1"/>
  <c r="K26" i="105"/>
  <c r="L26" i="105" s="1"/>
  <c r="F16" i="105"/>
  <c r="H16" i="105" s="1"/>
  <c r="F10" i="105"/>
  <c r="H10" i="105" s="1"/>
  <c r="F13" i="105"/>
  <c r="H13" i="105" s="1"/>
  <c r="G16" i="105" l="1"/>
  <c r="G11" i="105"/>
  <c r="G23" i="105"/>
  <c r="G13" i="105"/>
  <c r="G20" i="105"/>
  <c r="S88" i="122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G288" i="105"/>
  <c r="H288" i="105" s="1"/>
  <c r="G10" i="105"/>
  <c r="G18" i="105"/>
  <c r="G9" i="105"/>
  <c r="G8" i="105"/>
  <c r="G6" i="105"/>
  <c r="H6" i="105" s="1"/>
  <c r="G287" i="105"/>
  <c r="H287" i="105" s="1"/>
  <c r="O19" i="105" l="1"/>
  <c r="P19" i="105"/>
  <c r="P17" i="105"/>
  <c r="O17" i="105"/>
  <c r="H15" i="122"/>
  <c r="H14" i="122"/>
  <c r="N36" i="122"/>
  <c r="O16" i="120"/>
  <c r="P16" i="120"/>
  <c r="M40" i="122"/>
  <c r="H16" i="122" s="1"/>
  <c r="M37" i="122"/>
  <c r="M36" i="122"/>
  <c r="H12" i="122" l="1"/>
  <c r="H13" i="122"/>
  <c r="Q19" i="105"/>
  <c r="Q17" i="105"/>
  <c r="Q17" i="120"/>
  <c r="Q18" i="105"/>
  <c r="Q16" i="120"/>
  <c r="E14" i="122" l="1"/>
  <c r="E16" i="122"/>
  <c r="E12" i="122"/>
  <c r="E13" i="122"/>
  <c r="E15" i="122" l="1"/>
  <c r="D13" i="122" l="1"/>
  <c r="D12" i="122"/>
  <c r="D14" i="122" l="1"/>
  <c r="D16" i="122"/>
  <c r="D15" i="122"/>
  <c r="P81" i="122" l="1"/>
  <c r="R81" i="122" s="1"/>
</calcChain>
</file>

<file path=xl/sharedStrings.xml><?xml version="1.0" encoding="utf-8"?>
<sst xmlns="http://schemas.openxmlformats.org/spreadsheetml/2006/main" count="962" uniqueCount="81">
  <si>
    <t>시험명</t>
  </si>
  <si>
    <t>표준점수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</si>
  <si>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</si>
  <si>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</si>
  <si>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</si>
  <si>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</si>
  <si>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</si>
  <si>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</si>
  <si>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</si>
  <si>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</si>
  <si>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</si>
  <si>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</si>
  <si>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</si>
  <si>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</si>
  <si>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</si>
  <si>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</si>
  <si>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</si>
  <si>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</si>
  <si>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수학 표본조사 진위판정 결과표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</si>
  <si>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</si>
  <si>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</si>
  <si>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</si>
  <si>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</si>
  <si>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</si>
  <si>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</si>
  <si>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</si>
  <si>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</si>
  <si>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</si>
  <si>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</si>
  <si>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선택과목</t>
    <phoneticPr fontId="1" type="noConversion"/>
  </si>
  <si>
    <t>진</t>
    <phoneticPr fontId="1" type="noConversion"/>
  </si>
  <si>
    <t>위</t>
    <phoneticPr fontId="1" type="noConversion"/>
  </si>
  <si>
    <t>전체</t>
    <phoneticPr fontId="1" type="noConversion"/>
  </si>
  <si>
    <t>진 판정률</t>
    <phoneticPr fontId="1" type="noConversion"/>
  </si>
  <si>
    <t>확률과 통계</t>
    <phoneticPr fontId="1" type="noConversion"/>
  </si>
  <si>
    <t>미적분</t>
    <phoneticPr fontId="1" type="noConversion"/>
  </si>
  <si>
    <t>기하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</si>
  <si>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</si>
  <si>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</si>
  <si>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</si>
  <si>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</si>
  <si>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</si>
  <si>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</si>
  <si>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</si>
  <si>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</si>
  <si>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</si>
  <si>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</si>
  <si>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</si>
  <si>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</si>
  <si>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</si>
  <si>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</si>
  <si>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</si>
  <si>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</si>
  <si>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</si>
  <si>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phoneticPr fontId="1" type="noConversion"/>
  </si>
  <si>
    <r>
      <rPr>
        <b/>
        <sz val="12"/>
        <color theme="1"/>
        <rFont val="맑은 고딕"/>
        <family val="3"/>
        <charset val="129"/>
      </rPr>
      <t>공식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적용</t>
    </r>
    <phoneticPr fontId="1" type="noConversion"/>
  </si>
  <si>
    <r>
      <rPr>
        <b/>
        <sz val="12"/>
        <color theme="1"/>
        <rFont val="맑은 고딕"/>
        <family val="3"/>
        <charset val="129"/>
      </rPr>
      <t>최소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오차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크기</t>
    </r>
    <phoneticPr fontId="1" type="noConversion"/>
  </si>
  <si>
    <r>
      <rPr>
        <sz val="12"/>
        <color rgb="FF000000"/>
        <rFont val="맑은 고딕"/>
        <family val="3"/>
        <charset val="129"/>
      </rPr>
      <t>화법과</t>
    </r>
    <r>
      <rPr>
        <sz val="12"/>
        <color rgb="FF000000"/>
        <rFont val="Microsoft Sans Serif"/>
        <family val="2"/>
      </rPr>
      <t xml:space="preserve"> </t>
    </r>
    <r>
      <rPr>
        <sz val="12"/>
        <color rgb="FF000000"/>
        <rFont val="맑은 고딕"/>
        <family val="3"/>
        <charset val="129"/>
      </rPr>
      <t>작문</t>
    </r>
    <phoneticPr fontId="1" type="noConversion"/>
  </si>
  <si>
    <r>
      <rPr>
        <b/>
        <sz val="12"/>
        <color rgb="FF0000FF"/>
        <rFont val="맑은 고딕"/>
        <family val="3"/>
        <charset val="129"/>
      </rPr>
      <t>진</t>
    </r>
    <phoneticPr fontId="1" type="noConversion"/>
  </si>
  <si>
    <r>
      <rPr>
        <b/>
        <sz val="12"/>
        <color rgb="FFFF0000"/>
        <rFont val="맑은 고딕"/>
        <family val="3"/>
        <charset val="129"/>
      </rPr>
      <t>위</t>
    </r>
    <phoneticPr fontId="1" type="noConversion"/>
  </si>
  <si>
    <r>
      <rPr>
        <b/>
        <sz val="12"/>
        <color rgb="FFFF00FF"/>
        <rFont val="맑은 고딕"/>
        <family val="3"/>
        <charset val="129"/>
      </rPr>
      <t>전체</t>
    </r>
    <phoneticPr fontId="1" type="noConversion"/>
  </si>
  <si>
    <r>
      <rPr>
        <sz val="12"/>
        <color rgb="FF000000"/>
        <rFont val="맑은 고딕"/>
        <family val="3"/>
        <charset val="129"/>
      </rPr>
      <t>언어와</t>
    </r>
    <r>
      <rPr>
        <sz val="12"/>
        <color rgb="FF000000"/>
        <rFont val="Microsoft Sans Serif"/>
        <family val="2"/>
      </rPr>
      <t xml:space="preserve"> </t>
    </r>
    <r>
      <rPr>
        <sz val="12"/>
        <color rgb="FF000000"/>
        <rFont val="맑은 고딕"/>
        <family val="3"/>
        <charset val="129"/>
      </rPr>
      <t>매체</t>
    </r>
    <phoneticPr fontId="1" type="noConversion"/>
  </si>
  <si>
    <r>
      <rPr>
        <sz val="11"/>
        <color theme="1"/>
        <rFont val="맑은 고딕"/>
        <family val="3"/>
        <charset val="129"/>
      </rPr>
      <t>시험명</t>
    </r>
  </si>
  <si>
    <r>
      <rPr>
        <sz val="11"/>
        <color theme="1"/>
        <rFont val="맑은 고딕"/>
        <family val="3"/>
        <charset val="129"/>
      </rPr>
      <t>국어</t>
    </r>
    <r>
      <rPr>
        <sz val="11"/>
        <color theme="1"/>
        <rFont val="Microsoft Sans Serif"/>
        <family val="2"/>
      </rPr>
      <t xml:space="preserve"> </t>
    </r>
    <r>
      <rPr>
        <sz val="11"/>
        <color theme="1"/>
        <rFont val="맑은 고딕"/>
        <family val="3"/>
        <charset val="129"/>
      </rPr>
      <t>표본조사</t>
    </r>
    <r>
      <rPr>
        <sz val="11"/>
        <color theme="1"/>
        <rFont val="Microsoft Sans Serif"/>
        <family val="2"/>
      </rPr>
      <t xml:space="preserve"> </t>
    </r>
    <r>
      <rPr>
        <sz val="11"/>
        <color theme="1"/>
        <rFont val="맑은 고딕"/>
        <family val="3"/>
        <charset val="129"/>
      </rPr>
      <t>진위판정</t>
    </r>
    <r>
      <rPr>
        <sz val="11"/>
        <color theme="1"/>
        <rFont val="Microsoft Sans Serif"/>
        <family val="2"/>
      </rPr>
      <t xml:space="preserve"> </t>
    </r>
    <r>
      <rPr>
        <sz val="11"/>
        <color theme="1"/>
        <rFont val="맑은 고딕"/>
        <family val="3"/>
        <charset val="129"/>
      </rPr>
      <t>결과표</t>
    </r>
    <phoneticPr fontId="1" type="noConversion"/>
  </si>
  <si>
    <r>
      <rPr>
        <sz val="12"/>
        <color rgb="FF000000"/>
        <rFont val="맑은 고딕"/>
        <family val="3"/>
        <charset val="129"/>
      </rPr>
      <t>미적분</t>
    </r>
  </si>
  <si>
    <r>
      <rPr>
        <sz val="12"/>
        <color rgb="FF000000"/>
        <rFont val="맑은 고딕"/>
        <family val="3"/>
        <charset val="129"/>
      </rPr>
      <t>기하</t>
    </r>
  </si>
  <si>
    <t>진위판정</t>
    <phoneticPr fontId="1" type="noConversion"/>
  </si>
  <si>
    <t>국어</t>
  </si>
  <si>
    <t>수학</t>
  </si>
  <si>
    <t>남자</t>
  </si>
  <si>
    <t>여자</t>
  </si>
  <si>
    <t>계</t>
  </si>
  <si>
    <r>
      <t>누적</t>
    </r>
    <r>
      <rPr>
        <sz val="9"/>
        <color rgb="FF000000"/>
        <rFont val="맑은 고딕"/>
        <family val="3"/>
        <charset val="129"/>
        <scheme val="minor"/>
      </rPr>
      <t>(</t>
    </r>
    <r>
      <rPr>
        <sz val="9"/>
        <color rgb="FF000000"/>
        <rFont val="돋움"/>
        <family val="3"/>
        <charset val="129"/>
      </rPr>
      <t>계</t>
    </r>
    <r>
      <rPr>
        <sz val="9"/>
        <color rgb="FF000000"/>
        <rFont val="맑은 고딕"/>
        <family val="3"/>
        <charset val="129"/>
        <scheme val="minor"/>
      </rPr>
      <t>)</t>
    </r>
  </si>
  <si>
    <t>자료명</t>
    <phoneticPr fontId="1" type="noConversion"/>
  </si>
  <si>
    <t xml:space="preserve">2024학년도 대학수학능력시험 </t>
  </si>
  <si>
    <t xml:space="preserve">2024학년도 대학수학능력시험   </t>
  </si>
  <si>
    <t>확률과 통계</t>
  </si>
  <si>
    <t>계</t>
    <phoneticPr fontId="1" type="noConversion"/>
  </si>
  <si>
    <t>참여 인원 통계 (중복 포함)</t>
    <phoneticPr fontId="1" type="noConversion"/>
  </si>
  <si>
    <t>표본 통계 (중복 제외)</t>
    <phoneticPr fontId="1" type="noConversion"/>
  </si>
  <si>
    <r>
      <rPr>
        <b/>
        <sz val="14"/>
        <color theme="1"/>
        <rFont val="맑은 고딕"/>
        <family val="3"/>
        <charset val="129"/>
      </rPr>
      <t>표본</t>
    </r>
    <r>
      <rPr>
        <b/>
        <sz val="14"/>
        <color theme="1"/>
        <rFont val="Microsoft Sans Serif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통계 (중복 제외)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</si>
</sst>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6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Microsoft Sans Serif"/>
      <family val="2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b/>
      <sz val="12"/>
      <color rgb="FF0000FF"/>
      <name val="Microsoft Sans Serif"/>
      <family val="2"/>
    </font>
    <font>
      <sz val="12"/>
      <color rgb="FF000000"/>
      <name val="Microsoft Sans Serif"/>
      <family val="2"/>
    </font>
    <font>
      <sz val="12"/>
      <color rgb="FF000000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2"/>
      <color rgb="FFFF0000"/>
      <name val="Microsoft Sans Serif"/>
      <family val="2"/>
    </font>
    <font>
      <b/>
      <sz val="12"/>
      <color rgb="FFFF0000"/>
      <name val="맑은 고딕"/>
      <family val="3"/>
      <charset val="129"/>
    </font>
    <font>
      <b/>
      <sz val="12"/>
      <color rgb="FFFF00FF"/>
      <name val="Microsoft Sans Serif"/>
      <family val="2"/>
    </font>
    <font>
      <b/>
      <sz val="12"/>
      <color rgb="FFFF00FF"/>
      <name val="맑은 고딕"/>
      <family val="3"/>
      <charset val="129"/>
    </font>
    <font>
      <b/>
      <sz val="12"/>
      <color rgb="FF00CCFF"/>
      <name val="Microsoft Sans Serif"/>
      <family val="2"/>
    </font>
    <font>
      <sz val="12"/>
      <color theme="1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2"/>
      <color theme="1"/>
      <name val="Microsoft Sans Serif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2"/>
      <color rgb="FFFF00FF"/>
      <name val="맑은 고딕"/>
      <family val="3"/>
      <charset val="129"/>
      <scheme val="minor"/>
    </font>
    <font>
      <b/>
      <sz val="12"/>
      <color rgb="FF00CCFF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2"/>
      <color theme="1"/>
      <name val="Microsoft Sans Serif"/>
      <family val="2"/>
      <charset val="129"/>
    </font>
    <font>
      <sz val="8"/>
      <color theme="1"/>
      <name val="한컴돋움"/>
      <family val="1"/>
      <charset val="129"/>
    </font>
    <font>
      <sz val="11"/>
      <color theme="1"/>
      <name val="HY견고딕"/>
      <family val="1"/>
      <charset val="129"/>
    </font>
    <font>
      <sz val="12"/>
      <color theme="1"/>
      <name val="HY견고딕"/>
      <family val="1"/>
      <charset val="129"/>
    </font>
    <font>
      <b/>
      <sz val="14"/>
      <color theme="1"/>
      <name val="Microsoft Sans Serif"/>
      <family val="3"/>
      <charset val="129"/>
    </font>
    <font>
      <b/>
      <sz val="14"/>
      <color theme="1"/>
      <name val="맑은 고딕"/>
      <family val="3"/>
      <charset val="129"/>
    </font>
    <font>
      <b/>
      <sz val="14"/>
      <color theme="1"/>
      <name val="Microsoft Sans Serif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0C0C0"/>
        <bgColor indexed="64"/>
      </patternFill>
    </fill>
  </fills>
  <borders count="11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808080"/>
      </bottom>
      <diagonal/>
    </border>
    <border>
      <left/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>
      <alignment vertical="center"/>
    </xf>
    <xf numFmtId="0" fontId="2" fillId="0" borderId="0"/>
    <xf numFmtId="0" fontId="4" fillId="0" borderId="26" applyNumberFormat="0" applyFill="0" applyAlignment="0" applyProtection="0">
      <alignment vertical="center"/>
    </xf>
    <xf numFmtId="0" fontId="5" fillId="0" borderId="27" applyNumberFormat="0" applyFill="0" applyAlignment="0" applyProtection="0">
      <alignment vertical="center"/>
    </xf>
    <xf numFmtId="0" fontId="6" fillId="0" borderId="2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29" applyNumberFormat="0" applyAlignment="0" applyProtection="0">
      <alignment vertical="center"/>
    </xf>
    <xf numFmtId="0" fontId="10" fillId="8" borderId="30" applyNumberFormat="0" applyAlignment="0" applyProtection="0">
      <alignment vertical="center"/>
    </xf>
    <xf numFmtId="0" fontId="11" fillId="8" borderId="29" applyNumberFormat="0" applyAlignment="0" applyProtection="0">
      <alignment vertical="center"/>
    </xf>
    <xf numFmtId="0" fontId="12" fillId="0" borderId="31" applyNumberFormat="0" applyFill="0" applyAlignment="0" applyProtection="0">
      <alignment vertical="center"/>
    </xf>
    <xf numFmtId="0" fontId="13" fillId="9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33" applyNumberFormat="0" applyFont="0" applyAlignment="0" applyProtection="0">
      <alignment vertical="center"/>
    </xf>
    <xf numFmtId="0" fontId="2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0" fontId="18" fillId="0" borderId="0"/>
    <xf numFmtId="9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</cellStyleXfs>
  <cellXfs count="309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3" borderId="0" xfId="0" applyFont="1" applyFill="1" applyAlignment="1">
      <alignment horizontal="center" vertical="center"/>
    </xf>
    <xf numFmtId="3" fontId="0" fillId="0" borderId="0" xfId="0" applyNumberFormat="1">
      <alignment vertical="center"/>
    </xf>
    <xf numFmtId="0" fontId="0" fillId="2" borderId="40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19" xfId="0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51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6" fillId="2" borderId="8" xfId="0" applyFon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6" fillId="2" borderId="4" xfId="0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25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23" xfId="0" applyFont="1" applyFill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0" fillId="2" borderId="65" xfId="0" applyFill="1" applyBorder="1" applyAlignment="1" applyProtection="1">
      <alignment horizontal="center" vertical="center"/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0" fontId="0" fillId="2" borderId="57" xfId="0" applyFill="1" applyBorder="1" applyAlignment="1" applyProtection="1">
      <alignment horizontal="center" vertical="center"/>
      <protection hidden="1"/>
    </xf>
    <xf numFmtId="0" fontId="0" fillId="3" borderId="69" xfId="0" applyFill="1" applyBorder="1" applyAlignment="1" applyProtection="1">
      <alignment horizontal="center" vertical="center"/>
      <protection hidden="1"/>
    </xf>
    <xf numFmtId="0" fontId="0" fillId="2" borderId="58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8" xfId="0" applyFill="1" applyBorder="1" applyAlignment="1">
      <alignment horizontal="center" vertical="center"/>
    </xf>
    <xf numFmtId="0" fontId="0" fillId="3" borderId="38" xfId="0" applyFill="1" applyBorder="1">
      <alignment vertical="center"/>
    </xf>
    <xf numFmtId="0" fontId="32" fillId="3" borderId="0" xfId="0" applyFont="1" applyFill="1" applyAlignment="1">
      <alignment horizontal="center" vertical="center"/>
    </xf>
    <xf numFmtId="0" fontId="33" fillId="38" borderId="55" xfId="0" applyFont="1" applyFill="1" applyBorder="1" applyAlignment="1">
      <alignment horizontal="center" vertical="center"/>
    </xf>
    <xf numFmtId="0" fontId="33" fillId="38" borderId="48" xfId="0" applyFont="1" applyFill="1" applyBorder="1" applyAlignment="1">
      <alignment horizontal="center" vertical="center"/>
    </xf>
    <xf numFmtId="0" fontId="33" fillId="38" borderId="12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3" fillId="38" borderId="58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 vertical="center"/>
    </xf>
    <xf numFmtId="0" fontId="33" fillId="38" borderId="56" xfId="0" applyFont="1" applyFill="1" applyBorder="1" applyAlignment="1">
      <alignment horizontal="center" vertical="center"/>
    </xf>
    <xf numFmtId="0" fontId="32" fillId="3" borderId="0" xfId="0" applyFont="1" applyFill="1">
      <alignment vertical="center"/>
    </xf>
    <xf numFmtId="0" fontId="35" fillId="2" borderId="19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0" fontId="33" fillId="38" borderId="62" xfId="0" applyFont="1" applyFill="1" applyBorder="1" applyAlignment="1">
      <alignment horizontal="center" vertical="center"/>
    </xf>
    <xf numFmtId="0" fontId="33" fillId="38" borderId="53" xfId="0" applyFont="1" applyFill="1" applyBorder="1" applyAlignment="1">
      <alignment horizontal="center" vertical="center"/>
    </xf>
    <xf numFmtId="0" fontId="33" fillId="3" borderId="19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3" fillId="3" borderId="51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0" fontId="36" fillId="3" borderId="5" xfId="0" applyFont="1" applyFill="1" applyBorder="1" applyAlignment="1" applyProtection="1">
      <alignment horizontal="center" vertical="center"/>
      <protection locked="0"/>
    </xf>
    <xf numFmtId="0" fontId="36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center"/>
    </xf>
    <xf numFmtId="0" fontId="36" fillId="3" borderId="2" xfId="0" applyFont="1" applyFill="1" applyBorder="1" applyAlignment="1" applyProtection="1">
      <alignment horizontal="center" vertical="center"/>
      <protection locked="0"/>
    </xf>
    <xf numFmtId="0" fontId="36" fillId="3" borderId="25" xfId="0" applyFont="1" applyFill="1" applyBorder="1" applyAlignment="1" applyProtection="1">
      <alignment horizontal="center" vertical="center"/>
      <protection locked="0"/>
    </xf>
    <xf numFmtId="0" fontId="32" fillId="0" borderId="8" xfId="0" applyFont="1" applyBorder="1" applyAlignment="1">
      <alignment horizontal="center" vertical="center"/>
    </xf>
    <xf numFmtId="0" fontId="33" fillId="38" borderId="67" xfId="0" applyFont="1" applyFill="1" applyBorder="1" applyAlignment="1">
      <alignment horizontal="center" vertical="center"/>
    </xf>
    <xf numFmtId="0" fontId="37" fillId="36" borderId="65" xfId="0" applyFont="1" applyFill="1" applyBorder="1" applyAlignment="1">
      <alignment horizontal="center" vertical="center" wrapText="1"/>
    </xf>
    <xf numFmtId="0" fontId="37" fillId="35" borderId="47" xfId="0" applyFont="1" applyFill="1" applyBorder="1" applyAlignment="1">
      <alignment horizontal="center" vertical="center" wrapText="1"/>
    </xf>
    <xf numFmtId="0" fontId="37" fillId="35" borderId="9" xfId="0" applyFont="1" applyFill="1" applyBorder="1" applyAlignment="1">
      <alignment horizontal="center" vertical="center" wrapText="1"/>
    </xf>
    <xf numFmtId="0" fontId="36" fillId="38" borderId="48" xfId="0" applyFont="1" applyFill="1" applyBorder="1" applyAlignment="1">
      <alignment horizontal="center" vertical="center"/>
    </xf>
    <xf numFmtId="0" fontId="40" fillId="38" borderId="12" xfId="0" applyFont="1" applyFill="1" applyBorder="1" applyAlignment="1">
      <alignment horizontal="center" vertical="center"/>
    </xf>
    <xf numFmtId="0" fontId="37" fillId="36" borderId="57" xfId="0" applyFont="1" applyFill="1" applyBorder="1" applyAlignment="1">
      <alignment horizontal="center" vertical="center" wrapText="1"/>
    </xf>
    <xf numFmtId="0" fontId="37" fillId="35" borderId="7" xfId="0" applyFont="1" applyFill="1" applyBorder="1" applyAlignment="1">
      <alignment horizontal="center" vertical="center" wrapText="1"/>
    </xf>
    <xf numFmtId="0" fontId="37" fillId="35" borderId="6" xfId="0" applyFont="1" applyFill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10" fontId="44" fillId="0" borderId="25" xfId="51" applyNumberFormat="1" applyFont="1" applyBorder="1" applyAlignment="1">
      <alignment horizontal="center" vertical="center"/>
    </xf>
    <xf numFmtId="0" fontId="37" fillId="35" borderId="64" xfId="0" applyFont="1" applyFill="1" applyBorder="1" applyAlignment="1">
      <alignment horizontal="center" vertical="center" wrapText="1"/>
    </xf>
    <xf numFmtId="0" fontId="37" fillId="35" borderId="5" xfId="0" applyFont="1" applyFill="1" applyBorder="1" applyAlignment="1">
      <alignment horizontal="center" vertical="center" wrapText="1"/>
    </xf>
    <xf numFmtId="0" fontId="37" fillId="35" borderId="2" xfId="0" applyFont="1" applyFill="1" applyBorder="1" applyAlignment="1">
      <alignment horizontal="center" vertical="center" wrapText="1"/>
    </xf>
    <xf numFmtId="0" fontId="37" fillId="35" borderId="68" xfId="0" applyFont="1" applyFill="1" applyBorder="1" applyAlignment="1">
      <alignment horizontal="center" vertical="center" wrapText="1"/>
    </xf>
    <xf numFmtId="0" fontId="37" fillId="37" borderId="59" xfId="0" applyFont="1" applyFill="1" applyBorder="1" applyAlignment="1">
      <alignment horizontal="center" vertical="center" wrapText="1"/>
    </xf>
    <xf numFmtId="0" fontId="37" fillId="35" borderId="19" xfId="0" applyFont="1" applyFill="1" applyBorder="1" applyAlignment="1">
      <alignment horizontal="center" vertical="center" wrapText="1"/>
    </xf>
    <xf numFmtId="0" fontId="37" fillId="37" borderId="60" xfId="0" applyFont="1" applyFill="1" applyBorder="1" applyAlignment="1">
      <alignment horizontal="center" vertical="center" wrapText="1"/>
    </xf>
    <xf numFmtId="0" fontId="37" fillId="35" borderId="8" xfId="0" applyFont="1" applyFill="1" applyBorder="1" applyAlignment="1">
      <alignment horizontal="center" vertical="center" wrapText="1"/>
    </xf>
    <xf numFmtId="0" fontId="37" fillId="37" borderId="61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3" fillId="38" borderId="74" xfId="0" applyFont="1" applyFill="1" applyBorder="1" applyAlignment="1">
      <alignment horizontal="center" vertical="center"/>
    </xf>
    <xf numFmtId="0" fontId="37" fillId="36" borderId="60" xfId="0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vertical="center" wrapText="1"/>
    </xf>
    <xf numFmtId="0" fontId="37" fillId="36" borderId="61" xfId="0" applyFont="1" applyFill="1" applyBorder="1" applyAlignment="1">
      <alignment horizontal="center" vertical="center" wrapText="1"/>
    </xf>
    <xf numFmtId="0" fontId="37" fillId="35" borderId="72" xfId="0" applyFont="1" applyFill="1" applyBorder="1" applyAlignment="1">
      <alignment horizontal="center" vertical="center" wrapText="1"/>
    </xf>
    <xf numFmtId="0" fontId="37" fillId="37" borderId="75" xfId="0" applyFont="1" applyFill="1" applyBorder="1" applyAlignment="1">
      <alignment horizontal="center" vertical="center" wrapText="1"/>
    </xf>
    <xf numFmtId="0" fontId="37" fillId="35" borderId="76" xfId="0" applyFont="1" applyFill="1" applyBorder="1" applyAlignment="1">
      <alignment horizontal="center" vertical="center" wrapText="1"/>
    </xf>
    <xf numFmtId="0" fontId="37" fillId="35" borderId="66" xfId="0" applyFont="1" applyFill="1" applyBorder="1" applyAlignment="1">
      <alignment horizontal="center" vertical="center" wrapText="1"/>
    </xf>
    <xf numFmtId="0" fontId="37" fillId="35" borderId="81" xfId="0" applyFont="1" applyFill="1" applyBorder="1" applyAlignment="1">
      <alignment horizontal="center" vertical="center" wrapText="1"/>
    </xf>
    <xf numFmtId="0" fontId="47" fillId="3" borderId="0" xfId="0" applyFont="1" applyFill="1" applyAlignment="1">
      <alignment horizontal="center" vertical="center"/>
    </xf>
    <xf numFmtId="0" fontId="48" fillId="38" borderId="11" xfId="0" applyFont="1" applyFill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8" fillId="38" borderId="54" xfId="0" applyFont="1" applyFill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36" fillId="3" borderId="47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8" fillId="38" borderId="79" xfId="0" applyFont="1" applyFill="1" applyBorder="1" applyAlignment="1">
      <alignment horizontal="center" vertical="center"/>
    </xf>
    <xf numFmtId="0" fontId="48" fillId="38" borderId="65" xfId="0" applyFont="1" applyFill="1" applyBorder="1" applyAlignment="1">
      <alignment horizontal="center" vertical="center"/>
    </xf>
    <xf numFmtId="0" fontId="48" fillId="38" borderId="57" xfId="0" applyFont="1" applyFill="1" applyBorder="1" applyAlignment="1">
      <alignment horizontal="center" vertical="center"/>
    </xf>
    <xf numFmtId="0" fontId="48" fillId="38" borderId="58" xfId="0" applyFont="1" applyFill="1" applyBorder="1" applyAlignment="1">
      <alignment horizontal="center" vertical="center"/>
    </xf>
    <xf numFmtId="0" fontId="49" fillId="38" borderId="62" xfId="0" applyFont="1" applyFill="1" applyBorder="1" applyAlignment="1">
      <alignment horizontal="center" vertical="center"/>
    </xf>
    <xf numFmtId="0" fontId="51" fillId="38" borderId="53" xfId="0" applyFont="1" applyFill="1" applyBorder="1" applyAlignment="1">
      <alignment horizontal="center" vertical="center"/>
    </xf>
    <xf numFmtId="0" fontId="37" fillId="35" borderId="4" xfId="0" applyFont="1" applyFill="1" applyBorder="1" applyAlignment="1">
      <alignment horizontal="center" vertical="center" wrapText="1"/>
    </xf>
    <xf numFmtId="0" fontId="55" fillId="40" borderId="85" xfId="0" applyFont="1" applyFill="1" applyBorder="1" applyAlignment="1">
      <alignment horizontal="center" vertical="center" wrapText="1"/>
    </xf>
    <xf numFmtId="0" fontId="55" fillId="40" borderId="86" xfId="0" applyFont="1" applyFill="1" applyBorder="1" applyAlignment="1">
      <alignment horizontal="right" vertical="center" wrapText="1"/>
    </xf>
    <xf numFmtId="0" fontId="55" fillId="40" borderId="86" xfId="0" applyFont="1" applyFill="1" applyBorder="1" applyAlignment="1">
      <alignment horizontal="center" vertical="center" wrapText="1"/>
    </xf>
    <xf numFmtId="0" fontId="55" fillId="40" borderId="87" xfId="0" applyFont="1" applyFill="1" applyBorder="1" applyAlignment="1">
      <alignment horizontal="center" vertical="center" wrapText="1"/>
    </xf>
    <xf numFmtId="0" fontId="55" fillId="40" borderId="87" xfId="0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25" fillId="3" borderId="0" xfId="0" applyNumberFormat="1" applyFont="1" applyFill="1" applyAlignment="1">
      <alignment horizontal="center" vertical="center"/>
    </xf>
    <xf numFmtId="1" fontId="32" fillId="3" borderId="5" xfId="0" applyNumberFormat="1" applyFont="1" applyFill="1" applyBorder="1" applyAlignment="1">
      <alignment horizontal="center" vertical="center"/>
    </xf>
    <xf numFmtId="1" fontId="32" fillId="3" borderId="2" xfId="0" applyNumberFormat="1" applyFont="1" applyFill="1" applyBorder="1" applyAlignment="1">
      <alignment horizontal="center" vertical="center"/>
    </xf>
    <xf numFmtId="38" fontId="57" fillId="0" borderId="90" xfId="45" applyNumberFormat="1" applyFont="1" applyBorder="1" applyAlignment="1">
      <alignment horizontal="center" vertical="center"/>
    </xf>
    <xf numFmtId="38" fontId="57" fillId="0" borderId="93" xfId="45" applyNumberFormat="1" applyFont="1" applyBorder="1" applyAlignment="1">
      <alignment horizontal="center" vertical="center"/>
    </xf>
    <xf numFmtId="38" fontId="57" fillId="0" borderId="88" xfId="45" applyNumberFormat="1" applyFont="1" applyBorder="1" applyAlignment="1">
      <alignment horizontal="center" vertical="center"/>
    </xf>
    <xf numFmtId="38" fontId="57" fillId="0" borderId="91" xfId="45" applyNumberFormat="1" applyFont="1" applyBorder="1" applyAlignment="1">
      <alignment horizontal="center" vertical="center"/>
    </xf>
    <xf numFmtId="38" fontId="57" fillId="0" borderId="88" xfId="34" applyNumberFormat="1" applyFont="1" applyBorder="1" applyAlignment="1">
      <alignment horizontal="center" vertical="center"/>
    </xf>
    <xf numFmtId="38" fontId="57" fillId="0" borderId="91" xfId="34" applyNumberFormat="1" applyFont="1" applyBorder="1" applyAlignment="1">
      <alignment horizontal="center" vertical="center"/>
    </xf>
    <xf numFmtId="38" fontId="57" fillId="0" borderId="90" xfId="34" applyNumberFormat="1" applyFont="1" applyBorder="1" applyAlignment="1">
      <alignment horizontal="center" vertical="center"/>
    </xf>
    <xf numFmtId="38" fontId="57" fillId="0" borderId="93" xfId="34" applyNumberFormat="1" applyFont="1" applyBorder="1" applyAlignment="1">
      <alignment horizontal="center" vertical="center"/>
    </xf>
    <xf numFmtId="38" fontId="57" fillId="0" borderId="95" xfId="45" applyNumberFormat="1" applyFont="1" applyBorder="1" applyAlignment="1">
      <alignment horizontal="center" vertical="center"/>
    </xf>
    <xf numFmtId="38" fontId="57" fillId="0" borderId="96" xfId="45" applyNumberFormat="1" applyFont="1" applyBorder="1" applyAlignment="1">
      <alignment horizontal="center" vertical="center"/>
    </xf>
    <xf numFmtId="38" fontId="57" fillId="0" borderId="95" xfId="34" applyNumberFormat="1" applyFont="1" applyBorder="1" applyAlignment="1">
      <alignment horizontal="center" vertical="center"/>
    </xf>
    <xf numFmtId="38" fontId="57" fillId="0" borderId="96" xfId="34" applyNumberFormat="1" applyFont="1" applyBorder="1" applyAlignment="1">
      <alignment horizontal="center" vertical="center"/>
    </xf>
    <xf numFmtId="0" fontId="57" fillId="0" borderId="92" xfId="45" applyFont="1" applyBorder="1" applyAlignment="1">
      <alignment horizontal="center" vertical="center"/>
    </xf>
    <xf numFmtId="0" fontId="57" fillId="0" borderId="89" xfId="45" applyFont="1" applyBorder="1" applyAlignment="1">
      <alignment horizontal="center" vertical="center"/>
    </xf>
    <xf numFmtId="0" fontId="57" fillId="0" borderId="94" xfId="45" applyFont="1" applyBorder="1" applyAlignment="1">
      <alignment horizontal="center" vertical="center"/>
    </xf>
    <xf numFmtId="0" fontId="57" fillId="0" borderId="92" xfId="34" applyFont="1" applyBorder="1" applyAlignment="1">
      <alignment horizontal="center" vertical="center"/>
    </xf>
    <xf numFmtId="0" fontId="57" fillId="0" borderId="89" xfId="34" applyFont="1" applyBorder="1" applyAlignment="1">
      <alignment horizontal="center" vertical="center"/>
    </xf>
    <xf numFmtId="0" fontId="57" fillId="0" borderId="94" xfId="34" applyFont="1" applyBorder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59" fillId="3" borderId="0" xfId="0" applyFont="1" applyFill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7" fillId="35" borderId="99" xfId="0" applyFont="1" applyFill="1" applyBorder="1" applyAlignment="1">
      <alignment horizontal="center" vertical="center" wrapText="1"/>
    </xf>
    <xf numFmtId="0" fontId="37" fillId="35" borderId="100" xfId="0" applyFont="1" applyFill="1" applyBorder="1" applyAlignment="1">
      <alignment horizontal="center" vertical="center" wrapText="1"/>
    </xf>
    <xf numFmtId="0" fontId="37" fillId="35" borderId="101" xfId="0" applyFont="1" applyFill="1" applyBorder="1" applyAlignment="1">
      <alignment horizontal="center" vertical="center" wrapText="1"/>
    </xf>
    <xf numFmtId="0" fontId="37" fillId="36" borderId="75" xfId="0" applyFont="1" applyFill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/>
    </xf>
    <xf numFmtId="0" fontId="37" fillId="35" borderId="63" xfId="0" applyFont="1" applyFill="1" applyBorder="1" applyAlignment="1">
      <alignment horizontal="center" vertical="center" wrapText="1"/>
    </xf>
    <xf numFmtId="0" fontId="37" fillId="39" borderId="65" xfId="0" applyFont="1" applyFill="1" applyBorder="1" applyAlignment="1">
      <alignment horizontal="center" vertical="center" wrapText="1"/>
    </xf>
    <xf numFmtId="0" fontId="37" fillId="39" borderId="57" xfId="0" applyFont="1" applyFill="1" applyBorder="1" applyAlignment="1">
      <alignment horizontal="center" vertical="center" wrapText="1"/>
    </xf>
    <xf numFmtId="0" fontId="37" fillId="39" borderId="58" xfId="0" applyFont="1" applyFill="1" applyBorder="1" applyAlignment="1">
      <alignment horizontal="center" vertical="center" wrapText="1"/>
    </xf>
    <xf numFmtId="0" fontId="37" fillId="35" borderId="71" xfId="0" applyFont="1" applyFill="1" applyBorder="1" applyAlignment="1">
      <alignment horizontal="center" vertical="center" wrapText="1"/>
    </xf>
    <xf numFmtId="0" fontId="55" fillId="40" borderId="82" xfId="0" applyFont="1" applyFill="1" applyBorder="1" applyAlignment="1">
      <alignment horizontal="center" vertical="center" wrapText="1"/>
    </xf>
    <xf numFmtId="0" fontId="55" fillId="40" borderId="83" xfId="0" applyFont="1" applyFill="1" applyBorder="1" applyAlignment="1">
      <alignment horizontal="center" vertical="center" wrapText="1"/>
    </xf>
    <xf numFmtId="0" fontId="55" fillId="40" borderId="84" xfId="0" applyFont="1" applyFill="1" applyBorder="1" applyAlignment="1">
      <alignment horizontal="center" vertical="center" wrapText="1"/>
    </xf>
    <xf numFmtId="0" fontId="35" fillId="3" borderId="41" xfId="0" applyFont="1" applyFill="1" applyBorder="1" applyAlignment="1">
      <alignment horizontal="center" vertical="center"/>
    </xf>
    <xf numFmtId="0" fontId="35" fillId="3" borderId="42" xfId="0" applyFont="1" applyFill="1" applyBorder="1" applyAlignment="1">
      <alignment horizontal="center" vertical="center"/>
    </xf>
    <xf numFmtId="0" fontId="35" fillId="3" borderId="44" xfId="0" applyFont="1" applyFill="1" applyBorder="1" applyAlignment="1">
      <alignment horizontal="center" vertical="center"/>
    </xf>
    <xf numFmtId="0" fontId="35" fillId="3" borderId="45" xfId="0" applyFont="1" applyFill="1" applyBorder="1" applyAlignment="1">
      <alignment horizontal="center" vertical="center"/>
    </xf>
    <xf numFmtId="0" fontId="36" fillId="3" borderId="2" xfId="0" applyFont="1" applyFill="1" applyBorder="1" applyAlignment="1" applyProtection="1">
      <alignment horizontal="center" vertical="center"/>
      <protection locked="0"/>
    </xf>
    <xf numFmtId="0" fontId="36" fillId="3" borderId="25" xfId="0" applyFont="1" applyFill="1" applyBorder="1" applyAlignment="1" applyProtection="1">
      <alignment horizontal="center" vertical="center"/>
      <protection locked="0"/>
    </xf>
    <xf numFmtId="0" fontId="26" fillId="38" borderId="77" xfId="0" applyFont="1" applyFill="1" applyBorder="1" applyAlignment="1">
      <alignment horizontal="center" vertical="center"/>
    </xf>
    <xf numFmtId="0" fontId="26" fillId="38" borderId="78" xfId="0" applyFont="1" applyFill="1" applyBorder="1" applyAlignment="1">
      <alignment horizontal="center" vertical="center"/>
    </xf>
    <xf numFmtId="0" fontId="26" fillId="38" borderId="17" xfId="0" applyFont="1" applyFill="1" applyBorder="1" applyAlignment="1">
      <alignment horizontal="center" vertical="center"/>
    </xf>
    <xf numFmtId="0" fontId="26" fillId="38" borderId="13" xfId="0" applyFont="1" applyFill="1" applyBorder="1" applyAlignment="1">
      <alignment horizontal="center" vertical="center"/>
    </xf>
    <xf numFmtId="0" fontId="26" fillId="38" borderId="12" xfId="0" applyFont="1" applyFill="1" applyBorder="1" applyAlignment="1">
      <alignment horizontal="center" vertical="center"/>
    </xf>
    <xf numFmtId="0" fontId="26" fillId="38" borderId="11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71" xfId="0" applyFont="1" applyFill="1" applyBorder="1" applyAlignment="1">
      <alignment horizontal="center" vertical="center"/>
    </xf>
    <xf numFmtId="0" fontId="27" fillId="2" borderId="72" xfId="0" applyFont="1" applyFill="1" applyBorder="1" applyAlignment="1">
      <alignment horizontal="center" vertical="center"/>
    </xf>
    <xf numFmtId="0" fontId="27" fillId="2" borderId="73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3" fillId="2" borderId="52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3" fillId="3" borderId="51" xfId="0" applyFont="1" applyFill="1" applyBorder="1" applyAlignment="1">
      <alignment horizontal="center" vertical="center"/>
    </xf>
    <xf numFmtId="0" fontId="36" fillId="3" borderId="70" xfId="0" applyFont="1" applyFill="1" applyBorder="1" applyAlignment="1" applyProtection="1">
      <alignment horizontal="center" vertical="center"/>
      <protection locked="0"/>
    </xf>
    <xf numFmtId="0" fontId="36" fillId="3" borderId="69" xfId="0" applyFont="1" applyFill="1" applyBorder="1" applyAlignment="1" applyProtection="1">
      <alignment horizontal="center" vertical="center"/>
      <protection locked="0"/>
    </xf>
    <xf numFmtId="0" fontId="27" fillId="2" borderId="35" xfId="0" applyFont="1" applyFill="1" applyBorder="1" applyAlignment="1">
      <alignment horizontal="center" vertical="center"/>
    </xf>
    <xf numFmtId="0" fontId="27" fillId="2" borderId="38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27" fillId="2" borderId="39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33" fillId="2" borderId="35" xfId="0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35" fillId="3" borderId="21" xfId="0" applyFont="1" applyFill="1" applyBorder="1" applyAlignment="1">
      <alignment horizontal="center" vertical="center"/>
    </xf>
    <xf numFmtId="0" fontId="35" fillId="3" borderId="18" xfId="0" applyFont="1" applyFill="1" applyBorder="1" applyAlignment="1">
      <alignment horizontal="center" vertical="center"/>
    </xf>
    <xf numFmtId="0" fontId="35" fillId="3" borderId="20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42" fillId="38" borderId="11" xfId="0" applyFont="1" applyFill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60" fillId="2" borderId="77" xfId="0" applyFont="1" applyFill="1" applyBorder="1" applyAlignment="1">
      <alignment horizontal="center" vertical="center"/>
    </xf>
    <xf numFmtId="0" fontId="62" fillId="2" borderId="78" xfId="0" applyFont="1" applyFill="1" applyBorder="1" applyAlignment="1">
      <alignment horizontal="center" vertical="center"/>
    </xf>
    <xf numFmtId="0" fontId="62" fillId="2" borderId="17" xfId="0" applyFont="1" applyFill="1" applyBorder="1" applyAlignment="1">
      <alignment horizontal="center" vertical="center"/>
    </xf>
    <xf numFmtId="0" fontId="48" fillId="38" borderId="56" xfId="0" applyFont="1" applyFill="1" applyBorder="1" applyAlignment="1">
      <alignment horizontal="center" vertical="center"/>
    </xf>
    <xf numFmtId="0" fontId="36" fillId="3" borderId="46" xfId="0" applyFont="1" applyFill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48" fillId="38" borderId="55" xfId="0" applyFont="1" applyFill="1" applyBorder="1" applyAlignment="1">
      <alignment horizontal="center" vertical="center"/>
    </xf>
    <xf numFmtId="0" fontId="49" fillId="38" borderId="48" xfId="0" applyFont="1" applyFill="1" applyBorder="1" applyAlignment="1">
      <alignment horizontal="center" vertical="center"/>
    </xf>
    <xf numFmtId="0" fontId="51" fillId="38" borderId="12" xfId="0" applyFont="1" applyFill="1" applyBorder="1" applyAlignment="1">
      <alignment horizontal="center" vertical="center"/>
    </xf>
    <xf numFmtId="0" fontId="52" fillId="38" borderId="12" xfId="0" applyFont="1" applyFill="1" applyBorder="1" applyAlignment="1">
      <alignment horizontal="center" vertical="center"/>
    </xf>
    <xf numFmtId="0" fontId="53" fillId="38" borderId="11" xfId="0" applyFont="1" applyFill="1" applyBorder="1" applyAlignment="1">
      <alignment horizontal="center" vertical="center"/>
    </xf>
    <xf numFmtId="10" fontId="44" fillId="3" borderId="23" xfId="51" applyNumberFormat="1" applyFont="1" applyFill="1" applyBorder="1" applyAlignment="1">
      <alignment horizontal="center" vertical="center"/>
    </xf>
    <xf numFmtId="0" fontId="48" fillId="38" borderId="106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10" fontId="44" fillId="0" borderId="11" xfId="51" applyNumberFormat="1" applyFont="1" applyBorder="1" applyAlignment="1">
      <alignment horizontal="center" vertical="center"/>
    </xf>
    <xf numFmtId="0" fontId="48" fillId="38" borderId="108" xfId="0" applyFont="1" applyFill="1" applyBorder="1" applyAlignment="1">
      <alignment horizontal="center" vertical="center"/>
    </xf>
    <xf numFmtId="0" fontId="36" fillId="3" borderId="109" xfId="0" applyFont="1" applyFill="1" applyBorder="1" applyAlignment="1">
      <alignment horizontal="center" vertical="center"/>
    </xf>
    <xf numFmtId="0" fontId="40" fillId="3" borderId="98" xfId="0" applyFont="1" applyFill="1" applyBorder="1" applyAlignment="1">
      <alignment horizontal="center" vertical="center"/>
    </xf>
    <xf numFmtId="0" fontId="42" fillId="3" borderId="98" xfId="0" applyFont="1" applyFill="1" applyBorder="1" applyAlignment="1">
      <alignment horizontal="center" vertical="center"/>
    </xf>
    <xf numFmtId="10" fontId="44" fillId="3" borderId="105" xfId="51" applyNumberFormat="1" applyFont="1" applyFill="1" applyBorder="1" applyAlignment="1">
      <alignment horizontal="center" vertical="center"/>
    </xf>
    <xf numFmtId="0" fontId="31" fillId="2" borderId="77" xfId="0" applyFont="1" applyFill="1" applyBorder="1" applyAlignment="1">
      <alignment horizontal="center" vertical="center"/>
    </xf>
    <xf numFmtId="0" fontId="31" fillId="2" borderId="78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0" fontId="52" fillId="38" borderId="54" xfId="0" applyFont="1" applyFill="1" applyBorder="1" applyAlignment="1">
      <alignment horizontal="center" vertical="center"/>
    </xf>
    <xf numFmtId="0" fontId="42" fillId="3" borderId="51" xfId="0" applyFont="1" applyFill="1" applyBorder="1" applyAlignment="1">
      <alignment horizontal="center" vertical="center"/>
    </xf>
    <xf numFmtId="0" fontId="37" fillId="3" borderId="19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49" fillId="3" borderId="51" xfId="0" applyFont="1" applyFill="1" applyBorder="1" applyAlignment="1">
      <alignment horizontal="center" vertical="center"/>
    </xf>
    <xf numFmtId="0" fontId="24" fillId="3" borderId="0" xfId="0" applyFont="1" applyFill="1">
      <alignment vertical="center"/>
    </xf>
    <xf numFmtId="0" fontId="37" fillId="3" borderId="60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49" fillId="3" borderId="24" xfId="0" applyFont="1" applyFill="1" applyBorder="1" applyAlignment="1">
      <alignment horizontal="center" vertical="center"/>
    </xf>
    <xf numFmtId="0" fontId="36" fillId="3" borderId="63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36" fillId="3" borderId="48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42" fillId="3" borderId="12" xfId="0" applyFont="1" applyFill="1" applyBorder="1" applyAlignment="1">
      <alignment horizontal="center" vertical="center"/>
    </xf>
    <xf numFmtId="10" fontId="44" fillId="3" borderId="11" xfId="51" applyNumberFormat="1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37" fillId="3" borderId="10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7" fillId="3" borderId="71" xfId="0" applyFont="1" applyFill="1" applyBorder="1" applyAlignment="1">
      <alignment horizontal="center" vertical="center" wrapText="1"/>
    </xf>
    <xf numFmtId="0" fontId="37" fillId="3" borderId="72" xfId="0" applyFont="1" applyFill="1" applyBorder="1" applyAlignment="1">
      <alignment horizontal="center" vertical="center" wrapText="1"/>
    </xf>
    <xf numFmtId="0" fontId="37" fillId="3" borderId="61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37" fillId="3" borderId="68" xfId="0" applyFont="1" applyFill="1" applyBorder="1" applyAlignment="1">
      <alignment horizontal="center" vertical="center" wrapText="1"/>
    </xf>
    <xf numFmtId="0" fontId="49" fillId="3" borderId="25" xfId="0" applyFont="1" applyFill="1" applyBorder="1" applyAlignment="1">
      <alignment horizontal="center" vertical="center"/>
    </xf>
    <xf numFmtId="0" fontId="37" fillId="3" borderId="107" xfId="0" applyFont="1" applyFill="1" applyBorder="1" applyAlignment="1">
      <alignment horizontal="center" vertical="center" wrapText="1"/>
    </xf>
    <xf numFmtId="0" fontId="37" fillId="3" borderId="97" xfId="0" applyFont="1" applyFill="1" applyBorder="1" applyAlignment="1">
      <alignment horizontal="center" vertical="center" wrapText="1"/>
    </xf>
    <xf numFmtId="0" fontId="37" fillId="3" borderId="98" xfId="0" applyFont="1" applyFill="1" applyBorder="1" applyAlignment="1">
      <alignment horizontal="center" vertical="center" wrapText="1"/>
    </xf>
    <xf numFmtId="0" fontId="49" fillId="3" borderId="23" xfId="0" applyFont="1" applyFill="1" applyBorder="1" applyAlignment="1">
      <alignment horizontal="center" vertical="center"/>
    </xf>
    <xf numFmtId="0" fontId="37" fillId="3" borderId="102" xfId="0" applyFont="1" applyFill="1" applyBorder="1" applyAlignment="1">
      <alignment horizontal="center" vertical="center" wrapText="1"/>
    </xf>
    <xf numFmtId="0" fontId="37" fillId="3" borderId="80" xfId="0" applyFont="1" applyFill="1" applyBorder="1" applyAlignment="1">
      <alignment horizontal="center" vertical="center" wrapText="1"/>
    </xf>
    <xf numFmtId="0" fontId="49" fillId="3" borderId="73" xfId="0" applyFont="1" applyFill="1" applyBorder="1" applyAlignment="1">
      <alignment horizontal="center" vertical="center"/>
    </xf>
    <xf numFmtId="0" fontId="37" fillId="3" borderId="59" xfId="0" applyFont="1" applyFill="1" applyBorder="1" applyAlignment="1">
      <alignment horizontal="center" vertical="center" wrapText="1"/>
    </xf>
    <xf numFmtId="0" fontId="37" fillId="3" borderId="76" xfId="0" applyFont="1" applyFill="1" applyBorder="1" applyAlignment="1">
      <alignment horizontal="center" vertical="center" wrapText="1"/>
    </xf>
    <xf numFmtId="0" fontId="37" fillId="3" borderId="66" xfId="0" applyFont="1" applyFill="1" applyBorder="1" applyAlignment="1">
      <alignment horizontal="center" vertical="center" wrapText="1"/>
    </xf>
    <xf numFmtId="0" fontId="37" fillId="3" borderId="103" xfId="0" applyFont="1" applyFill="1" applyBorder="1" applyAlignment="1">
      <alignment horizontal="center" vertical="center" wrapText="1"/>
    </xf>
    <xf numFmtId="0" fontId="37" fillId="3" borderId="104" xfId="0" applyFont="1" applyFill="1" applyBorder="1" applyAlignment="1">
      <alignment horizontal="center" vertical="center" wrapText="1"/>
    </xf>
    <xf numFmtId="0" fontId="37" fillId="3" borderId="57" xfId="0" applyFont="1" applyFill="1" applyBorder="1" applyAlignment="1">
      <alignment horizontal="center" vertical="center" wrapText="1"/>
    </xf>
    <xf numFmtId="0" fontId="37" fillId="3" borderId="64" xfId="0" applyFont="1" applyFill="1" applyBorder="1" applyAlignment="1">
      <alignment horizontal="center" vertical="center" wrapText="1"/>
    </xf>
    <xf numFmtId="0" fontId="37" fillId="3" borderId="58" xfId="0" applyFont="1" applyFill="1" applyBorder="1" applyAlignment="1">
      <alignment horizontal="center" vertical="center" wrapText="1"/>
    </xf>
    <xf numFmtId="0" fontId="37" fillId="3" borderId="63" xfId="0" applyFont="1" applyFill="1" applyBorder="1" applyAlignment="1">
      <alignment horizontal="center" vertical="center" wrapText="1"/>
    </xf>
    <xf numFmtId="0" fontId="37" fillId="3" borderId="108" xfId="0" applyFont="1" applyFill="1" applyBorder="1" applyAlignment="1">
      <alignment horizontal="center" vertical="center" wrapText="1"/>
    </xf>
    <xf numFmtId="0" fontId="37" fillId="3" borderId="46" xfId="0" applyFont="1" applyFill="1" applyBorder="1" applyAlignment="1">
      <alignment horizontal="center" vertical="center" wrapText="1"/>
    </xf>
    <xf numFmtId="0" fontId="37" fillId="3" borderId="106" xfId="0" applyFont="1" applyFill="1" applyBorder="1" applyAlignment="1">
      <alignment horizontal="center" vertical="center" wrapText="1"/>
    </xf>
    <xf numFmtId="0" fontId="50" fillId="3" borderId="0" xfId="0" applyFont="1" applyFill="1">
      <alignment vertical="center"/>
    </xf>
    <xf numFmtId="0" fontId="46" fillId="3" borderId="63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56" fillId="3" borderId="0" xfId="0" applyFont="1" applyFill="1">
      <alignment vertical="center"/>
    </xf>
    <xf numFmtId="0" fontId="45" fillId="3" borderId="0" xfId="0" applyFont="1" applyFill="1">
      <alignment vertical="center"/>
    </xf>
    <xf numFmtId="0" fontId="37" fillId="3" borderId="21" xfId="0" applyFont="1" applyFill="1" applyBorder="1" applyAlignment="1">
      <alignment horizontal="center" vertical="center" wrapText="1"/>
    </xf>
    <xf numFmtId="0" fontId="37" fillId="3" borderId="0" xfId="0" applyFont="1" applyFill="1">
      <alignment vertical="center"/>
    </xf>
    <xf numFmtId="0" fontId="36" fillId="3" borderId="110" xfId="0" applyFont="1" applyFill="1" applyBorder="1" applyAlignment="1">
      <alignment horizontal="center" vertical="center"/>
    </xf>
    <xf numFmtId="0" fontId="40" fillId="3" borderId="72" xfId="0" applyFont="1" applyFill="1" applyBorder="1" applyAlignment="1">
      <alignment horizontal="center" vertical="center"/>
    </xf>
    <xf numFmtId="0" fontId="42" fillId="3" borderId="72" xfId="0" applyFont="1" applyFill="1" applyBorder="1" applyAlignment="1">
      <alignment horizontal="center" vertical="center"/>
    </xf>
    <xf numFmtId="10" fontId="44" fillId="3" borderId="73" xfId="51" applyNumberFormat="1" applyFont="1" applyFill="1" applyBorder="1" applyAlignment="1">
      <alignment horizontal="center" vertical="center"/>
    </xf>
    <xf numFmtId="0" fontId="42" fillId="3" borderId="23" xfId="0" applyFont="1" applyFill="1" applyBorder="1" applyAlignment="1">
      <alignment horizontal="center" vertical="center"/>
    </xf>
    <xf numFmtId="0" fontId="49" fillId="3" borderId="52" xfId="0" applyFont="1" applyFill="1" applyBorder="1" applyAlignment="1">
      <alignment horizontal="center" vertical="center"/>
    </xf>
  </cellXfs>
  <cellStyles count="53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6"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6A6E2370-A64C-4EF6-8F93-36AB7259CCC8}">
      <tableStyleElement type="wholeTable" dxfId="5"/>
      <tableStyleElement type="headerRow" dxfId="4"/>
    </tableStyle>
  </tableStyles>
  <colors>
    <mruColors>
      <color rgb="FFCCFFCC"/>
      <color rgb="FFFFFF99"/>
      <color rgb="FF99FFCC"/>
      <color rgb="FFFFFFCC"/>
      <color rgb="FF0000FF"/>
      <color rgb="FF00CCFF"/>
      <color rgb="FFFF00FF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topLeftCell="A108" workbookViewId="0">
      <selection activeCell="C126" sqref="C126"/>
    </sheetView>
  </sheetViews>
  <sheetFormatPr defaultRowHeight="17"/>
  <sheetData>
    <row r="2" spans="2:11" ht="17.5" thickBot="1"/>
    <row r="3" spans="2:11" ht="17.5" thickBot="1">
      <c r="B3" s="162" t="s">
        <v>67</v>
      </c>
      <c r="C3" s="163"/>
      <c r="D3" s="163"/>
      <c r="E3" s="163"/>
      <c r="F3" s="164"/>
      <c r="G3" s="162" t="s">
        <v>68</v>
      </c>
      <c r="H3" s="163"/>
      <c r="I3" s="163"/>
      <c r="J3" s="163"/>
      <c r="K3" s="164"/>
    </row>
    <row r="4" spans="2:11">
      <c r="B4" s="120" t="s">
        <v>1</v>
      </c>
      <c r="C4" s="121" t="s">
        <v>69</v>
      </c>
      <c r="D4" s="121" t="s">
        <v>70</v>
      </c>
      <c r="E4" s="122" t="s">
        <v>71</v>
      </c>
      <c r="F4" s="123" t="s">
        <v>72</v>
      </c>
      <c r="G4" s="120" t="s">
        <v>1</v>
      </c>
      <c r="H4" s="122" t="s">
        <v>69</v>
      </c>
      <c r="I4" s="122" t="s">
        <v>70</v>
      </c>
      <c r="J4" s="122" t="s">
        <v>71</v>
      </c>
      <c r="K4" s="124" t="s">
        <v>72</v>
      </c>
    </row>
    <row r="5" spans="2:11">
      <c r="B5" s="143">
        <v>150</v>
      </c>
      <c r="C5" s="131">
        <v>34</v>
      </c>
      <c r="D5" s="131">
        <v>30</v>
      </c>
      <c r="E5" s="131">
        <v>64</v>
      </c>
      <c r="F5" s="132">
        <v>64</v>
      </c>
      <c r="G5" s="146">
        <v>148</v>
      </c>
      <c r="H5" s="137">
        <v>516</v>
      </c>
      <c r="I5" s="137">
        <v>96</v>
      </c>
      <c r="J5" s="137">
        <v>612</v>
      </c>
      <c r="K5" s="138">
        <v>612</v>
      </c>
    </row>
    <row r="6" spans="2:11">
      <c r="B6" s="144">
        <v>148</v>
      </c>
      <c r="C6" s="133">
        <v>24</v>
      </c>
      <c r="D6" s="133">
        <v>35</v>
      </c>
      <c r="E6" s="133">
        <v>59</v>
      </c>
      <c r="F6" s="134">
        <v>123</v>
      </c>
      <c r="G6" s="147">
        <v>146</v>
      </c>
      <c r="H6" s="135">
        <v>75</v>
      </c>
      <c r="I6" s="135">
        <v>11</v>
      </c>
      <c r="J6" s="135">
        <v>86</v>
      </c>
      <c r="K6" s="136">
        <v>698</v>
      </c>
    </row>
    <row r="7" spans="2:11">
      <c r="B7" s="144">
        <v>147</v>
      </c>
      <c r="C7" s="133">
        <v>98</v>
      </c>
      <c r="D7" s="133">
        <v>63</v>
      </c>
      <c r="E7" s="133">
        <v>161</v>
      </c>
      <c r="F7" s="134">
        <v>284</v>
      </c>
      <c r="G7" s="147">
        <v>145</v>
      </c>
      <c r="H7" s="135">
        <v>412</v>
      </c>
      <c r="I7" s="135">
        <v>105</v>
      </c>
      <c r="J7" s="135">
        <v>517</v>
      </c>
      <c r="K7" s="136">
        <v>1215</v>
      </c>
    </row>
    <row r="8" spans="2:11">
      <c r="B8" s="144">
        <v>146</v>
      </c>
      <c r="C8" s="133">
        <v>65</v>
      </c>
      <c r="D8" s="133">
        <v>83</v>
      </c>
      <c r="E8" s="133">
        <v>148</v>
      </c>
      <c r="F8" s="134">
        <v>432</v>
      </c>
      <c r="G8" s="147">
        <v>144</v>
      </c>
      <c r="H8" s="135">
        <v>642</v>
      </c>
      <c r="I8" s="135">
        <v>158</v>
      </c>
      <c r="J8" s="135">
        <v>800</v>
      </c>
      <c r="K8" s="136">
        <v>2015</v>
      </c>
    </row>
    <row r="9" spans="2:11">
      <c r="B9" s="144">
        <v>145</v>
      </c>
      <c r="C9" s="133">
        <v>160</v>
      </c>
      <c r="D9" s="133">
        <v>117</v>
      </c>
      <c r="E9" s="133">
        <v>277</v>
      </c>
      <c r="F9" s="134">
        <v>709</v>
      </c>
      <c r="G9" s="147">
        <v>143</v>
      </c>
      <c r="H9" s="135">
        <v>13</v>
      </c>
      <c r="I9" s="135">
        <v>3</v>
      </c>
      <c r="J9" s="135">
        <v>16</v>
      </c>
      <c r="K9" s="136">
        <v>2031</v>
      </c>
    </row>
    <row r="10" spans="2:11">
      <c r="B10" s="144">
        <v>144</v>
      </c>
      <c r="C10" s="133">
        <v>270</v>
      </c>
      <c r="D10" s="133">
        <v>242</v>
      </c>
      <c r="E10" s="133">
        <v>512</v>
      </c>
      <c r="F10" s="134">
        <v>1221</v>
      </c>
      <c r="G10" s="147">
        <v>142</v>
      </c>
      <c r="H10" s="135">
        <v>261</v>
      </c>
      <c r="I10" s="135">
        <v>64</v>
      </c>
      <c r="J10" s="135">
        <v>325</v>
      </c>
      <c r="K10" s="136">
        <v>2356</v>
      </c>
    </row>
    <row r="11" spans="2:11">
      <c r="B11" s="144">
        <v>143</v>
      </c>
      <c r="C11" s="133">
        <v>271</v>
      </c>
      <c r="D11" s="133">
        <v>214</v>
      </c>
      <c r="E11" s="133">
        <v>485</v>
      </c>
      <c r="F11" s="134">
        <v>1706</v>
      </c>
      <c r="G11" s="147">
        <v>141</v>
      </c>
      <c r="H11" s="135">
        <v>1598</v>
      </c>
      <c r="I11" s="135">
        <v>493</v>
      </c>
      <c r="J11" s="135">
        <v>2091</v>
      </c>
      <c r="K11" s="136">
        <v>4447</v>
      </c>
    </row>
    <row r="12" spans="2:11">
      <c r="B12" s="144">
        <v>142</v>
      </c>
      <c r="C12" s="133">
        <v>435</v>
      </c>
      <c r="D12" s="133">
        <v>311</v>
      </c>
      <c r="E12" s="133">
        <v>746</v>
      </c>
      <c r="F12" s="134">
        <v>2452</v>
      </c>
      <c r="G12" s="147">
        <v>140</v>
      </c>
      <c r="H12" s="135">
        <v>603</v>
      </c>
      <c r="I12" s="135">
        <v>169</v>
      </c>
      <c r="J12" s="135">
        <v>772</v>
      </c>
      <c r="K12" s="136">
        <v>5219</v>
      </c>
    </row>
    <row r="13" spans="2:11">
      <c r="B13" s="144">
        <v>141</v>
      </c>
      <c r="C13" s="133">
        <v>458</v>
      </c>
      <c r="D13" s="133">
        <v>428</v>
      </c>
      <c r="E13" s="133">
        <v>886</v>
      </c>
      <c r="F13" s="134">
        <v>3338</v>
      </c>
      <c r="G13" s="147">
        <v>139</v>
      </c>
      <c r="H13" s="135">
        <v>223</v>
      </c>
      <c r="I13" s="135">
        <v>55</v>
      </c>
      <c r="J13" s="135">
        <v>278</v>
      </c>
      <c r="K13" s="136">
        <v>5497</v>
      </c>
    </row>
    <row r="14" spans="2:11">
      <c r="B14" s="144">
        <v>140</v>
      </c>
      <c r="C14" s="133">
        <v>607</v>
      </c>
      <c r="D14" s="133">
        <v>511</v>
      </c>
      <c r="E14" s="133">
        <v>1118</v>
      </c>
      <c r="F14" s="134">
        <v>4456</v>
      </c>
      <c r="G14" s="147">
        <v>138</v>
      </c>
      <c r="H14" s="135">
        <v>996</v>
      </c>
      <c r="I14" s="135">
        <v>342</v>
      </c>
      <c r="J14" s="135">
        <v>1338</v>
      </c>
      <c r="K14" s="136">
        <v>6835</v>
      </c>
    </row>
    <row r="15" spans="2:11">
      <c r="B15" s="144">
        <v>139</v>
      </c>
      <c r="C15" s="133">
        <v>564</v>
      </c>
      <c r="D15" s="133">
        <v>457</v>
      </c>
      <c r="E15" s="133">
        <v>1021</v>
      </c>
      <c r="F15" s="134">
        <v>5477</v>
      </c>
      <c r="G15" s="147">
        <v>137</v>
      </c>
      <c r="H15" s="135">
        <v>3013</v>
      </c>
      <c r="I15" s="135">
        <v>1162</v>
      </c>
      <c r="J15" s="135">
        <v>4175</v>
      </c>
      <c r="K15" s="136">
        <v>11010</v>
      </c>
    </row>
    <row r="16" spans="2:11">
      <c r="B16" s="144">
        <v>138</v>
      </c>
      <c r="C16" s="133">
        <v>900</v>
      </c>
      <c r="D16" s="133">
        <v>799</v>
      </c>
      <c r="E16" s="133">
        <v>1699</v>
      </c>
      <c r="F16" s="134">
        <v>7176</v>
      </c>
      <c r="G16" s="147">
        <v>136</v>
      </c>
      <c r="H16" s="135">
        <v>498</v>
      </c>
      <c r="I16" s="135">
        <v>136</v>
      </c>
      <c r="J16" s="135">
        <v>634</v>
      </c>
      <c r="K16" s="136">
        <v>11644</v>
      </c>
    </row>
    <row r="17" spans="2:11">
      <c r="B17" s="144">
        <v>137</v>
      </c>
      <c r="C17" s="133">
        <v>772</v>
      </c>
      <c r="D17" s="133">
        <v>738</v>
      </c>
      <c r="E17" s="133">
        <v>1510</v>
      </c>
      <c r="F17" s="134">
        <v>8686</v>
      </c>
      <c r="G17" s="147">
        <v>135</v>
      </c>
      <c r="H17" s="135">
        <v>439</v>
      </c>
      <c r="I17" s="135">
        <v>152</v>
      </c>
      <c r="J17" s="135">
        <v>591</v>
      </c>
      <c r="K17" s="136">
        <v>12235</v>
      </c>
    </row>
    <row r="18" spans="2:11">
      <c r="B18" s="144">
        <v>136</v>
      </c>
      <c r="C18" s="133">
        <v>1161</v>
      </c>
      <c r="D18" s="133">
        <v>987</v>
      </c>
      <c r="E18" s="133">
        <v>2148</v>
      </c>
      <c r="F18" s="134">
        <v>10834</v>
      </c>
      <c r="G18" s="147">
        <v>134</v>
      </c>
      <c r="H18" s="135">
        <v>2061</v>
      </c>
      <c r="I18" s="135">
        <v>908</v>
      </c>
      <c r="J18" s="135">
        <v>2969</v>
      </c>
      <c r="K18" s="136">
        <v>15204</v>
      </c>
    </row>
    <row r="19" spans="2:11">
      <c r="B19" s="144">
        <v>135</v>
      </c>
      <c r="C19" s="133">
        <v>1242</v>
      </c>
      <c r="D19" s="133">
        <v>1044</v>
      </c>
      <c r="E19" s="133">
        <v>2286</v>
      </c>
      <c r="F19" s="134">
        <v>13120</v>
      </c>
      <c r="G19" s="147">
        <v>133</v>
      </c>
      <c r="H19" s="135">
        <v>1846</v>
      </c>
      <c r="I19" s="135">
        <v>860</v>
      </c>
      <c r="J19" s="135">
        <v>2706</v>
      </c>
      <c r="K19" s="136">
        <v>17910</v>
      </c>
    </row>
    <row r="20" spans="2:11">
      <c r="B20" s="144">
        <v>134</v>
      </c>
      <c r="C20" s="133">
        <v>1195</v>
      </c>
      <c r="D20" s="133">
        <v>1113</v>
      </c>
      <c r="E20" s="133">
        <v>2308</v>
      </c>
      <c r="F20" s="134">
        <v>15428</v>
      </c>
      <c r="G20" s="147">
        <v>132</v>
      </c>
      <c r="H20" s="135">
        <v>2923</v>
      </c>
      <c r="I20" s="135">
        <v>1316</v>
      </c>
      <c r="J20" s="135">
        <v>4239</v>
      </c>
      <c r="K20" s="136">
        <v>22149</v>
      </c>
    </row>
    <row r="21" spans="2:11">
      <c r="B21" s="144">
        <v>133</v>
      </c>
      <c r="C21" s="133">
        <v>1370</v>
      </c>
      <c r="D21" s="133">
        <v>1217</v>
      </c>
      <c r="E21" s="133">
        <v>2587</v>
      </c>
      <c r="F21" s="134">
        <v>18015</v>
      </c>
      <c r="G21" s="147">
        <v>131</v>
      </c>
      <c r="H21" s="135">
        <v>1404</v>
      </c>
      <c r="I21" s="135">
        <v>727</v>
      </c>
      <c r="J21" s="135">
        <v>2131</v>
      </c>
      <c r="K21" s="136">
        <v>24280</v>
      </c>
    </row>
    <row r="22" spans="2:11">
      <c r="B22" s="144">
        <v>132</v>
      </c>
      <c r="C22" s="133">
        <v>1633</v>
      </c>
      <c r="D22" s="133">
        <v>1570</v>
      </c>
      <c r="E22" s="133">
        <v>3203</v>
      </c>
      <c r="F22" s="134">
        <v>21218</v>
      </c>
      <c r="G22" s="147">
        <v>130</v>
      </c>
      <c r="H22" s="135">
        <v>2594</v>
      </c>
      <c r="I22" s="135">
        <v>1235</v>
      </c>
      <c r="J22" s="135">
        <v>3829</v>
      </c>
      <c r="K22" s="136">
        <v>28109</v>
      </c>
    </row>
    <row r="23" spans="2:11">
      <c r="B23" s="144">
        <v>131</v>
      </c>
      <c r="C23" s="133">
        <v>1793</v>
      </c>
      <c r="D23" s="133">
        <v>1564</v>
      </c>
      <c r="E23" s="133">
        <v>3357</v>
      </c>
      <c r="F23" s="134">
        <v>24575</v>
      </c>
      <c r="G23" s="147">
        <v>129</v>
      </c>
      <c r="H23" s="135">
        <v>4660</v>
      </c>
      <c r="I23" s="135">
        <v>2428</v>
      </c>
      <c r="J23" s="135">
        <v>7088</v>
      </c>
      <c r="K23" s="136">
        <v>35197</v>
      </c>
    </row>
    <row r="24" spans="2:11">
      <c r="B24" s="144">
        <v>130</v>
      </c>
      <c r="C24" s="133">
        <v>1659</v>
      </c>
      <c r="D24" s="133">
        <v>1642</v>
      </c>
      <c r="E24" s="133">
        <v>3301</v>
      </c>
      <c r="F24" s="134">
        <v>27876</v>
      </c>
      <c r="G24" s="147">
        <v>128</v>
      </c>
      <c r="H24" s="135">
        <v>1554</v>
      </c>
      <c r="I24" s="135">
        <v>935</v>
      </c>
      <c r="J24" s="135">
        <v>2489</v>
      </c>
      <c r="K24" s="136">
        <v>37686</v>
      </c>
    </row>
    <row r="25" spans="2:11">
      <c r="B25" s="144">
        <v>129</v>
      </c>
      <c r="C25" s="133">
        <v>2185</v>
      </c>
      <c r="D25" s="133">
        <v>2157</v>
      </c>
      <c r="E25" s="133">
        <v>4342</v>
      </c>
      <c r="F25" s="134">
        <v>32218</v>
      </c>
      <c r="G25" s="147">
        <v>127</v>
      </c>
      <c r="H25" s="135">
        <v>3100</v>
      </c>
      <c r="I25" s="135">
        <v>1614</v>
      </c>
      <c r="J25" s="135">
        <v>4714</v>
      </c>
      <c r="K25" s="136">
        <v>42400</v>
      </c>
    </row>
    <row r="26" spans="2:11">
      <c r="B26" s="144">
        <v>128</v>
      </c>
      <c r="C26" s="133">
        <v>2117</v>
      </c>
      <c r="D26" s="133">
        <v>2096</v>
      </c>
      <c r="E26" s="133">
        <v>4213</v>
      </c>
      <c r="F26" s="134">
        <v>36431</v>
      </c>
      <c r="G26" s="147">
        <v>126</v>
      </c>
      <c r="H26" s="135">
        <v>5357</v>
      </c>
      <c r="I26" s="135">
        <v>3074</v>
      </c>
      <c r="J26" s="135">
        <v>8431</v>
      </c>
      <c r="K26" s="136">
        <v>50831</v>
      </c>
    </row>
    <row r="27" spans="2:11">
      <c r="B27" s="144">
        <v>127</v>
      </c>
      <c r="C27" s="133">
        <v>2460</v>
      </c>
      <c r="D27" s="133">
        <v>2282</v>
      </c>
      <c r="E27" s="133">
        <v>4742</v>
      </c>
      <c r="F27" s="134">
        <v>41173</v>
      </c>
      <c r="G27" s="147">
        <v>125</v>
      </c>
      <c r="H27" s="135">
        <v>1718</v>
      </c>
      <c r="I27" s="135">
        <v>1062</v>
      </c>
      <c r="J27" s="135">
        <v>2780</v>
      </c>
      <c r="K27" s="136">
        <v>53611</v>
      </c>
    </row>
    <row r="28" spans="2:11">
      <c r="B28" s="144">
        <v>126</v>
      </c>
      <c r="C28" s="133">
        <v>2594</v>
      </c>
      <c r="D28" s="133">
        <v>2508</v>
      </c>
      <c r="E28" s="133">
        <v>5102</v>
      </c>
      <c r="F28" s="134">
        <v>46275</v>
      </c>
      <c r="G28" s="147">
        <v>124</v>
      </c>
      <c r="H28" s="135">
        <v>3833</v>
      </c>
      <c r="I28" s="135">
        <v>2235</v>
      </c>
      <c r="J28" s="135">
        <v>6068</v>
      </c>
      <c r="K28" s="136">
        <v>59679</v>
      </c>
    </row>
    <row r="29" spans="2:11">
      <c r="B29" s="144">
        <v>125</v>
      </c>
      <c r="C29" s="133">
        <v>2277</v>
      </c>
      <c r="D29" s="133">
        <v>2250</v>
      </c>
      <c r="E29" s="133">
        <v>4527</v>
      </c>
      <c r="F29" s="134">
        <v>50802</v>
      </c>
      <c r="G29" s="147">
        <v>123</v>
      </c>
      <c r="H29" s="135">
        <v>5496</v>
      </c>
      <c r="I29" s="135">
        <v>3703</v>
      </c>
      <c r="J29" s="135">
        <v>9199</v>
      </c>
      <c r="K29" s="136">
        <v>68878</v>
      </c>
    </row>
    <row r="30" spans="2:11">
      <c r="B30" s="144">
        <v>124</v>
      </c>
      <c r="C30" s="133">
        <v>2689</v>
      </c>
      <c r="D30" s="133">
        <v>2560</v>
      </c>
      <c r="E30" s="133">
        <v>5249</v>
      </c>
      <c r="F30" s="134">
        <v>56051</v>
      </c>
      <c r="G30" s="147">
        <v>122</v>
      </c>
      <c r="H30" s="135">
        <v>1749</v>
      </c>
      <c r="I30" s="135">
        <v>1249</v>
      </c>
      <c r="J30" s="135">
        <v>2998</v>
      </c>
      <c r="K30" s="136">
        <v>71876</v>
      </c>
    </row>
    <row r="31" spans="2:11">
      <c r="B31" s="144">
        <v>123</v>
      </c>
      <c r="C31" s="133">
        <v>2933</v>
      </c>
      <c r="D31" s="133">
        <v>2928</v>
      </c>
      <c r="E31" s="133">
        <v>5861</v>
      </c>
      <c r="F31" s="134">
        <v>61912</v>
      </c>
      <c r="G31" s="147">
        <v>121</v>
      </c>
      <c r="H31" s="135">
        <v>4657</v>
      </c>
      <c r="I31" s="135">
        <v>3111</v>
      </c>
      <c r="J31" s="135">
        <v>7768</v>
      </c>
      <c r="K31" s="136">
        <v>79644</v>
      </c>
    </row>
    <row r="32" spans="2:11">
      <c r="B32" s="144">
        <v>122</v>
      </c>
      <c r="C32" s="133">
        <v>2643</v>
      </c>
      <c r="D32" s="133">
        <v>2652</v>
      </c>
      <c r="E32" s="133">
        <v>5295</v>
      </c>
      <c r="F32" s="134">
        <v>67207</v>
      </c>
      <c r="G32" s="147">
        <v>120</v>
      </c>
      <c r="H32" s="135">
        <v>4923</v>
      </c>
      <c r="I32" s="135">
        <v>3869</v>
      </c>
      <c r="J32" s="135">
        <v>8792</v>
      </c>
      <c r="K32" s="136">
        <v>88436</v>
      </c>
    </row>
    <row r="33" spans="2:11">
      <c r="B33" s="144">
        <v>121</v>
      </c>
      <c r="C33" s="133">
        <v>2921</v>
      </c>
      <c r="D33" s="133">
        <v>2862</v>
      </c>
      <c r="E33" s="133">
        <v>5783</v>
      </c>
      <c r="F33" s="134">
        <v>72990</v>
      </c>
      <c r="G33" s="147">
        <v>119</v>
      </c>
      <c r="H33" s="135">
        <v>1840</v>
      </c>
      <c r="I33" s="135">
        <v>1419</v>
      </c>
      <c r="J33" s="135">
        <v>3259</v>
      </c>
      <c r="K33" s="136">
        <v>91695</v>
      </c>
    </row>
    <row r="34" spans="2:11">
      <c r="B34" s="144">
        <v>120</v>
      </c>
      <c r="C34" s="133">
        <v>3482</v>
      </c>
      <c r="D34" s="133">
        <v>3563</v>
      </c>
      <c r="E34" s="133">
        <v>7045</v>
      </c>
      <c r="F34" s="134">
        <v>80035</v>
      </c>
      <c r="G34" s="147">
        <v>118</v>
      </c>
      <c r="H34" s="135">
        <v>5237</v>
      </c>
      <c r="I34" s="135">
        <v>4147</v>
      </c>
      <c r="J34" s="135">
        <v>9384</v>
      </c>
      <c r="K34" s="136">
        <v>101079</v>
      </c>
    </row>
    <row r="35" spans="2:11">
      <c r="B35" s="145">
        <v>119</v>
      </c>
      <c r="C35" s="139">
        <v>3374</v>
      </c>
      <c r="D35" s="139">
        <v>3390</v>
      </c>
      <c r="E35" s="139">
        <v>6764</v>
      </c>
      <c r="F35" s="140">
        <v>86799</v>
      </c>
      <c r="G35" s="148">
        <v>117</v>
      </c>
      <c r="H35" s="141">
        <v>4269</v>
      </c>
      <c r="I35" s="141">
        <v>3570</v>
      </c>
      <c r="J35" s="141">
        <v>7839</v>
      </c>
      <c r="K35" s="142">
        <v>108918</v>
      </c>
    </row>
    <row r="36" spans="2:11">
      <c r="B36" s="143">
        <v>118</v>
      </c>
      <c r="C36" s="131">
        <v>3471</v>
      </c>
      <c r="D36" s="131">
        <v>3231</v>
      </c>
      <c r="E36" s="131">
        <v>6702</v>
      </c>
      <c r="F36" s="132">
        <v>93501</v>
      </c>
      <c r="G36" s="146">
        <v>116</v>
      </c>
      <c r="H36" s="137">
        <v>1391</v>
      </c>
      <c r="I36" s="137">
        <v>1299</v>
      </c>
      <c r="J36" s="137">
        <v>2690</v>
      </c>
      <c r="K36" s="138">
        <v>111608</v>
      </c>
    </row>
    <row r="37" spans="2:11">
      <c r="B37" s="144">
        <v>117</v>
      </c>
      <c r="C37" s="133">
        <v>3442</v>
      </c>
      <c r="D37" s="133">
        <v>3556</v>
      </c>
      <c r="E37" s="133">
        <v>6998</v>
      </c>
      <c r="F37" s="134">
        <v>100499</v>
      </c>
      <c r="G37" s="147">
        <v>115</v>
      </c>
      <c r="H37" s="135">
        <v>6244</v>
      </c>
      <c r="I37" s="135">
        <v>5095</v>
      </c>
      <c r="J37" s="135">
        <v>11339</v>
      </c>
      <c r="K37" s="136">
        <v>122947</v>
      </c>
    </row>
    <row r="38" spans="2:11">
      <c r="B38" s="144">
        <v>116</v>
      </c>
      <c r="C38" s="133">
        <v>3262</v>
      </c>
      <c r="D38" s="133">
        <v>3316</v>
      </c>
      <c r="E38" s="133">
        <v>6578</v>
      </c>
      <c r="F38" s="134">
        <v>107077</v>
      </c>
      <c r="G38" s="147">
        <v>114</v>
      </c>
      <c r="H38" s="135">
        <v>3558</v>
      </c>
      <c r="I38" s="135">
        <v>3083</v>
      </c>
      <c r="J38" s="135">
        <v>6641</v>
      </c>
      <c r="K38" s="136">
        <v>129588</v>
      </c>
    </row>
    <row r="39" spans="2:11">
      <c r="B39" s="144">
        <v>115</v>
      </c>
      <c r="C39" s="133">
        <v>3768</v>
      </c>
      <c r="D39" s="133">
        <v>3840</v>
      </c>
      <c r="E39" s="133">
        <v>7608</v>
      </c>
      <c r="F39" s="134">
        <v>114685</v>
      </c>
      <c r="G39" s="147">
        <v>113</v>
      </c>
      <c r="H39" s="135">
        <v>1444</v>
      </c>
      <c r="I39" s="135">
        <v>1247</v>
      </c>
      <c r="J39" s="135">
        <v>2691</v>
      </c>
      <c r="K39" s="136">
        <v>132279</v>
      </c>
    </row>
    <row r="40" spans="2:11">
      <c r="B40" s="144">
        <v>114</v>
      </c>
      <c r="C40" s="133">
        <v>3931</v>
      </c>
      <c r="D40" s="133">
        <v>3888</v>
      </c>
      <c r="E40" s="133">
        <v>7819</v>
      </c>
      <c r="F40" s="134">
        <v>122504</v>
      </c>
      <c r="G40" s="147">
        <v>112</v>
      </c>
      <c r="H40" s="135">
        <v>6064</v>
      </c>
      <c r="I40" s="135">
        <v>5390</v>
      </c>
      <c r="J40" s="135">
        <v>11454</v>
      </c>
      <c r="K40" s="136">
        <v>143733</v>
      </c>
    </row>
    <row r="41" spans="2:11">
      <c r="B41" s="144">
        <v>113</v>
      </c>
      <c r="C41" s="133">
        <v>3325</v>
      </c>
      <c r="D41" s="133">
        <v>3378</v>
      </c>
      <c r="E41" s="133">
        <v>6703</v>
      </c>
      <c r="F41" s="134">
        <v>129207</v>
      </c>
      <c r="G41" s="147">
        <v>111</v>
      </c>
      <c r="H41" s="135">
        <v>2903</v>
      </c>
      <c r="I41" s="135">
        <v>2511</v>
      </c>
      <c r="J41" s="135">
        <v>5414</v>
      </c>
      <c r="K41" s="136">
        <v>149147</v>
      </c>
    </row>
    <row r="42" spans="2:11">
      <c r="B42" s="144">
        <v>112</v>
      </c>
      <c r="C42" s="133">
        <v>3987</v>
      </c>
      <c r="D42" s="133">
        <v>3979</v>
      </c>
      <c r="E42" s="133">
        <v>7966</v>
      </c>
      <c r="F42" s="134">
        <v>137173</v>
      </c>
      <c r="G42" s="147">
        <v>110</v>
      </c>
      <c r="H42" s="135">
        <v>1147</v>
      </c>
      <c r="I42" s="135">
        <v>1140</v>
      </c>
      <c r="J42" s="135">
        <v>2287</v>
      </c>
      <c r="K42" s="136">
        <v>151434</v>
      </c>
    </row>
    <row r="43" spans="2:11">
      <c r="B43" s="144">
        <v>111</v>
      </c>
      <c r="C43" s="133">
        <v>4106</v>
      </c>
      <c r="D43" s="133">
        <v>4194</v>
      </c>
      <c r="E43" s="133">
        <v>8300</v>
      </c>
      <c r="F43" s="134">
        <v>145473</v>
      </c>
      <c r="G43" s="147">
        <v>109</v>
      </c>
      <c r="H43" s="135">
        <v>3062</v>
      </c>
      <c r="I43" s="135">
        <v>3061</v>
      </c>
      <c r="J43" s="135">
        <v>6123</v>
      </c>
      <c r="K43" s="136">
        <v>157557</v>
      </c>
    </row>
    <row r="44" spans="2:11">
      <c r="B44" s="144">
        <v>110</v>
      </c>
      <c r="C44" s="133">
        <v>3877</v>
      </c>
      <c r="D44" s="133">
        <v>4122</v>
      </c>
      <c r="E44" s="133">
        <v>7999</v>
      </c>
      <c r="F44" s="134">
        <v>153472</v>
      </c>
      <c r="G44" s="147">
        <v>108</v>
      </c>
      <c r="H44" s="135">
        <v>5500</v>
      </c>
      <c r="I44" s="135">
        <v>4789</v>
      </c>
      <c r="J44" s="135">
        <v>10289</v>
      </c>
      <c r="K44" s="136">
        <v>167846</v>
      </c>
    </row>
    <row r="45" spans="2:11">
      <c r="B45" s="144">
        <v>109</v>
      </c>
      <c r="C45" s="133">
        <v>3987</v>
      </c>
      <c r="D45" s="133">
        <v>4012</v>
      </c>
      <c r="E45" s="133">
        <v>7999</v>
      </c>
      <c r="F45" s="134">
        <v>161471</v>
      </c>
      <c r="G45" s="147">
        <v>107</v>
      </c>
      <c r="H45" s="135">
        <v>1528</v>
      </c>
      <c r="I45" s="135">
        <v>1521</v>
      </c>
      <c r="J45" s="135">
        <v>3049</v>
      </c>
      <c r="K45" s="136">
        <v>170895</v>
      </c>
    </row>
    <row r="46" spans="2:11">
      <c r="B46" s="144">
        <v>108</v>
      </c>
      <c r="C46" s="133">
        <v>3753</v>
      </c>
      <c r="D46" s="133">
        <v>3961</v>
      </c>
      <c r="E46" s="133">
        <v>7714</v>
      </c>
      <c r="F46" s="134">
        <v>169185</v>
      </c>
      <c r="G46" s="147">
        <v>106</v>
      </c>
      <c r="H46" s="135">
        <v>3333</v>
      </c>
      <c r="I46" s="135">
        <v>3127</v>
      </c>
      <c r="J46" s="135">
        <v>6460</v>
      </c>
      <c r="K46" s="136">
        <v>177355</v>
      </c>
    </row>
    <row r="47" spans="2:11">
      <c r="B47" s="144">
        <v>107</v>
      </c>
      <c r="C47" s="133">
        <v>3755</v>
      </c>
      <c r="D47" s="133">
        <v>4061</v>
      </c>
      <c r="E47" s="133">
        <v>7816</v>
      </c>
      <c r="F47" s="134">
        <v>177001</v>
      </c>
      <c r="G47" s="147">
        <v>105</v>
      </c>
      <c r="H47" s="135">
        <v>4703</v>
      </c>
      <c r="I47" s="135">
        <v>4284</v>
      </c>
      <c r="J47" s="135">
        <v>8987</v>
      </c>
      <c r="K47" s="136">
        <v>186342</v>
      </c>
    </row>
    <row r="48" spans="2:11">
      <c r="B48" s="144">
        <v>106</v>
      </c>
      <c r="C48" s="133">
        <v>4275</v>
      </c>
      <c r="D48" s="133">
        <v>4404</v>
      </c>
      <c r="E48" s="133">
        <v>8679</v>
      </c>
      <c r="F48" s="134">
        <v>185680</v>
      </c>
      <c r="G48" s="147">
        <v>104</v>
      </c>
      <c r="H48" s="135">
        <v>1725</v>
      </c>
      <c r="I48" s="135">
        <v>1830</v>
      </c>
      <c r="J48" s="135">
        <v>3555</v>
      </c>
      <c r="K48" s="136">
        <v>189897</v>
      </c>
    </row>
    <row r="49" spans="2:11">
      <c r="B49" s="144">
        <v>105</v>
      </c>
      <c r="C49" s="133">
        <v>4003</v>
      </c>
      <c r="D49" s="133">
        <v>4090</v>
      </c>
      <c r="E49" s="133">
        <v>8093</v>
      </c>
      <c r="F49" s="134">
        <v>193773</v>
      </c>
      <c r="G49" s="147">
        <v>103</v>
      </c>
      <c r="H49" s="135">
        <v>3631</v>
      </c>
      <c r="I49" s="135">
        <v>3978</v>
      </c>
      <c r="J49" s="135">
        <v>7609</v>
      </c>
      <c r="K49" s="136">
        <v>197506</v>
      </c>
    </row>
    <row r="50" spans="2:11">
      <c r="B50" s="144">
        <v>104</v>
      </c>
      <c r="C50" s="133">
        <v>3645</v>
      </c>
      <c r="D50" s="133">
        <v>3802</v>
      </c>
      <c r="E50" s="133">
        <v>7447</v>
      </c>
      <c r="F50" s="134">
        <v>201220</v>
      </c>
      <c r="G50" s="147">
        <v>102</v>
      </c>
      <c r="H50" s="135">
        <v>3627</v>
      </c>
      <c r="I50" s="135">
        <v>3475</v>
      </c>
      <c r="J50" s="135">
        <v>7102</v>
      </c>
      <c r="K50" s="136">
        <v>204608</v>
      </c>
    </row>
    <row r="51" spans="2:11">
      <c r="B51" s="144">
        <v>103</v>
      </c>
      <c r="C51" s="133">
        <v>4405</v>
      </c>
      <c r="D51" s="133">
        <v>4607</v>
      </c>
      <c r="E51" s="133">
        <v>9012</v>
      </c>
      <c r="F51" s="134">
        <v>210232</v>
      </c>
      <c r="G51" s="147">
        <v>101</v>
      </c>
      <c r="H51" s="135">
        <v>2778</v>
      </c>
      <c r="I51" s="135">
        <v>2790</v>
      </c>
      <c r="J51" s="135">
        <v>5568</v>
      </c>
      <c r="K51" s="136">
        <v>210176</v>
      </c>
    </row>
    <row r="52" spans="2:11">
      <c r="B52" s="144">
        <v>102</v>
      </c>
      <c r="C52" s="133">
        <v>3689</v>
      </c>
      <c r="D52" s="133">
        <v>3956</v>
      </c>
      <c r="E52" s="133">
        <v>7645</v>
      </c>
      <c r="F52" s="134">
        <v>217877</v>
      </c>
      <c r="G52" s="147">
        <v>100</v>
      </c>
      <c r="H52" s="135">
        <v>3825</v>
      </c>
      <c r="I52" s="135">
        <v>3946</v>
      </c>
      <c r="J52" s="135">
        <v>7771</v>
      </c>
      <c r="K52" s="136">
        <v>217947</v>
      </c>
    </row>
    <row r="53" spans="2:11">
      <c r="B53" s="144">
        <v>101</v>
      </c>
      <c r="C53" s="133">
        <v>3951</v>
      </c>
      <c r="D53" s="133">
        <v>4046</v>
      </c>
      <c r="E53" s="133">
        <v>7997</v>
      </c>
      <c r="F53" s="134">
        <v>225874</v>
      </c>
      <c r="G53" s="147">
        <v>99</v>
      </c>
      <c r="H53" s="135">
        <v>3013</v>
      </c>
      <c r="I53" s="135">
        <v>2964</v>
      </c>
      <c r="J53" s="135">
        <v>5977</v>
      </c>
      <c r="K53" s="136">
        <v>223924</v>
      </c>
    </row>
    <row r="54" spans="2:11">
      <c r="B54" s="144">
        <v>100</v>
      </c>
      <c r="C54" s="133">
        <v>4195</v>
      </c>
      <c r="D54" s="133">
        <v>4399</v>
      </c>
      <c r="E54" s="133">
        <v>8594</v>
      </c>
      <c r="F54" s="134">
        <v>234468</v>
      </c>
      <c r="G54" s="147">
        <v>98</v>
      </c>
      <c r="H54" s="135">
        <v>3352</v>
      </c>
      <c r="I54" s="135">
        <v>3708</v>
      </c>
      <c r="J54" s="135">
        <v>7060</v>
      </c>
      <c r="K54" s="136">
        <v>230984</v>
      </c>
    </row>
    <row r="55" spans="2:11">
      <c r="B55" s="144">
        <v>99</v>
      </c>
      <c r="C55" s="133">
        <v>3542</v>
      </c>
      <c r="D55" s="133">
        <v>3592</v>
      </c>
      <c r="E55" s="133">
        <v>7134</v>
      </c>
      <c r="F55" s="134">
        <v>241602</v>
      </c>
      <c r="G55" s="147">
        <v>97</v>
      </c>
      <c r="H55" s="135">
        <v>3141</v>
      </c>
      <c r="I55" s="135">
        <v>3338</v>
      </c>
      <c r="J55" s="135">
        <v>6479</v>
      </c>
      <c r="K55" s="136">
        <v>237463</v>
      </c>
    </row>
    <row r="56" spans="2:11">
      <c r="B56" s="144">
        <v>98</v>
      </c>
      <c r="C56" s="133">
        <v>3804</v>
      </c>
      <c r="D56" s="133">
        <v>3895</v>
      </c>
      <c r="E56" s="133">
        <v>7699</v>
      </c>
      <c r="F56" s="134">
        <v>249301</v>
      </c>
      <c r="G56" s="147">
        <v>96</v>
      </c>
      <c r="H56" s="135">
        <v>2590</v>
      </c>
      <c r="I56" s="135">
        <v>2949</v>
      </c>
      <c r="J56" s="135">
        <v>5539</v>
      </c>
      <c r="K56" s="136">
        <v>243002</v>
      </c>
    </row>
    <row r="57" spans="2:11">
      <c r="B57" s="144">
        <v>97</v>
      </c>
      <c r="C57" s="133">
        <v>4112</v>
      </c>
      <c r="D57" s="133">
        <v>4285</v>
      </c>
      <c r="E57" s="133">
        <v>8397</v>
      </c>
      <c r="F57" s="134">
        <v>257698</v>
      </c>
      <c r="G57" s="147">
        <v>95</v>
      </c>
      <c r="H57" s="135">
        <v>2715</v>
      </c>
      <c r="I57" s="135">
        <v>3136</v>
      </c>
      <c r="J57" s="135">
        <v>5851</v>
      </c>
      <c r="K57" s="136">
        <v>248853</v>
      </c>
    </row>
    <row r="58" spans="2:11">
      <c r="B58" s="144">
        <v>96</v>
      </c>
      <c r="C58" s="133">
        <v>3483</v>
      </c>
      <c r="D58" s="133">
        <v>3605</v>
      </c>
      <c r="E58" s="133">
        <v>7088</v>
      </c>
      <c r="F58" s="134">
        <v>264786</v>
      </c>
      <c r="G58" s="147">
        <v>94</v>
      </c>
      <c r="H58" s="135">
        <v>3657</v>
      </c>
      <c r="I58" s="135">
        <v>3902</v>
      </c>
      <c r="J58" s="135">
        <v>7559</v>
      </c>
      <c r="K58" s="136">
        <v>256412</v>
      </c>
    </row>
    <row r="59" spans="2:11">
      <c r="B59" s="144">
        <v>95</v>
      </c>
      <c r="C59" s="133">
        <v>3781</v>
      </c>
      <c r="D59" s="133">
        <v>3821</v>
      </c>
      <c r="E59" s="133">
        <v>7602</v>
      </c>
      <c r="F59" s="134">
        <v>272388</v>
      </c>
      <c r="G59" s="147">
        <v>93</v>
      </c>
      <c r="H59" s="135">
        <v>2508</v>
      </c>
      <c r="I59" s="135">
        <v>3021</v>
      </c>
      <c r="J59" s="135">
        <v>5529</v>
      </c>
      <c r="K59" s="136">
        <v>261941</v>
      </c>
    </row>
    <row r="60" spans="2:11">
      <c r="B60" s="144">
        <v>94</v>
      </c>
      <c r="C60" s="133">
        <v>3907</v>
      </c>
      <c r="D60" s="133">
        <v>4028</v>
      </c>
      <c r="E60" s="133">
        <v>7935</v>
      </c>
      <c r="F60" s="134">
        <v>280323</v>
      </c>
      <c r="G60" s="147">
        <v>92</v>
      </c>
      <c r="H60" s="135">
        <v>2603</v>
      </c>
      <c r="I60" s="135">
        <v>2972</v>
      </c>
      <c r="J60" s="135">
        <v>5575</v>
      </c>
      <c r="K60" s="136">
        <v>267516</v>
      </c>
    </row>
    <row r="61" spans="2:11">
      <c r="B61" s="144">
        <v>93</v>
      </c>
      <c r="C61" s="133">
        <v>3333</v>
      </c>
      <c r="D61" s="133">
        <v>3401</v>
      </c>
      <c r="E61" s="133">
        <v>6734</v>
      </c>
      <c r="F61" s="134">
        <v>287057</v>
      </c>
      <c r="G61" s="147">
        <v>91</v>
      </c>
      <c r="H61" s="135">
        <v>3022</v>
      </c>
      <c r="I61" s="135">
        <v>3679</v>
      </c>
      <c r="J61" s="135">
        <v>6701</v>
      </c>
      <c r="K61" s="136">
        <v>274217</v>
      </c>
    </row>
    <row r="62" spans="2:11">
      <c r="B62" s="144">
        <v>92</v>
      </c>
      <c r="C62" s="133">
        <v>3521</v>
      </c>
      <c r="D62" s="133">
        <v>3612</v>
      </c>
      <c r="E62" s="133">
        <v>7133</v>
      </c>
      <c r="F62" s="134">
        <v>294190</v>
      </c>
      <c r="G62" s="147">
        <v>90</v>
      </c>
      <c r="H62" s="135">
        <v>2273</v>
      </c>
      <c r="I62" s="135">
        <v>2787</v>
      </c>
      <c r="J62" s="135">
        <v>5060</v>
      </c>
      <c r="K62" s="136">
        <v>279277</v>
      </c>
    </row>
    <row r="63" spans="2:11">
      <c r="B63" s="144">
        <v>91</v>
      </c>
      <c r="C63" s="133">
        <v>3691</v>
      </c>
      <c r="D63" s="133">
        <v>3856</v>
      </c>
      <c r="E63" s="133">
        <v>7547</v>
      </c>
      <c r="F63" s="134">
        <v>301737</v>
      </c>
      <c r="G63" s="147">
        <v>89</v>
      </c>
      <c r="H63" s="135">
        <v>2229</v>
      </c>
      <c r="I63" s="135">
        <v>2745</v>
      </c>
      <c r="J63" s="135">
        <v>4974</v>
      </c>
      <c r="K63" s="136">
        <v>284251</v>
      </c>
    </row>
    <row r="64" spans="2:11">
      <c r="B64" s="144">
        <v>90</v>
      </c>
      <c r="C64" s="133">
        <v>3133</v>
      </c>
      <c r="D64" s="133">
        <v>3217</v>
      </c>
      <c r="E64" s="133">
        <v>6350</v>
      </c>
      <c r="F64" s="134">
        <v>308087</v>
      </c>
      <c r="G64" s="147">
        <v>88</v>
      </c>
      <c r="H64" s="135">
        <v>2364</v>
      </c>
      <c r="I64" s="135">
        <v>2943</v>
      </c>
      <c r="J64" s="135">
        <v>5307</v>
      </c>
      <c r="K64" s="136">
        <v>289558</v>
      </c>
    </row>
    <row r="65" spans="2:11">
      <c r="B65" s="144">
        <v>89</v>
      </c>
      <c r="C65" s="133">
        <v>3325</v>
      </c>
      <c r="D65" s="133">
        <v>3509</v>
      </c>
      <c r="E65" s="133">
        <v>6834</v>
      </c>
      <c r="F65" s="134">
        <v>314921</v>
      </c>
      <c r="G65" s="147">
        <v>87</v>
      </c>
      <c r="H65" s="135">
        <v>2451</v>
      </c>
      <c r="I65" s="135">
        <v>3083</v>
      </c>
      <c r="J65" s="135">
        <v>5534</v>
      </c>
      <c r="K65" s="136">
        <v>295092</v>
      </c>
    </row>
    <row r="66" spans="2:11">
      <c r="B66" s="144">
        <v>88</v>
      </c>
      <c r="C66" s="133">
        <v>3606</v>
      </c>
      <c r="D66" s="133">
        <v>3580</v>
      </c>
      <c r="E66" s="133">
        <v>7186</v>
      </c>
      <c r="F66" s="134">
        <v>322107</v>
      </c>
      <c r="G66" s="147">
        <v>86</v>
      </c>
      <c r="H66" s="135">
        <v>2093</v>
      </c>
      <c r="I66" s="135">
        <v>2715</v>
      </c>
      <c r="J66" s="135">
        <v>4808</v>
      </c>
      <c r="K66" s="136">
        <v>299900</v>
      </c>
    </row>
    <row r="67" spans="2:11">
      <c r="B67" s="144">
        <v>87</v>
      </c>
      <c r="C67" s="133">
        <v>2982</v>
      </c>
      <c r="D67" s="133">
        <v>2899</v>
      </c>
      <c r="E67" s="133">
        <v>5881</v>
      </c>
      <c r="F67" s="134">
        <v>327988</v>
      </c>
      <c r="G67" s="147">
        <v>85</v>
      </c>
      <c r="H67" s="135">
        <v>2262</v>
      </c>
      <c r="I67" s="135">
        <v>2839</v>
      </c>
      <c r="J67" s="135">
        <v>5101</v>
      </c>
      <c r="K67" s="136">
        <v>305001</v>
      </c>
    </row>
    <row r="68" spans="2:11">
      <c r="B68" s="144">
        <v>86</v>
      </c>
      <c r="C68" s="133">
        <v>3196</v>
      </c>
      <c r="D68" s="133">
        <v>3128</v>
      </c>
      <c r="E68" s="133">
        <v>6324</v>
      </c>
      <c r="F68" s="134">
        <v>334312</v>
      </c>
      <c r="G68" s="147">
        <v>84</v>
      </c>
      <c r="H68" s="135">
        <v>2405</v>
      </c>
      <c r="I68" s="135">
        <v>2911</v>
      </c>
      <c r="J68" s="135">
        <v>5316</v>
      </c>
      <c r="K68" s="136">
        <v>310317</v>
      </c>
    </row>
    <row r="69" spans="2:11">
      <c r="B69" s="144">
        <v>85</v>
      </c>
      <c r="C69" s="133">
        <v>3365</v>
      </c>
      <c r="D69" s="133">
        <v>3081</v>
      </c>
      <c r="E69" s="133">
        <v>6446</v>
      </c>
      <c r="F69" s="134">
        <v>340758</v>
      </c>
      <c r="G69" s="147">
        <v>83</v>
      </c>
      <c r="H69" s="135">
        <v>2245</v>
      </c>
      <c r="I69" s="135">
        <v>2876</v>
      </c>
      <c r="J69" s="135">
        <v>5121</v>
      </c>
      <c r="K69" s="136">
        <v>315438</v>
      </c>
    </row>
    <row r="70" spans="2:11">
      <c r="B70" s="144">
        <v>84</v>
      </c>
      <c r="C70" s="133">
        <v>2618</v>
      </c>
      <c r="D70" s="133">
        <v>2581</v>
      </c>
      <c r="E70" s="133">
        <v>5199</v>
      </c>
      <c r="F70" s="134">
        <v>345957</v>
      </c>
      <c r="G70" s="147">
        <v>82</v>
      </c>
      <c r="H70" s="135">
        <v>2219</v>
      </c>
      <c r="I70" s="135">
        <v>2815</v>
      </c>
      <c r="J70" s="135">
        <v>5034</v>
      </c>
      <c r="K70" s="136">
        <v>320472</v>
      </c>
    </row>
    <row r="71" spans="2:11">
      <c r="B71" s="145">
        <v>83</v>
      </c>
      <c r="C71" s="139">
        <v>2951</v>
      </c>
      <c r="D71" s="139">
        <v>2865</v>
      </c>
      <c r="E71" s="139">
        <v>5816</v>
      </c>
      <c r="F71" s="140">
        <v>351773</v>
      </c>
      <c r="G71" s="148">
        <v>81</v>
      </c>
      <c r="H71" s="141">
        <v>2533</v>
      </c>
      <c r="I71" s="141">
        <v>3132</v>
      </c>
      <c r="J71" s="141">
        <v>5665</v>
      </c>
      <c r="K71" s="142">
        <v>326137</v>
      </c>
    </row>
    <row r="72" spans="2:11">
      <c r="B72" s="143">
        <v>82</v>
      </c>
      <c r="C72" s="131">
        <v>2969</v>
      </c>
      <c r="D72" s="131">
        <v>2852</v>
      </c>
      <c r="E72" s="131">
        <v>5821</v>
      </c>
      <c r="F72" s="132">
        <v>357594</v>
      </c>
      <c r="G72" s="146">
        <v>80</v>
      </c>
      <c r="H72" s="137">
        <v>2907</v>
      </c>
      <c r="I72" s="137">
        <v>3502</v>
      </c>
      <c r="J72" s="137">
        <v>6409</v>
      </c>
      <c r="K72" s="138">
        <v>332546</v>
      </c>
    </row>
    <row r="73" spans="2:11">
      <c r="B73" s="144">
        <v>81</v>
      </c>
      <c r="C73" s="133">
        <v>2440</v>
      </c>
      <c r="D73" s="133">
        <v>2375</v>
      </c>
      <c r="E73" s="133">
        <v>4815</v>
      </c>
      <c r="F73" s="134">
        <v>362409</v>
      </c>
      <c r="G73" s="147">
        <v>79</v>
      </c>
      <c r="H73" s="135">
        <v>2896</v>
      </c>
      <c r="I73" s="135">
        <v>3477</v>
      </c>
      <c r="J73" s="135">
        <v>6373</v>
      </c>
      <c r="K73" s="136">
        <v>338919</v>
      </c>
    </row>
    <row r="74" spans="2:11">
      <c r="B74" s="144">
        <v>80</v>
      </c>
      <c r="C74" s="133">
        <v>2652</v>
      </c>
      <c r="D74" s="133">
        <v>2577</v>
      </c>
      <c r="E74" s="133">
        <v>5229</v>
      </c>
      <c r="F74" s="134">
        <v>367638</v>
      </c>
      <c r="G74" s="147">
        <v>78</v>
      </c>
      <c r="H74" s="135">
        <v>3426</v>
      </c>
      <c r="I74" s="135">
        <v>4049</v>
      </c>
      <c r="J74" s="135">
        <v>7475</v>
      </c>
      <c r="K74" s="136">
        <v>346394</v>
      </c>
    </row>
    <row r="75" spans="2:11">
      <c r="B75" s="144">
        <v>79</v>
      </c>
      <c r="C75" s="133">
        <v>2702</v>
      </c>
      <c r="D75" s="133">
        <v>2533</v>
      </c>
      <c r="E75" s="133">
        <v>5235</v>
      </c>
      <c r="F75" s="134">
        <v>372873</v>
      </c>
      <c r="G75" s="147">
        <v>77</v>
      </c>
      <c r="H75" s="135">
        <v>3206</v>
      </c>
      <c r="I75" s="135">
        <v>3805</v>
      </c>
      <c r="J75" s="135">
        <v>7011</v>
      </c>
      <c r="K75" s="136">
        <v>353405</v>
      </c>
    </row>
    <row r="76" spans="2:11">
      <c r="B76" s="144">
        <v>78</v>
      </c>
      <c r="C76" s="133">
        <v>2446</v>
      </c>
      <c r="D76" s="133">
        <v>2131</v>
      </c>
      <c r="E76" s="133">
        <v>4577</v>
      </c>
      <c r="F76" s="134">
        <v>377450</v>
      </c>
      <c r="G76" s="147">
        <v>76</v>
      </c>
      <c r="H76" s="135">
        <v>6037</v>
      </c>
      <c r="I76" s="135">
        <v>6909</v>
      </c>
      <c r="J76" s="135">
        <v>12946</v>
      </c>
      <c r="K76" s="136">
        <v>366351</v>
      </c>
    </row>
    <row r="77" spans="2:11">
      <c r="B77" s="144">
        <v>77</v>
      </c>
      <c r="C77" s="133">
        <v>2266</v>
      </c>
      <c r="D77" s="133">
        <v>2020</v>
      </c>
      <c r="E77" s="133">
        <v>4286</v>
      </c>
      <c r="F77" s="134">
        <v>381736</v>
      </c>
      <c r="G77" s="147">
        <v>75</v>
      </c>
      <c r="H77" s="135">
        <v>4598</v>
      </c>
      <c r="I77" s="135">
        <v>4900</v>
      </c>
      <c r="J77" s="135">
        <v>9498</v>
      </c>
      <c r="K77" s="136">
        <v>375849</v>
      </c>
    </row>
    <row r="78" spans="2:11">
      <c r="B78" s="144">
        <v>76</v>
      </c>
      <c r="C78" s="133">
        <v>2431</v>
      </c>
      <c r="D78" s="133">
        <v>2086</v>
      </c>
      <c r="E78" s="133">
        <v>4517</v>
      </c>
      <c r="F78" s="134">
        <v>386253</v>
      </c>
      <c r="G78" s="147">
        <v>74</v>
      </c>
      <c r="H78" s="135">
        <v>3345</v>
      </c>
      <c r="I78" s="135">
        <v>3884</v>
      </c>
      <c r="J78" s="135">
        <v>7229</v>
      </c>
      <c r="K78" s="136">
        <v>383078</v>
      </c>
    </row>
    <row r="79" spans="2:11">
      <c r="B79" s="144">
        <v>75</v>
      </c>
      <c r="C79" s="133">
        <v>2049</v>
      </c>
      <c r="D79" s="133">
        <v>1818</v>
      </c>
      <c r="E79" s="133">
        <v>3867</v>
      </c>
      <c r="F79" s="134">
        <v>390120</v>
      </c>
      <c r="G79" s="147">
        <v>73</v>
      </c>
      <c r="H79" s="135">
        <v>3515</v>
      </c>
      <c r="I79" s="135">
        <v>4192</v>
      </c>
      <c r="J79" s="135">
        <v>7707</v>
      </c>
      <c r="K79" s="136">
        <v>390785</v>
      </c>
    </row>
    <row r="80" spans="2:11">
      <c r="B80" s="144">
        <v>74</v>
      </c>
      <c r="C80" s="133">
        <v>1976</v>
      </c>
      <c r="D80" s="133">
        <v>1866</v>
      </c>
      <c r="E80" s="133">
        <v>3842</v>
      </c>
      <c r="F80" s="134">
        <v>393962</v>
      </c>
      <c r="G80" s="147">
        <v>72</v>
      </c>
      <c r="H80" s="135">
        <v>2723</v>
      </c>
      <c r="I80" s="135">
        <v>3532</v>
      </c>
      <c r="J80" s="135">
        <v>6255</v>
      </c>
      <c r="K80" s="136">
        <v>397040</v>
      </c>
    </row>
    <row r="81" spans="2:11">
      <c r="B81" s="144">
        <v>73</v>
      </c>
      <c r="C81" s="133">
        <v>2251</v>
      </c>
      <c r="D81" s="133">
        <v>1720</v>
      </c>
      <c r="E81" s="133">
        <v>3971</v>
      </c>
      <c r="F81" s="134">
        <v>397933</v>
      </c>
      <c r="G81" s="147">
        <v>71</v>
      </c>
      <c r="H81" s="135">
        <v>2530</v>
      </c>
      <c r="I81" s="135">
        <v>2844</v>
      </c>
      <c r="J81" s="135">
        <v>5374</v>
      </c>
      <c r="K81" s="136">
        <v>402414</v>
      </c>
    </row>
    <row r="82" spans="2:11">
      <c r="B82" s="144">
        <v>72</v>
      </c>
      <c r="C82" s="133">
        <v>1716</v>
      </c>
      <c r="D82" s="133">
        <v>1371</v>
      </c>
      <c r="E82" s="133">
        <v>3087</v>
      </c>
      <c r="F82" s="134">
        <v>401020</v>
      </c>
      <c r="G82" s="147">
        <v>70</v>
      </c>
      <c r="H82" s="135">
        <v>5183</v>
      </c>
      <c r="I82" s="135">
        <v>5394</v>
      </c>
      <c r="J82" s="135">
        <v>10577</v>
      </c>
      <c r="K82" s="136">
        <v>412991</v>
      </c>
    </row>
    <row r="83" spans="2:11">
      <c r="B83" s="144">
        <v>71</v>
      </c>
      <c r="C83" s="133">
        <v>1820</v>
      </c>
      <c r="D83" s="133">
        <v>1520</v>
      </c>
      <c r="E83" s="133">
        <v>3340</v>
      </c>
      <c r="F83" s="134">
        <v>404360</v>
      </c>
      <c r="G83" s="147">
        <v>69</v>
      </c>
      <c r="H83" s="135">
        <v>1716</v>
      </c>
      <c r="I83" s="135">
        <v>1950</v>
      </c>
      <c r="J83" s="135">
        <v>3666</v>
      </c>
      <c r="K83" s="136">
        <v>416657</v>
      </c>
    </row>
    <row r="84" spans="2:11">
      <c r="B84" s="144">
        <v>70</v>
      </c>
      <c r="C84" s="133">
        <v>1895</v>
      </c>
      <c r="D84" s="133">
        <v>1411</v>
      </c>
      <c r="E84" s="133">
        <v>3306</v>
      </c>
      <c r="F84" s="134">
        <v>407666</v>
      </c>
      <c r="G84" s="147">
        <v>68</v>
      </c>
      <c r="H84" s="135">
        <v>1310</v>
      </c>
      <c r="I84" s="135">
        <v>1572</v>
      </c>
      <c r="J84" s="135">
        <v>2882</v>
      </c>
      <c r="K84" s="136">
        <v>419539</v>
      </c>
    </row>
    <row r="85" spans="2:11">
      <c r="B85" s="144">
        <v>69</v>
      </c>
      <c r="C85" s="133">
        <v>1824</v>
      </c>
      <c r="D85" s="133">
        <v>1385</v>
      </c>
      <c r="E85" s="133">
        <v>3209</v>
      </c>
      <c r="F85" s="134">
        <v>410875</v>
      </c>
      <c r="G85" s="147">
        <v>67</v>
      </c>
      <c r="H85" s="135">
        <v>1024</v>
      </c>
      <c r="I85" s="135">
        <v>1217</v>
      </c>
      <c r="J85" s="135">
        <v>2241</v>
      </c>
      <c r="K85" s="136">
        <v>421780</v>
      </c>
    </row>
    <row r="86" spans="2:11">
      <c r="B86" s="144">
        <v>68</v>
      </c>
      <c r="C86" s="133">
        <v>1476</v>
      </c>
      <c r="D86" s="133">
        <v>1071</v>
      </c>
      <c r="E86" s="133">
        <v>2547</v>
      </c>
      <c r="F86" s="134">
        <v>413422</v>
      </c>
      <c r="G86" s="147">
        <v>66</v>
      </c>
      <c r="H86" s="135">
        <v>1249</v>
      </c>
      <c r="I86" s="135">
        <v>1418</v>
      </c>
      <c r="J86" s="135">
        <v>2667</v>
      </c>
      <c r="K86" s="136">
        <v>424447</v>
      </c>
    </row>
    <row r="87" spans="2:11">
      <c r="B87" s="144">
        <v>67</v>
      </c>
      <c r="C87" s="133">
        <v>1621</v>
      </c>
      <c r="D87" s="133">
        <v>1246</v>
      </c>
      <c r="E87" s="133">
        <v>2867</v>
      </c>
      <c r="F87" s="134">
        <v>416289</v>
      </c>
      <c r="G87" s="147">
        <v>65</v>
      </c>
      <c r="H87" s="135">
        <v>273</v>
      </c>
      <c r="I87" s="135">
        <v>283</v>
      </c>
      <c r="J87" s="135">
        <v>556</v>
      </c>
      <c r="K87" s="136">
        <v>425003</v>
      </c>
    </row>
    <row r="88" spans="2:11">
      <c r="B88" s="144">
        <v>66</v>
      </c>
      <c r="C88" s="133">
        <v>1557</v>
      </c>
      <c r="D88" s="133">
        <v>1098</v>
      </c>
      <c r="E88" s="133">
        <v>2655</v>
      </c>
      <c r="F88" s="134">
        <v>418944</v>
      </c>
      <c r="G88" s="147">
        <v>64</v>
      </c>
      <c r="H88" s="135">
        <v>485</v>
      </c>
      <c r="I88" s="135">
        <v>491</v>
      </c>
      <c r="J88" s="135">
        <v>976</v>
      </c>
      <c r="K88" s="136">
        <v>425979</v>
      </c>
    </row>
    <row r="89" spans="2:11">
      <c r="B89" s="144">
        <v>65</v>
      </c>
      <c r="C89" s="133">
        <v>1657</v>
      </c>
      <c r="D89" s="133">
        <v>996</v>
      </c>
      <c r="E89" s="133">
        <v>2653</v>
      </c>
      <c r="F89" s="134">
        <v>421597</v>
      </c>
      <c r="G89" s="147">
        <v>63</v>
      </c>
      <c r="H89" s="135">
        <v>89</v>
      </c>
      <c r="I89" s="135">
        <v>134</v>
      </c>
      <c r="J89" s="135">
        <v>223</v>
      </c>
      <c r="K89" s="136">
        <v>426202</v>
      </c>
    </row>
    <row r="90" spans="2:11">
      <c r="B90" s="144">
        <v>64</v>
      </c>
      <c r="C90" s="133">
        <v>1613</v>
      </c>
      <c r="D90" s="133">
        <v>1042</v>
      </c>
      <c r="E90" s="133">
        <v>2655</v>
      </c>
      <c r="F90" s="134">
        <v>424252</v>
      </c>
      <c r="G90" s="147">
        <v>62</v>
      </c>
      <c r="H90" s="135">
        <v>242</v>
      </c>
      <c r="I90" s="135">
        <v>181</v>
      </c>
      <c r="J90" s="135">
        <v>423</v>
      </c>
      <c r="K90" s="136">
        <v>426625</v>
      </c>
    </row>
    <row r="91" spans="2:11">
      <c r="B91" s="144">
        <v>63</v>
      </c>
      <c r="C91" s="133">
        <v>1362</v>
      </c>
      <c r="D91" s="133">
        <v>916</v>
      </c>
      <c r="E91" s="133">
        <v>2278</v>
      </c>
      <c r="F91" s="134">
        <v>426530</v>
      </c>
      <c r="G91" s="147"/>
      <c r="H91" s="135"/>
      <c r="I91" s="135"/>
      <c r="J91" s="135"/>
      <c r="K91" s="136"/>
    </row>
    <row r="92" spans="2:11">
      <c r="B92" s="144">
        <v>62</v>
      </c>
      <c r="C92" s="133">
        <v>1224</v>
      </c>
      <c r="D92" s="133">
        <v>896</v>
      </c>
      <c r="E92" s="133">
        <v>2120</v>
      </c>
      <c r="F92" s="134">
        <v>428650</v>
      </c>
      <c r="G92" s="147"/>
      <c r="H92" s="135"/>
      <c r="I92" s="135"/>
      <c r="J92" s="135"/>
      <c r="K92" s="136"/>
    </row>
    <row r="93" spans="2:11">
      <c r="B93" s="144">
        <v>61</v>
      </c>
      <c r="C93" s="133">
        <v>1383</v>
      </c>
      <c r="D93" s="133">
        <v>891</v>
      </c>
      <c r="E93" s="133">
        <v>2274</v>
      </c>
      <c r="F93" s="134">
        <v>430924</v>
      </c>
      <c r="G93" s="147"/>
      <c r="H93" s="135"/>
      <c r="I93" s="135"/>
      <c r="J93" s="135"/>
      <c r="K93" s="136"/>
    </row>
    <row r="94" spans="2:11">
      <c r="B94" s="144">
        <v>60</v>
      </c>
      <c r="C94" s="133">
        <v>2175</v>
      </c>
      <c r="D94" s="133">
        <v>1169</v>
      </c>
      <c r="E94" s="133">
        <v>3344</v>
      </c>
      <c r="F94" s="134">
        <v>434268</v>
      </c>
      <c r="G94" s="147"/>
      <c r="H94" s="135"/>
      <c r="I94" s="135"/>
      <c r="J94" s="135"/>
      <c r="K94" s="136"/>
    </row>
    <row r="95" spans="2:11">
      <c r="B95" s="144">
        <v>59</v>
      </c>
      <c r="C95" s="133">
        <v>926</v>
      </c>
      <c r="D95" s="133">
        <v>541</v>
      </c>
      <c r="E95" s="133">
        <v>1467</v>
      </c>
      <c r="F95" s="134">
        <v>435735</v>
      </c>
      <c r="G95" s="147"/>
      <c r="H95" s="135"/>
      <c r="I95" s="135"/>
      <c r="J95" s="135"/>
      <c r="K95" s="136"/>
    </row>
    <row r="96" spans="2:11">
      <c r="B96" s="144">
        <v>58</v>
      </c>
      <c r="C96" s="133">
        <v>759</v>
      </c>
      <c r="D96" s="133">
        <v>464</v>
      </c>
      <c r="E96" s="133">
        <v>1223</v>
      </c>
      <c r="F96" s="134">
        <v>436958</v>
      </c>
      <c r="G96" s="147"/>
      <c r="H96" s="135"/>
      <c r="I96" s="135"/>
      <c r="J96" s="135"/>
      <c r="K96" s="136"/>
    </row>
    <row r="97" spans="2:11">
      <c r="B97" s="144">
        <v>57</v>
      </c>
      <c r="C97" s="133">
        <v>1362</v>
      </c>
      <c r="D97" s="133">
        <v>849</v>
      </c>
      <c r="E97" s="133">
        <v>2211</v>
      </c>
      <c r="F97" s="134">
        <v>439169</v>
      </c>
      <c r="G97" s="147"/>
      <c r="H97" s="135"/>
      <c r="I97" s="135"/>
      <c r="J97" s="135"/>
      <c r="K97" s="136"/>
    </row>
    <row r="98" spans="2:11">
      <c r="B98" s="144">
        <v>56</v>
      </c>
      <c r="C98" s="133">
        <v>428</v>
      </c>
      <c r="D98" s="133">
        <v>252</v>
      </c>
      <c r="E98" s="133">
        <v>680</v>
      </c>
      <c r="F98" s="134">
        <v>439849</v>
      </c>
      <c r="G98" s="147"/>
      <c r="H98" s="135"/>
      <c r="I98" s="135"/>
      <c r="J98" s="135"/>
      <c r="K98" s="136"/>
    </row>
    <row r="99" spans="2:11">
      <c r="B99" s="144">
        <v>55</v>
      </c>
      <c r="C99" s="133">
        <v>460</v>
      </c>
      <c r="D99" s="133">
        <v>308</v>
      </c>
      <c r="E99" s="133">
        <v>768</v>
      </c>
      <c r="F99" s="134">
        <v>440617</v>
      </c>
      <c r="G99" s="147"/>
      <c r="H99" s="135"/>
      <c r="I99" s="135"/>
      <c r="J99" s="135"/>
      <c r="K99" s="136"/>
    </row>
    <row r="100" spans="2:11">
      <c r="B100" s="144">
        <v>54</v>
      </c>
      <c r="C100" s="133">
        <v>332</v>
      </c>
      <c r="D100" s="133">
        <v>192</v>
      </c>
      <c r="E100" s="133">
        <v>524</v>
      </c>
      <c r="F100" s="134">
        <v>441141</v>
      </c>
      <c r="G100" s="147"/>
      <c r="H100" s="135"/>
      <c r="I100" s="135"/>
      <c r="J100" s="135"/>
      <c r="K100" s="136"/>
    </row>
    <row r="101" spans="2:11">
      <c r="B101" s="144">
        <v>53</v>
      </c>
      <c r="C101" s="133">
        <v>235</v>
      </c>
      <c r="D101" s="133">
        <v>129</v>
      </c>
      <c r="E101" s="133">
        <v>364</v>
      </c>
      <c r="F101" s="134">
        <v>441505</v>
      </c>
      <c r="G101" s="147"/>
      <c r="H101" s="135"/>
      <c r="I101" s="135"/>
      <c r="J101" s="135"/>
      <c r="K101" s="136"/>
    </row>
    <row r="102" spans="2:11">
      <c r="B102" s="144">
        <v>52</v>
      </c>
      <c r="C102" s="133">
        <v>211</v>
      </c>
      <c r="D102" s="133">
        <v>121</v>
      </c>
      <c r="E102" s="133">
        <v>332</v>
      </c>
      <c r="F102" s="134">
        <v>441837</v>
      </c>
      <c r="G102" s="147"/>
      <c r="H102" s="135"/>
      <c r="I102" s="135"/>
      <c r="J102" s="135"/>
      <c r="K102" s="136"/>
    </row>
    <row r="103" spans="2:11">
      <c r="B103" s="144">
        <v>51</v>
      </c>
      <c r="C103" s="133">
        <v>160</v>
      </c>
      <c r="D103" s="133">
        <v>104</v>
      </c>
      <c r="E103" s="133">
        <v>264</v>
      </c>
      <c r="F103" s="134">
        <v>442101</v>
      </c>
      <c r="G103" s="147"/>
      <c r="H103" s="135"/>
      <c r="I103" s="135"/>
      <c r="J103" s="135"/>
      <c r="K103" s="136"/>
    </row>
    <row r="104" spans="2:11">
      <c r="B104" s="144">
        <v>50</v>
      </c>
      <c r="C104" s="133">
        <v>76</v>
      </c>
      <c r="D104" s="133">
        <v>47</v>
      </c>
      <c r="E104" s="133">
        <v>123</v>
      </c>
      <c r="F104" s="134">
        <v>442224</v>
      </c>
      <c r="G104" s="147"/>
      <c r="H104" s="135"/>
      <c r="I104" s="135"/>
      <c r="J104" s="135"/>
      <c r="K104" s="136"/>
    </row>
    <row r="105" spans="2:11">
      <c r="B105" s="144">
        <v>49</v>
      </c>
      <c r="C105" s="133">
        <v>103</v>
      </c>
      <c r="D105" s="133">
        <v>89</v>
      </c>
      <c r="E105" s="133">
        <v>192</v>
      </c>
      <c r="F105" s="134">
        <v>442416</v>
      </c>
      <c r="G105" s="147"/>
      <c r="H105" s="135"/>
      <c r="I105" s="135"/>
      <c r="J105" s="135"/>
      <c r="K105" s="136"/>
    </row>
    <row r="106" spans="2:11">
      <c r="B106" s="144">
        <v>48</v>
      </c>
      <c r="C106" s="133">
        <v>52</v>
      </c>
      <c r="D106" s="133">
        <v>55</v>
      </c>
      <c r="E106" s="133">
        <v>107</v>
      </c>
      <c r="F106" s="134">
        <v>442523</v>
      </c>
      <c r="G106" s="147"/>
      <c r="H106" s="135"/>
      <c r="I106" s="135"/>
      <c r="J106" s="135"/>
      <c r="K106" s="136"/>
    </row>
    <row r="107" spans="2:11">
      <c r="B107" s="145">
        <v>47</v>
      </c>
      <c r="C107" s="139">
        <v>52</v>
      </c>
      <c r="D107" s="139">
        <v>29</v>
      </c>
      <c r="E107" s="139">
        <v>81</v>
      </c>
      <c r="F107" s="140">
        <v>442604</v>
      </c>
      <c r="G107" s="148"/>
      <c r="H107" s="141"/>
      <c r="I107" s="141"/>
      <c r="J107" s="141"/>
      <c r="K107" s="142"/>
    </row>
    <row r="108" spans="2:11">
      <c r="B108" s="143">
        <v>46</v>
      </c>
      <c r="C108" s="131">
        <v>14</v>
      </c>
      <c r="D108" s="131">
        <v>7</v>
      </c>
      <c r="E108" s="131">
        <v>21</v>
      </c>
      <c r="F108" s="132">
        <v>442625</v>
      </c>
    </row>
    <row r="109" spans="2:11">
      <c r="B109" s="144">
        <v>45</v>
      </c>
      <c r="C109" s="133">
        <v>29</v>
      </c>
      <c r="D109" s="133">
        <v>25</v>
      </c>
      <c r="E109" s="133">
        <v>54</v>
      </c>
      <c r="F109" s="134">
        <v>442679</v>
      </c>
    </row>
    <row r="110" spans="2:11">
      <c r="B110" s="144">
        <v>44</v>
      </c>
      <c r="C110" s="133">
        <v>19</v>
      </c>
      <c r="D110" s="133">
        <v>15</v>
      </c>
      <c r="E110" s="133">
        <v>34</v>
      </c>
      <c r="F110" s="134">
        <v>442713</v>
      </c>
    </row>
    <row r="111" spans="2:11">
      <c r="B111" s="144">
        <v>43</v>
      </c>
      <c r="C111" s="133">
        <v>25</v>
      </c>
      <c r="D111" s="133">
        <v>16</v>
      </c>
      <c r="E111" s="133">
        <v>41</v>
      </c>
      <c r="F111" s="134">
        <v>442754</v>
      </c>
    </row>
    <row r="112" spans="2:11">
      <c r="B112" s="144">
        <v>42</v>
      </c>
      <c r="C112" s="133">
        <v>2</v>
      </c>
      <c r="D112" s="133">
        <v>1</v>
      </c>
      <c r="E112" s="133">
        <v>3</v>
      </c>
      <c r="F112" s="134">
        <v>442757</v>
      </c>
    </row>
    <row r="113" spans="2:6">
      <c r="B113" s="144">
        <v>41</v>
      </c>
      <c r="C113" s="133">
        <v>80</v>
      </c>
      <c r="D113" s="133">
        <v>27</v>
      </c>
      <c r="E113" s="133">
        <v>107</v>
      </c>
      <c r="F113" s="134">
        <v>442864</v>
      </c>
    </row>
    <row r="114" spans="2:6">
      <c r="B114" s="144">
        <v>40</v>
      </c>
      <c r="C114" s="133">
        <v>4</v>
      </c>
      <c r="D114" s="133">
        <v>3</v>
      </c>
      <c r="E114" s="133">
        <v>7</v>
      </c>
      <c r="F114" s="134">
        <v>442871</v>
      </c>
    </row>
    <row r="115" spans="2:6" ht="17.5" thickBot="1">
      <c r="B115" s="144">
        <v>39</v>
      </c>
      <c r="C115" s="133">
        <v>145</v>
      </c>
      <c r="D115" s="133">
        <v>74</v>
      </c>
      <c r="E115" s="133">
        <v>219</v>
      </c>
      <c r="F115" s="134">
        <v>443090</v>
      </c>
    </row>
    <row r="116" spans="2:6" ht="17.5" thickBot="1">
      <c r="B116" s="6"/>
      <c r="C116" s="7"/>
      <c r="D116" s="7"/>
      <c r="E116" s="7"/>
      <c r="F116" s="10"/>
    </row>
  </sheetData>
  <mergeCells count="2">
    <mergeCell ref="B3:F3"/>
    <mergeCell ref="G3:K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opLeftCell="A11" zoomScale="70" zoomScaleNormal="70" workbookViewId="0">
      <selection activeCell="C126" sqref="C126"/>
    </sheetView>
  </sheetViews>
  <sheetFormatPr defaultRowHeight="17"/>
  <cols>
    <col min="2" max="2" width="17" style="5" customWidth="1"/>
    <col min="3" max="3" width="19.58203125" style="5" customWidth="1"/>
    <col min="4" max="4" width="10.08203125" style="5" customWidth="1"/>
    <col min="5" max="5" width="10.08203125" customWidth="1"/>
    <col min="7" max="7" width="12.33203125" customWidth="1"/>
    <col min="8" max="11" width="16.25" customWidth="1"/>
    <col min="13" max="14" width="8.6640625" style="36"/>
    <col min="15" max="18" width="7.9140625" hidden="1" customWidth="1"/>
    <col min="19" max="19" width="8.6640625" customWidth="1"/>
  </cols>
  <sheetData>
    <row r="1" spans="1:18" ht="17.5" thickBot="1">
      <c r="A1" s="4"/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35"/>
      <c r="O1">
        <v>0</v>
      </c>
      <c r="P1">
        <v>0</v>
      </c>
      <c r="Q1">
        <v>0</v>
      </c>
      <c r="R1">
        <v>0</v>
      </c>
    </row>
    <row r="2" spans="1:18" ht="21" customHeight="1">
      <c r="A2" s="4"/>
      <c r="B2" s="11" t="s">
        <v>0</v>
      </c>
      <c r="C2" s="165" t="s">
        <v>74</v>
      </c>
      <c r="D2" s="165"/>
      <c r="E2" s="166"/>
      <c r="F2" s="4"/>
      <c r="G2" s="4"/>
      <c r="H2" s="4"/>
      <c r="I2" s="4"/>
      <c r="J2" s="4"/>
      <c r="K2" s="4"/>
      <c r="L2" s="35"/>
      <c r="N2"/>
      <c r="O2">
        <v>2</v>
      </c>
      <c r="P2">
        <v>2</v>
      </c>
      <c r="Q2">
        <v>2</v>
      </c>
      <c r="R2">
        <v>2</v>
      </c>
    </row>
    <row r="3" spans="1:18" ht="21" customHeight="1" thickBot="1">
      <c r="A3" s="4"/>
      <c r="B3" s="12" t="s">
        <v>73</v>
      </c>
      <c r="C3" s="167" t="s">
        <v>54</v>
      </c>
      <c r="D3" s="167"/>
      <c r="E3" s="168"/>
      <c r="F3" s="4"/>
      <c r="G3" s="4"/>
      <c r="H3" s="4"/>
      <c r="I3" s="4"/>
      <c r="J3" s="4"/>
      <c r="K3" s="4"/>
      <c r="L3" s="4"/>
      <c r="M3" s="35"/>
      <c r="O3">
        <v>3</v>
      </c>
      <c r="P3">
        <v>3</v>
      </c>
      <c r="Q3">
        <v>3</v>
      </c>
      <c r="R3">
        <v>3</v>
      </c>
    </row>
    <row r="4" spans="1:18" ht="17.5" thickBot="1">
      <c r="A4" s="4"/>
      <c r="B4" s="3"/>
      <c r="C4" s="3"/>
      <c r="D4" s="3"/>
      <c r="E4" s="4"/>
      <c r="F4" s="4"/>
      <c r="G4" s="4"/>
      <c r="H4" s="4"/>
      <c r="I4" s="13"/>
      <c r="J4" s="4"/>
      <c r="K4" s="4"/>
      <c r="L4" s="4"/>
      <c r="M4" s="35"/>
      <c r="O4">
        <v>4</v>
      </c>
      <c r="P4">
        <v>4</v>
      </c>
      <c r="Q4">
        <v>4</v>
      </c>
      <c r="R4">
        <v>4</v>
      </c>
    </row>
    <row r="5" spans="1:18" ht="21" customHeight="1">
      <c r="A5" s="4"/>
      <c r="B5" s="177" t="s">
        <v>16</v>
      </c>
      <c r="C5" s="178"/>
      <c r="D5" s="178"/>
      <c r="E5" s="179"/>
      <c r="F5" s="4"/>
      <c r="G5" s="190" t="s">
        <v>17</v>
      </c>
      <c r="H5" s="191"/>
      <c r="I5" s="192"/>
      <c r="J5" s="4"/>
      <c r="K5" s="4"/>
      <c r="L5" s="4"/>
      <c r="M5" s="35"/>
      <c r="O5">
        <v>5</v>
      </c>
      <c r="P5">
        <v>5</v>
      </c>
      <c r="Q5">
        <v>5</v>
      </c>
      <c r="R5">
        <v>5</v>
      </c>
    </row>
    <row r="6" spans="1:18" ht="21" customHeight="1" thickBot="1">
      <c r="A6" s="4"/>
      <c r="B6" s="180"/>
      <c r="C6" s="181"/>
      <c r="D6" s="181"/>
      <c r="E6" s="182"/>
      <c r="F6" s="4"/>
      <c r="G6" s="193"/>
      <c r="H6" s="194"/>
      <c r="I6" s="195"/>
      <c r="J6" s="4"/>
      <c r="K6" s="4"/>
      <c r="L6" s="4"/>
      <c r="M6" s="35"/>
      <c r="O6">
        <v>6</v>
      </c>
      <c r="P6">
        <v>6</v>
      </c>
      <c r="Q6">
        <v>6</v>
      </c>
      <c r="R6">
        <v>6</v>
      </c>
    </row>
    <row r="7" spans="1:18" ht="21" customHeight="1" thickBot="1">
      <c r="A7" s="4"/>
      <c r="B7" s="61" t="s">
        <v>38</v>
      </c>
      <c r="C7" s="62" t="s">
        <v>47</v>
      </c>
      <c r="D7" s="186" t="s">
        <v>37</v>
      </c>
      <c r="E7" s="187"/>
      <c r="F7" s="56"/>
      <c r="G7" s="61" t="s">
        <v>38</v>
      </c>
      <c r="H7" s="62" t="s">
        <v>39</v>
      </c>
      <c r="I7" s="63" t="s">
        <v>37</v>
      </c>
      <c r="J7" s="4"/>
      <c r="K7" s="4"/>
      <c r="L7" s="4"/>
      <c r="M7" s="35"/>
      <c r="O7">
        <v>7</v>
      </c>
      <c r="P7">
        <v>7</v>
      </c>
      <c r="Q7">
        <v>7</v>
      </c>
      <c r="R7">
        <v>7</v>
      </c>
    </row>
    <row r="8" spans="1:18" ht="21" customHeight="1">
      <c r="A8" s="4"/>
      <c r="B8" s="64" t="s">
        <v>40</v>
      </c>
      <c r="C8" s="65">
        <v>62</v>
      </c>
      <c r="D8" s="188">
        <v>14</v>
      </c>
      <c r="E8" s="189"/>
      <c r="F8" s="56"/>
      <c r="G8" s="64" t="s">
        <v>40</v>
      </c>
      <c r="H8" s="65">
        <v>125</v>
      </c>
      <c r="I8" s="66">
        <v>22</v>
      </c>
      <c r="J8" s="4"/>
      <c r="K8" s="4"/>
      <c r="L8" s="4"/>
      <c r="M8" s="35"/>
      <c r="O8">
        <v>8</v>
      </c>
      <c r="P8">
        <v>8</v>
      </c>
      <c r="Q8">
        <v>8</v>
      </c>
      <c r="R8">
        <v>8</v>
      </c>
    </row>
    <row r="9" spans="1:18" ht="21" customHeight="1" thickBot="1">
      <c r="A9" s="4"/>
      <c r="B9" s="67" t="s">
        <v>41</v>
      </c>
      <c r="C9" s="68">
        <v>58</v>
      </c>
      <c r="D9" s="169">
        <v>18</v>
      </c>
      <c r="E9" s="170"/>
      <c r="F9" s="56"/>
      <c r="G9" s="67" t="s">
        <v>41</v>
      </c>
      <c r="H9" s="68">
        <v>120</v>
      </c>
      <c r="I9" s="69">
        <v>15</v>
      </c>
      <c r="J9" s="4"/>
      <c r="K9" s="4"/>
      <c r="L9" s="4"/>
      <c r="M9" s="35"/>
      <c r="O9">
        <v>9</v>
      </c>
      <c r="P9">
        <v>9</v>
      </c>
      <c r="Q9">
        <v>9</v>
      </c>
      <c r="R9">
        <v>9</v>
      </c>
    </row>
    <row r="10" spans="1:18" ht="21" customHeight="1" thickBot="1">
      <c r="A10" s="4"/>
      <c r="B10" s="183" t="s">
        <v>48</v>
      </c>
      <c r="C10" s="184"/>
      <c r="D10" s="184"/>
      <c r="E10" s="185"/>
      <c r="F10" s="56"/>
      <c r="G10" s="196" t="s">
        <v>49</v>
      </c>
      <c r="H10" s="197"/>
      <c r="I10" s="198"/>
      <c r="J10" s="4"/>
      <c r="K10" s="4"/>
      <c r="L10" s="4"/>
      <c r="M10" s="35"/>
      <c r="O10">
        <v>10</v>
      </c>
      <c r="P10">
        <v>10</v>
      </c>
      <c r="Q10">
        <v>10</v>
      </c>
      <c r="R10">
        <v>10</v>
      </c>
    </row>
    <row r="11" spans="1:18" ht="21" customHeight="1">
      <c r="A11" s="4"/>
      <c r="B11" s="61" t="s">
        <v>42</v>
      </c>
      <c r="C11" s="62" t="s">
        <v>39</v>
      </c>
      <c r="D11" s="62" t="s">
        <v>43</v>
      </c>
      <c r="E11" s="63" t="s">
        <v>44</v>
      </c>
      <c r="F11" s="56"/>
      <c r="G11" s="61" t="s">
        <v>42</v>
      </c>
      <c r="H11" s="186" t="s">
        <v>50</v>
      </c>
      <c r="I11" s="187"/>
      <c r="J11" s="4"/>
      <c r="K11" s="4"/>
      <c r="L11" s="4"/>
      <c r="M11" s="35"/>
      <c r="O11">
        <v>11</v>
      </c>
      <c r="P11">
        <v>11</v>
      </c>
      <c r="Q11">
        <v>11</v>
      </c>
      <c r="R11">
        <v>11</v>
      </c>
    </row>
    <row r="12" spans="1:18" ht="21" customHeight="1">
      <c r="A12" s="4"/>
      <c r="B12" s="64" t="s">
        <v>51</v>
      </c>
      <c r="C12" s="50">
        <f>ROUND($C$8*$C$21+$D$8*$C$22+$C$24,0)</f>
        <v>121</v>
      </c>
      <c r="D12" s="129" t="e">
        <f>VLOOKUP($C12,#REF!, 3, FALSE)</f>
        <v>#REF!</v>
      </c>
      <c r="E12" s="51" t="e">
        <f>VLOOKUP($C12,#REF!, 2, FALSE)</f>
        <v>#REF!</v>
      </c>
      <c r="F12" s="56"/>
      <c r="G12" s="64" t="s">
        <v>51</v>
      </c>
      <c r="H12" s="203">
        <f>IF(AND($M$36="불가능", $N$36="불가능"), "가능한 케이스 없음", IF(OR(M36="불가능", N36="불가능"), MIN(M36, N36), IF(M36=N36, M36, M36&amp;" 또는 "&amp;N36)))</f>
        <v>81</v>
      </c>
      <c r="I12" s="204"/>
      <c r="J12" s="4"/>
      <c r="K12" s="4"/>
      <c r="L12" s="4"/>
      <c r="M12" s="35"/>
      <c r="O12">
        <v>12</v>
      </c>
      <c r="P12">
        <v>12</v>
      </c>
      <c r="Q12">
        <v>12</v>
      </c>
      <c r="R12">
        <v>12</v>
      </c>
    </row>
    <row r="13" spans="1:18" ht="21" customHeight="1">
      <c r="A13" s="4"/>
      <c r="B13" s="64" t="s">
        <v>52</v>
      </c>
      <c r="C13" s="50">
        <f>ROUND($C$8*$C$21+$D$8*$C$23+$C$25,0)</f>
        <v>124</v>
      </c>
      <c r="D13" s="129" t="e">
        <f>VLOOKUP($C13,#REF!, 3, FALSE)</f>
        <v>#REF!</v>
      </c>
      <c r="E13" s="51" t="e">
        <f>VLOOKUP($C13,#REF!, 2, FALSE)</f>
        <v>#REF!</v>
      </c>
      <c r="F13" s="56"/>
      <c r="G13" s="64" t="s">
        <v>52</v>
      </c>
      <c r="H13" s="201">
        <f>IF(AND(M37="불가능", N37="불가능"), "가능한 케이스 없음", IF(OR(M37="불가능", N37="불가능"), MIN(M37, N37), IF(M37=N37, M37, M37&amp;" 또는 "&amp;N37)))</f>
        <v>78</v>
      </c>
      <c r="I13" s="202"/>
      <c r="J13" s="4"/>
      <c r="K13" s="4"/>
      <c r="L13" s="4"/>
      <c r="M13" s="35"/>
      <c r="O13">
        <v>13</v>
      </c>
      <c r="P13">
        <v>13</v>
      </c>
      <c r="Q13">
        <v>13</v>
      </c>
      <c r="R13">
        <v>13</v>
      </c>
    </row>
    <row r="14" spans="1:18" ht="21" customHeight="1">
      <c r="A14" s="4"/>
      <c r="B14" s="64" t="s">
        <v>53</v>
      </c>
      <c r="C14" s="50">
        <f>ROUND($C$9*$C$27+$D$9*$C$28+$C$31,0)</f>
        <v>119</v>
      </c>
      <c r="D14" s="129" t="e">
        <f>VLOOKUP($C14,#REF!, 3, FALSE)</f>
        <v>#REF!</v>
      </c>
      <c r="E14" s="51" t="e">
        <f>VLOOKUP($C14,#REF!, 2, FALSE)</f>
        <v>#REF!</v>
      </c>
      <c r="F14" s="56"/>
      <c r="G14" s="64" t="s">
        <v>53</v>
      </c>
      <c r="H14" s="201">
        <f>IF(AND(M38="불가능", N38="불가능"), "가능한 케이스 없음", IF(OR(M38="불가능", N38="불가능"), MIN(M38, N38), IF(M38=N38, M38, M38&amp;" 또는 "&amp;N38)))</f>
        <v>76</v>
      </c>
      <c r="I14" s="202"/>
      <c r="J14" s="4"/>
      <c r="K14" s="4"/>
      <c r="L14" s="4"/>
      <c r="M14" s="35"/>
      <c r="O14">
        <v>14</v>
      </c>
      <c r="P14">
        <v>14</v>
      </c>
      <c r="Q14">
        <v>14</v>
      </c>
      <c r="R14">
        <v>14</v>
      </c>
    </row>
    <row r="15" spans="1:18" ht="21" customHeight="1">
      <c r="A15" s="4"/>
      <c r="B15" s="64" t="s">
        <v>45</v>
      </c>
      <c r="C15" s="50">
        <f>ROUND($C$9*$C$27+$D$9*$C$29+$C$32,0)</f>
        <v>127</v>
      </c>
      <c r="D15" s="129" t="e">
        <f>VLOOKUP($C15,#REF!, 3, FALSE)</f>
        <v>#REF!</v>
      </c>
      <c r="E15" s="51" t="e">
        <f>VLOOKUP($C15,#REF!, 2, FALSE)</f>
        <v>#REF!</v>
      </c>
      <c r="F15" s="56"/>
      <c r="G15" s="64" t="s">
        <v>45</v>
      </c>
      <c r="H15" s="201" t="str">
        <f>IF(AND(M39="불가능", N39="불가능"), "가능한 케이스 없음", IF(OR(M39="불가능", N39="불가능"), MIN(M39, N39), IF(M39=N39, M39, M39&amp;" 또는 "&amp;N39)))</f>
        <v>67 또는 68</v>
      </c>
      <c r="I15" s="202"/>
      <c r="J15" s="4"/>
      <c r="K15" s="4"/>
      <c r="L15" s="4"/>
      <c r="M15" s="35"/>
      <c r="O15">
        <v>15</v>
      </c>
      <c r="P15">
        <v>15</v>
      </c>
      <c r="Q15">
        <v>15</v>
      </c>
      <c r="R15">
        <v>15</v>
      </c>
    </row>
    <row r="16" spans="1:18" ht="21" customHeight="1" thickBot="1">
      <c r="A16" s="4"/>
      <c r="B16" s="67" t="s">
        <v>46</v>
      </c>
      <c r="C16" s="53">
        <f>ROUND($C$9*$C$27+$D$9*$C$30+$C$33,0)</f>
        <v>123</v>
      </c>
      <c r="D16" s="130" t="e">
        <f>VLOOKUP($C16,#REF!, 3, FALSE)</f>
        <v>#REF!</v>
      </c>
      <c r="E16" s="54" t="e">
        <f>VLOOKUP($C16,#REF!, 2, FALSE)</f>
        <v>#REF!</v>
      </c>
      <c r="F16" s="56"/>
      <c r="G16" s="67" t="s">
        <v>46</v>
      </c>
      <c r="H16" s="199">
        <f>IF(AND(M40="불가능", N40="불가능"), "가능한 케이스 없음", IF(OR(M40="불가능", N40="불가능"), MIN(M40, N40), IF(M40=N40, M40, M40&amp;" 또는 "&amp;N40)))</f>
        <v>72</v>
      </c>
      <c r="I16" s="200"/>
      <c r="K16" s="4"/>
      <c r="L16" s="4"/>
      <c r="O16">
        <v>16</v>
      </c>
      <c r="P16">
        <v>16</v>
      </c>
      <c r="Q16">
        <v>16</v>
      </c>
      <c r="R16">
        <v>16</v>
      </c>
    </row>
    <row r="17" spans="1:18">
      <c r="A17" s="4"/>
      <c r="B17" s="44"/>
      <c r="C17" s="44"/>
      <c r="D17" s="44"/>
      <c r="E17" s="45"/>
      <c r="F17" s="4"/>
      <c r="G17" s="45"/>
      <c r="H17" s="45"/>
      <c r="I17" s="45"/>
      <c r="J17" s="4"/>
      <c r="K17" s="4"/>
      <c r="L17" s="4"/>
      <c r="M17" s="35"/>
      <c r="O17">
        <v>17</v>
      </c>
      <c r="P17">
        <v>17</v>
      </c>
      <c r="Q17">
        <v>17</v>
      </c>
      <c r="R17">
        <v>17</v>
      </c>
    </row>
    <row r="18" spans="1:18">
      <c r="A18" s="4"/>
      <c r="B18" s="3"/>
      <c r="C18" s="3"/>
      <c r="D18" s="3"/>
      <c r="E18" s="4"/>
      <c r="F18" s="4"/>
      <c r="G18" s="4"/>
      <c r="H18" s="4"/>
      <c r="I18" s="4"/>
      <c r="J18" s="4"/>
      <c r="K18" s="4"/>
      <c r="L18" s="4"/>
      <c r="M18" s="35"/>
      <c r="O18">
        <v>18</v>
      </c>
      <c r="P18">
        <v>18</v>
      </c>
      <c r="Q18">
        <v>18</v>
      </c>
      <c r="R18">
        <v>18</v>
      </c>
    </row>
    <row r="19" spans="1:18">
      <c r="A19" s="4"/>
      <c r="B19" s="3"/>
      <c r="C19" s="3"/>
      <c r="D19" s="3"/>
      <c r="E19" s="4"/>
      <c r="F19" s="4"/>
      <c r="H19" s="4"/>
      <c r="I19" s="4"/>
      <c r="J19" s="4"/>
      <c r="K19" s="4"/>
      <c r="L19" s="4"/>
      <c r="M19" s="35"/>
      <c r="O19">
        <v>19</v>
      </c>
      <c r="P19">
        <v>19</v>
      </c>
      <c r="Q19">
        <v>19</v>
      </c>
      <c r="R19">
        <v>19</v>
      </c>
    </row>
    <row r="20" spans="1:18" ht="17.5" thickBot="1">
      <c r="A20" s="4"/>
      <c r="B20" s="3"/>
      <c r="C20" s="3"/>
      <c r="D20" s="3"/>
      <c r="E20" s="4"/>
      <c r="F20" s="4"/>
      <c r="G20" s="4"/>
      <c r="H20" s="4"/>
      <c r="I20" s="4"/>
      <c r="J20" s="4"/>
      <c r="K20" s="4"/>
      <c r="L20" s="4"/>
      <c r="M20" s="35"/>
      <c r="O20">
        <v>20</v>
      </c>
      <c r="P20">
        <v>20</v>
      </c>
      <c r="Q20">
        <v>20</v>
      </c>
      <c r="R20">
        <v>20</v>
      </c>
    </row>
    <row r="21" spans="1:18" ht="21" customHeight="1">
      <c r="A21" s="4"/>
      <c r="B21" s="37" t="s">
        <v>15</v>
      </c>
      <c r="C21" s="38">
        <v>1.1240000000000001</v>
      </c>
      <c r="D21" s="3"/>
      <c r="E21" s="4"/>
      <c r="F21" s="4"/>
      <c r="G21" s="205"/>
      <c r="H21" s="205"/>
      <c r="I21" s="205"/>
      <c r="J21" s="205"/>
      <c r="K21" s="4"/>
      <c r="L21" s="4"/>
      <c r="M21" s="35"/>
      <c r="O21">
        <v>21</v>
      </c>
      <c r="P21">
        <v>21</v>
      </c>
      <c r="Q21">
        <v>21</v>
      </c>
      <c r="R21">
        <v>21</v>
      </c>
    </row>
    <row r="22" spans="1:18" ht="21" customHeight="1">
      <c r="A22" s="4"/>
      <c r="B22" s="39" t="s">
        <v>2</v>
      </c>
      <c r="C22" s="40">
        <v>0.92300000000000004</v>
      </c>
      <c r="D22" s="3"/>
      <c r="E22" s="4"/>
      <c r="F22" s="4"/>
      <c r="G22" s="3"/>
      <c r="H22" s="125"/>
      <c r="I22" s="125"/>
      <c r="J22" s="125"/>
      <c r="K22" s="4"/>
      <c r="L22" s="4"/>
      <c r="M22" s="35"/>
      <c r="O22">
        <v>22</v>
      </c>
      <c r="P22">
        <v>22</v>
      </c>
      <c r="Q22">
        <v>22</v>
      </c>
      <c r="R22">
        <v>22</v>
      </c>
    </row>
    <row r="23" spans="1:18" ht="21" customHeight="1">
      <c r="A23" s="4"/>
      <c r="B23" s="39" t="s">
        <v>3</v>
      </c>
      <c r="C23" s="40">
        <v>0.98199999999999998</v>
      </c>
      <c r="D23" s="3"/>
      <c r="E23" s="4"/>
      <c r="F23" s="4"/>
      <c r="G23" s="125"/>
      <c r="H23" s="126"/>
      <c r="I23" s="126"/>
      <c r="J23" s="126"/>
      <c r="K23" s="20"/>
      <c r="L23" s="20"/>
      <c r="M23" s="35"/>
      <c r="O23">
        <v>23</v>
      </c>
      <c r="P23">
        <v>24</v>
      </c>
      <c r="Q23">
        <v>23</v>
      </c>
      <c r="R23">
        <v>23</v>
      </c>
    </row>
    <row r="24" spans="1:18" ht="21" customHeight="1">
      <c r="A24" s="4"/>
      <c r="B24" s="39" t="s">
        <v>4</v>
      </c>
      <c r="C24" s="40">
        <v>38.700000000000003</v>
      </c>
      <c r="D24" s="3"/>
      <c r="E24" s="4"/>
      <c r="F24" s="4"/>
      <c r="G24" s="125"/>
      <c r="H24" s="127"/>
      <c r="I24" s="127"/>
      <c r="J24" s="127"/>
      <c r="K24" s="20"/>
      <c r="L24" s="20"/>
      <c r="M24" s="35"/>
      <c r="O24">
        <v>24</v>
      </c>
      <c r="P24" s="28"/>
      <c r="Q24">
        <v>24</v>
      </c>
      <c r="R24">
        <v>24</v>
      </c>
    </row>
    <row r="25" spans="1:18" ht="21" customHeight="1" thickBot="1">
      <c r="A25" s="4"/>
      <c r="B25" s="41" t="s">
        <v>5</v>
      </c>
      <c r="C25" s="42">
        <v>40.700000000000003</v>
      </c>
      <c r="D25" s="3"/>
      <c r="E25" s="4"/>
      <c r="F25" s="4"/>
      <c r="G25" s="125"/>
      <c r="H25" s="127"/>
      <c r="I25" s="127"/>
      <c r="J25" s="127"/>
      <c r="K25" s="20"/>
      <c r="L25" s="20"/>
      <c r="M25" s="35"/>
      <c r="O25">
        <v>25</v>
      </c>
      <c r="P25" s="28"/>
      <c r="Q25">
        <v>25</v>
      </c>
      <c r="R25">
        <v>26</v>
      </c>
    </row>
    <row r="26" spans="1:18" ht="21" customHeight="1" thickBot="1">
      <c r="A26" s="4"/>
      <c r="B26" s="43"/>
      <c r="C26" s="43"/>
      <c r="D26" s="3"/>
      <c r="E26" s="4"/>
      <c r="F26" s="24"/>
      <c r="G26" s="125"/>
      <c r="H26" s="128"/>
      <c r="I26" s="128"/>
      <c r="J26" s="128"/>
      <c r="K26" s="24"/>
      <c r="L26" s="24"/>
      <c r="M26" s="35"/>
      <c r="O26">
        <v>26</v>
      </c>
      <c r="Q26">
        <v>26</v>
      </c>
    </row>
    <row r="27" spans="1:18" ht="21" customHeight="1">
      <c r="A27" s="4"/>
      <c r="B27" s="37" t="s">
        <v>19</v>
      </c>
      <c r="C27" s="38">
        <v>0.77749999999999997</v>
      </c>
      <c r="D27" s="3"/>
      <c r="E27" s="4"/>
      <c r="F27" s="24"/>
      <c r="G27" s="24"/>
      <c r="H27" s="24"/>
      <c r="I27" s="24"/>
      <c r="J27" s="24"/>
      <c r="K27" s="24"/>
      <c r="L27" s="24"/>
      <c r="M27" s="35"/>
      <c r="O27">
        <v>27</v>
      </c>
      <c r="Q27">
        <v>27</v>
      </c>
    </row>
    <row r="28" spans="1:18" ht="21" customHeight="1">
      <c r="A28" s="4"/>
      <c r="B28" s="39" t="s">
        <v>8</v>
      </c>
      <c r="C28" s="40">
        <v>0.68700000000000006</v>
      </c>
      <c r="D28" s="3"/>
      <c r="E28" s="4"/>
      <c r="F28" s="24"/>
      <c r="G28" s="205"/>
      <c r="H28" s="205"/>
      <c r="I28" s="205"/>
      <c r="J28" s="205"/>
      <c r="K28" s="205"/>
      <c r="L28" s="4"/>
      <c r="M28" s="35"/>
      <c r="O28">
        <v>28</v>
      </c>
      <c r="Q28">
        <v>28</v>
      </c>
    </row>
    <row r="29" spans="1:18" ht="21" customHeight="1">
      <c r="A29" s="4"/>
      <c r="B29" s="39" t="s">
        <v>9</v>
      </c>
      <c r="C29" s="40">
        <v>1.026</v>
      </c>
      <c r="D29" s="3"/>
      <c r="E29" s="4"/>
      <c r="F29" s="24"/>
      <c r="G29" s="3"/>
      <c r="H29" s="125"/>
      <c r="I29" s="125"/>
      <c r="J29" s="125"/>
      <c r="K29" s="125"/>
      <c r="L29" s="4"/>
      <c r="M29" s="35"/>
      <c r="O29">
        <v>29</v>
      </c>
      <c r="Q29">
        <v>29</v>
      </c>
    </row>
    <row r="30" spans="1:18" ht="21" customHeight="1">
      <c r="A30" s="4"/>
      <c r="B30" s="39" t="s">
        <v>6</v>
      </c>
      <c r="C30" s="40">
        <v>0.81599999999999995</v>
      </c>
      <c r="D30" s="3"/>
      <c r="E30" s="4"/>
      <c r="F30" s="24"/>
      <c r="G30" s="125"/>
      <c r="H30" s="126"/>
      <c r="I30" s="126"/>
      <c r="J30" s="126"/>
      <c r="K30" s="126"/>
      <c r="L30" s="4"/>
      <c r="M30" s="35"/>
      <c r="O30">
        <v>30</v>
      </c>
      <c r="Q30">
        <v>30</v>
      </c>
    </row>
    <row r="31" spans="1:18" ht="21" customHeight="1">
      <c r="A31" s="4"/>
      <c r="B31" s="39" t="s">
        <v>7</v>
      </c>
      <c r="C31" s="40">
        <v>62</v>
      </c>
      <c r="D31" s="3"/>
      <c r="E31" s="4"/>
      <c r="F31" s="24"/>
      <c r="G31" s="125"/>
      <c r="H31" s="127"/>
      <c r="I31" s="127"/>
      <c r="J31" s="127"/>
      <c r="K31" s="127"/>
      <c r="L31" s="4"/>
      <c r="M31" s="35"/>
      <c r="O31">
        <v>31</v>
      </c>
      <c r="Q31">
        <v>31</v>
      </c>
    </row>
    <row r="32" spans="1:18" ht="21" customHeight="1">
      <c r="A32" s="4"/>
      <c r="B32" s="39" t="s">
        <v>10</v>
      </c>
      <c r="C32" s="40">
        <v>63.7</v>
      </c>
      <c r="D32" s="3"/>
      <c r="E32" s="4"/>
      <c r="F32" s="24"/>
      <c r="G32" s="125"/>
      <c r="H32" s="127"/>
      <c r="I32" s="127"/>
      <c r="J32" s="127"/>
      <c r="K32" s="127"/>
      <c r="L32" s="4"/>
      <c r="M32" s="35"/>
      <c r="O32">
        <v>32</v>
      </c>
      <c r="Q32">
        <v>32</v>
      </c>
    </row>
    <row r="33" spans="1:17" ht="21" customHeight="1" thickBot="1">
      <c r="A33" s="4"/>
      <c r="B33" s="41" t="s">
        <v>11</v>
      </c>
      <c r="C33" s="42">
        <v>63.4</v>
      </c>
      <c r="D33" s="3"/>
      <c r="E33" s="4"/>
      <c r="F33" s="24"/>
      <c r="G33" s="125"/>
      <c r="H33" s="128"/>
      <c r="I33" s="128"/>
      <c r="J33" s="128"/>
      <c r="K33" s="128"/>
      <c r="L33" s="4"/>
      <c r="M33" s="35"/>
      <c r="O33">
        <v>33</v>
      </c>
      <c r="Q33">
        <v>33</v>
      </c>
    </row>
    <row r="34" spans="1:17">
      <c r="A34" s="4"/>
      <c r="B34" s="3"/>
      <c r="C34" s="3"/>
      <c r="D34" s="3"/>
      <c r="E34" s="4"/>
      <c r="F34" s="24"/>
      <c r="G34" s="24"/>
      <c r="H34" s="24"/>
      <c r="I34" s="24"/>
      <c r="J34" s="24"/>
      <c r="K34" s="4"/>
      <c r="L34" s="4"/>
      <c r="M34" s="35"/>
      <c r="O34">
        <v>34</v>
      </c>
      <c r="Q34">
        <v>34</v>
      </c>
    </row>
    <row r="35" spans="1:17">
      <c r="A35" s="4"/>
      <c r="B35" s="3"/>
      <c r="C35" s="3"/>
      <c r="D35" s="3"/>
      <c r="E35" s="4"/>
      <c r="F35" s="24"/>
      <c r="G35" s="24"/>
      <c r="H35" s="24"/>
      <c r="I35" s="24"/>
      <c r="J35" s="24"/>
      <c r="K35" s="4"/>
      <c r="L35" s="4"/>
      <c r="M35" s="35"/>
      <c r="O35">
        <v>35</v>
      </c>
      <c r="Q35">
        <v>35</v>
      </c>
    </row>
    <row r="36" spans="1:17">
      <c r="E36" s="36"/>
      <c r="F36" s="36"/>
      <c r="G36" s="33">
        <f>($H$8-0.5-$I$8*$C$22-$C$24)/$C$21</f>
        <v>58.268683274021349</v>
      </c>
      <c r="H36" s="33">
        <f>($H$8+0.499-$I$8*$C$22-$C$24)/$C$21</f>
        <v>59.157473309608534</v>
      </c>
      <c r="I36" s="34">
        <f>ROUNDUP(G36, 0)</f>
        <v>59</v>
      </c>
      <c r="J36" s="34">
        <f>ROUNDDOWN(H36, 0)</f>
        <v>59</v>
      </c>
      <c r="K36" s="33">
        <f>ROUNDUP(G36, 0)+$I$8</f>
        <v>81</v>
      </c>
      <c r="L36" s="33">
        <f>ROUNDDOWN(H36, 0)+$I$8</f>
        <v>81</v>
      </c>
      <c r="M36" s="33">
        <f>IF(OR($I36&gt;76, $J36&lt;0, AND($I36=75, $J36=75), AND($I36=1, $J36=1), $I36&gt;$J36, K36&gt;100, K36=99, K36=1, K36&lt;0, $I$8&gt;24, $I$8=23, $I$8=1, $I$8&lt;0), "불가능", K36)</f>
        <v>81</v>
      </c>
      <c r="N36" s="33">
        <f>IF(OR($I36&gt;76, $J36&lt;0, AND($I36=75, $J36=75), AND($I36=1, $J36=1), $I36&gt;$J36, L36&gt;100, L36=99, L36=1, L36&lt;0, $I$8&gt;24, $I$8=23, $I$8=1, $I$8&lt;0, H36&lt;0), "불가능", L36)</f>
        <v>81</v>
      </c>
      <c r="O36">
        <v>36</v>
      </c>
      <c r="Q36">
        <v>36</v>
      </c>
    </row>
    <row r="37" spans="1:17">
      <c r="E37" s="36"/>
      <c r="F37" s="36"/>
      <c r="G37" s="33">
        <f>($H$8-0.5-$I$8*$C$23-$C$25)/$C$21</f>
        <v>55.334519572953731</v>
      </c>
      <c r="H37" s="33">
        <f>($H$8+0.499-$I$8*$C$23-$C$25)/$C$21</f>
        <v>56.223309608540916</v>
      </c>
      <c r="I37" s="34">
        <f>ROUNDUP(G37, 0)</f>
        <v>56</v>
      </c>
      <c r="J37" s="34">
        <f>ROUNDDOWN(H37, 0)</f>
        <v>56</v>
      </c>
      <c r="K37" s="33">
        <f>ROUNDUP(G37, 0)+$I$8</f>
        <v>78</v>
      </c>
      <c r="L37" s="33">
        <f>ROUNDDOWN(H37, 0)+$I$8</f>
        <v>78</v>
      </c>
      <c r="M37" s="33">
        <f>IF(OR($I37&gt;76, $J37&lt;0, AND($I37=75, $J37=75), AND($I37=1, $J37=1), $I37&gt;$J37, K37&gt;100, K37=99, K37=1, K37&lt;0, $I$8&gt;24, $I$8=23, $I$8=1, $I$8&lt;0), "불가능", K37)</f>
        <v>78</v>
      </c>
      <c r="N37" s="33">
        <f>IF(OR($I37&gt;76, $J37&lt;0, AND($I37=75, $J37=75), AND($I37=1, $J37=1), $I37&gt;$J37, L37&gt;100, L37=99, L37=1, L37&lt;0, $I$8&gt;24, $I$8=23, $I$8=1, $I$8&lt;0, H37&lt;0), "불가능", L37)</f>
        <v>78</v>
      </c>
      <c r="O37">
        <v>37</v>
      </c>
      <c r="Q37">
        <v>37</v>
      </c>
    </row>
    <row r="38" spans="1:17">
      <c r="E38" s="36"/>
      <c r="F38" s="36"/>
      <c r="G38" s="33">
        <f>($H$9-0.5-$I$9*$C$28-$C$31)/$C$27</f>
        <v>60.700964630225073</v>
      </c>
      <c r="H38" s="33">
        <f>($H$9+0.499-$I$9*$C$28-$C$31)/$C$27</f>
        <v>61.985852090032139</v>
      </c>
      <c r="I38" s="34">
        <f>ROUNDUP(G38, 0)</f>
        <v>61</v>
      </c>
      <c r="J38" s="34">
        <f>ROUNDDOWN(H38, 0)</f>
        <v>61</v>
      </c>
      <c r="K38" s="33">
        <f>ROUNDUP(G38, 0)+$I$9</f>
        <v>76</v>
      </c>
      <c r="L38" s="33">
        <f>ROUNDDOWN(H38, 0)+$I$9</f>
        <v>76</v>
      </c>
      <c r="M38" s="33">
        <f t="shared" ref="M38:M40" si="0">IF(OR($I38&gt;74, $J38&lt;0, AND($I38=73, $J38=73), AND($I38=1, $J38=1), $I38&gt;$J38, K38&gt;100, K38=99, K38=1, K38&lt;0, $I$9&gt;26, $I$9=25, $I$9=1, $I$9&lt;0), "불가능", K38)</f>
        <v>76</v>
      </c>
      <c r="N38" s="33">
        <f>IF(OR($I38&gt;74, $J38&lt;0, AND($I38=73, $J38=73), AND($I38=1, $J38=1), $I38&gt;$J38, L38&gt;100, L38=99, L38=1, L38&lt;0, $I$9&gt;26, $I$9=25, $I$9=1, $I$9&lt;0, H38&lt;0), "불가능", L38)</f>
        <v>76</v>
      </c>
      <c r="O38">
        <v>38</v>
      </c>
      <c r="Q38">
        <v>38</v>
      </c>
    </row>
    <row r="39" spans="1:17">
      <c r="E39" s="36"/>
      <c r="F39" s="36"/>
      <c r="G39" s="33">
        <f>($H$9-0.5-$I$9*$C$29-$C$32)/$C$27</f>
        <v>51.974276527331185</v>
      </c>
      <c r="H39" s="33">
        <f>($H$9+0.499-$I$9*$C$29-$C$32)/$C$27</f>
        <v>53.259163987138258</v>
      </c>
      <c r="I39" s="34">
        <f>ROUNDUP(G39, 0)</f>
        <v>52</v>
      </c>
      <c r="J39" s="34">
        <f>ROUNDDOWN(H39, 0)</f>
        <v>53</v>
      </c>
      <c r="K39" s="33">
        <f>ROUNDUP(G39, 0)+$I$9</f>
        <v>67</v>
      </c>
      <c r="L39" s="33">
        <f>ROUNDDOWN(H39, 0)+$I$9</f>
        <v>68</v>
      </c>
      <c r="M39" s="33">
        <f t="shared" si="0"/>
        <v>67</v>
      </c>
      <c r="N39" s="33">
        <f>IF(OR($I39&gt;74, $J39&lt;0, AND($I39=73, $J39=73), AND($I39=1, $J39=1), $I39&gt;$J39, L39&gt;100, L39=99, L39=1, L39&lt;0, $I$9&gt;26, $I$9=25, $I$9=1, $I$9&lt;0, H39&lt;0), "불가능", L39)</f>
        <v>68</v>
      </c>
      <c r="O39">
        <v>39</v>
      </c>
      <c r="Q39">
        <v>39</v>
      </c>
    </row>
    <row r="40" spans="1:17">
      <c r="E40" s="36"/>
      <c r="F40" s="36"/>
      <c r="G40" s="33">
        <f>($H$9-0.5-$I$9*$C$30-$C$33)/$C$27</f>
        <v>56.411575562700975</v>
      </c>
      <c r="H40" s="33">
        <f>($H$9+0.499-$I$9*$C$30-$C$33)/$C$27</f>
        <v>57.696463022508041</v>
      </c>
      <c r="I40" s="34">
        <f>ROUNDUP(G40, 0)</f>
        <v>57</v>
      </c>
      <c r="J40" s="34">
        <f>ROUNDDOWN(H40, 0)</f>
        <v>57</v>
      </c>
      <c r="K40" s="33">
        <f>ROUNDUP(G40, 0)+$I$9</f>
        <v>72</v>
      </c>
      <c r="L40" s="33">
        <f>ROUNDDOWN(H40, 0)+$I$9</f>
        <v>72</v>
      </c>
      <c r="M40" s="33">
        <f t="shared" si="0"/>
        <v>72</v>
      </c>
      <c r="N40" s="33">
        <f>IF(OR($I40&gt;74, $J40&lt;0, AND($I40=73, $J40=73), AND($I40=1, $J40=1), $I40&gt;$J40, L40&gt;100, L40=99, L40=1, L40&lt;0, $I$9&gt;26, $I$9=25, $I$9=1, $I$9&lt;0, H40&lt;0), "불가능", L40)</f>
        <v>72</v>
      </c>
      <c r="O40">
        <v>40</v>
      </c>
      <c r="Q40">
        <v>40</v>
      </c>
    </row>
    <row r="41" spans="1:17">
      <c r="E41" s="36"/>
      <c r="F41" s="36"/>
      <c r="G41" s="36"/>
      <c r="H41" s="36"/>
      <c r="I41" s="36"/>
      <c r="J41" s="36"/>
      <c r="K41" s="36"/>
      <c r="L41" s="36"/>
      <c r="O41">
        <v>41</v>
      </c>
      <c r="Q41">
        <v>41</v>
      </c>
    </row>
    <row r="42" spans="1:17">
      <c r="E42" s="36"/>
      <c r="F42" s="36"/>
      <c r="G42" s="36"/>
      <c r="H42" s="36"/>
      <c r="I42" s="36"/>
      <c r="J42" s="36"/>
      <c r="K42" s="36"/>
      <c r="L42" s="36"/>
      <c r="O42">
        <v>42</v>
      </c>
      <c r="Q42">
        <v>42</v>
      </c>
    </row>
    <row r="43" spans="1:17">
      <c r="O43">
        <v>43</v>
      </c>
      <c r="Q43">
        <v>43</v>
      </c>
    </row>
    <row r="44" spans="1:17">
      <c r="O44">
        <v>44</v>
      </c>
      <c r="Q44">
        <v>44</v>
      </c>
    </row>
    <row r="45" spans="1:17">
      <c r="O45">
        <v>45</v>
      </c>
      <c r="Q45">
        <v>45</v>
      </c>
    </row>
    <row r="46" spans="1:17">
      <c r="O46">
        <v>46</v>
      </c>
      <c r="Q46">
        <v>46</v>
      </c>
    </row>
    <row r="47" spans="1:17">
      <c r="O47">
        <v>47</v>
      </c>
      <c r="Q47">
        <v>47</v>
      </c>
    </row>
    <row r="48" spans="1:17">
      <c r="O48">
        <v>48</v>
      </c>
      <c r="Q48">
        <v>48</v>
      </c>
    </row>
    <row r="49" spans="15:17">
      <c r="O49">
        <v>49</v>
      </c>
      <c r="Q49">
        <v>49</v>
      </c>
    </row>
    <row r="50" spans="15:17">
      <c r="O50">
        <v>50</v>
      </c>
      <c r="Q50">
        <v>50</v>
      </c>
    </row>
    <row r="51" spans="15:17">
      <c r="O51">
        <v>51</v>
      </c>
      <c r="Q51">
        <v>51</v>
      </c>
    </row>
    <row r="52" spans="15:17">
      <c r="O52">
        <v>52</v>
      </c>
      <c r="Q52">
        <v>52</v>
      </c>
    </row>
    <row r="53" spans="15:17">
      <c r="O53">
        <v>53</v>
      </c>
      <c r="Q53">
        <v>53</v>
      </c>
    </row>
    <row r="54" spans="15:17">
      <c r="O54">
        <v>54</v>
      </c>
      <c r="Q54">
        <v>54</v>
      </c>
    </row>
    <row r="55" spans="15:17">
      <c r="O55">
        <v>55</v>
      </c>
      <c r="Q55">
        <v>55</v>
      </c>
    </row>
    <row r="56" spans="15:17">
      <c r="O56">
        <v>56</v>
      </c>
      <c r="Q56">
        <v>56</v>
      </c>
    </row>
    <row r="57" spans="15:17">
      <c r="O57">
        <v>57</v>
      </c>
      <c r="Q57">
        <v>57</v>
      </c>
    </row>
    <row r="58" spans="15:17">
      <c r="O58">
        <v>58</v>
      </c>
      <c r="Q58">
        <v>58</v>
      </c>
    </row>
    <row r="59" spans="15:17">
      <c r="O59">
        <v>59</v>
      </c>
      <c r="Q59">
        <v>59</v>
      </c>
    </row>
    <row r="60" spans="15:17">
      <c r="O60">
        <v>60</v>
      </c>
      <c r="Q60">
        <v>60</v>
      </c>
    </row>
    <row r="61" spans="15:17">
      <c r="O61">
        <v>61</v>
      </c>
      <c r="Q61">
        <v>61</v>
      </c>
    </row>
    <row r="62" spans="15:17">
      <c r="O62">
        <v>62</v>
      </c>
      <c r="Q62">
        <v>62</v>
      </c>
    </row>
    <row r="63" spans="15:17">
      <c r="O63">
        <v>63</v>
      </c>
      <c r="Q63">
        <v>63</v>
      </c>
    </row>
    <row r="64" spans="15:17">
      <c r="O64">
        <v>64</v>
      </c>
      <c r="Q64">
        <v>64</v>
      </c>
    </row>
    <row r="65" spans="15:19">
      <c r="O65">
        <v>65</v>
      </c>
      <c r="Q65">
        <v>65</v>
      </c>
    </row>
    <row r="66" spans="15:19">
      <c r="O66">
        <v>66</v>
      </c>
      <c r="Q66">
        <v>66</v>
      </c>
    </row>
    <row r="67" spans="15:19">
      <c r="O67">
        <v>67</v>
      </c>
      <c r="Q67">
        <v>67</v>
      </c>
    </row>
    <row r="68" spans="15:19">
      <c r="O68">
        <v>68</v>
      </c>
      <c r="Q68">
        <v>68</v>
      </c>
    </row>
    <row r="69" spans="15:19">
      <c r="O69">
        <v>69</v>
      </c>
      <c r="Q69">
        <v>69</v>
      </c>
    </row>
    <row r="70" spans="15:19">
      <c r="O70">
        <v>70</v>
      </c>
      <c r="Q70">
        <v>70</v>
      </c>
    </row>
    <row r="71" spans="15:19">
      <c r="O71">
        <v>71</v>
      </c>
      <c r="Q71">
        <v>71</v>
      </c>
    </row>
    <row r="72" spans="15:19">
      <c r="O72">
        <v>72</v>
      </c>
      <c r="Q72">
        <v>72</v>
      </c>
    </row>
    <row r="73" spans="15:19">
      <c r="O73">
        <v>73</v>
      </c>
      <c r="Q73">
        <v>74</v>
      </c>
    </row>
    <row r="74" spans="15:19">
      <c r="O74">
        <v>74</v>
      </c>
    </row>
    <row r="75" spans="15:19">
      <c r="O75">
        <v>76</v>
      </c>
    </row>
    <row r="76" spans="15:19" ht="17.5" thickBot="1"/>
    <row r="77" spans="15:19" ht="17.5" thickBot="1">
      <c r="O77" s="171" t="s">
        <v>25</v>
      </c>
      <c r="P77" s="172"/>
      <c r="Q77" s="172"/>
      <c r="R77" s="173"/>
      <c r="S77" s="4"/>
    </row>
    <row r="78" spans="15:19">
      <c r="O78" s="14"/>
      <c r="P78" s="15" t="s">
        <v>12</v>
      </c>
      <c r="Q78" s="15" t="s">
        <v>14</v>
      </c>
      <c r="R78" s="16" t="s">
        <v>20</v>
      </c>
      <c r="S78" s="4"/>
    </row>
    <row r="79" spans="15:19">
      <c r="O79" s="17" t="s">
        <v>24</v>
      </c>
      <c r="P79" s="18">
        <v>189902</v>
      </c>
      <c r="Q79" s="18">
        <v>97048</v>
      </c>
      <c r="R79" s="19">
        <f>P79+Q79</f>
        <v>286950</v>
      </c>
      <c r="S79" s="20"/>
    </row>
    <row r="80" spans="15:19">
      <c r="O80" s="21" t="s">
        <v>21</v>
      </c>
      <c r="P80" s="22">
        <v>42.23</v>
      </c>
      <c r="Q80" s="22">
        <v>51.05</v>
      </c>
      <c r="R80" s="23">
        <f>(P80*$P$79+Q80*$Q$79)/$R$79</f>
        <v>45.212970412963926</v>
      </c>
      <c r="S80" s="20"/>
    </row>
    <row r="81" spans="15:19">
      <c r="O81" s="21" t="s">
        <v>22</v>
      </c>
      <c r="P81" s="22">
        <f>P82-P80</f>
        <v>15.800000000000004</v>
      </c>
      <c r="Q81" s="22">
        <f>Q82-Q80</f>
        <v>16.5</v>
      </c>
      <c r="R81" s="23">
        <f>(P81*$P$79+Q81*$Q$79)/$R$79</f>
        <v>16.03674368356857</v>
      </c>
      <c r="S81" s="20"/>
    </row>
    <row r="82" spans="15:19" ht="17.5" thickBot="1">
      <c r="O82" s="25" t="s">
        <v>23</v>
      </c>
      <c r="P82" s="26">
        <v>58.03</v>
      </c>
      <c r="Q82" s="26">
        <v>67.55</v>
      </c>
      <c r="R82" s="27">
        <f>(P82*$P$79+Q82*$Q$79)/$R$79</f>
        <v>61.2497140965325</v>
      </c>
      <c r="S82" s="24"/>
    </row>
    <row r="83" spans="15:19" ht="17.5" thickBot="1">
      <c r="O83" s="24"/>
      <c r="P83" s="24"/>
      <c r="Q83" s="24"/>
      <c r="R83" s="24"/>
      <c r="S83" s="24"/>
    </row>
    <row r="84" spans="15:19" ht="17.5" thickBot="1">
      <c r="O84" s="174" t="s">
        <v>26</v>
      </c>
      <c r="P84" s="175"/>
      <c r="Q84" s="175"/>
      <c r="R84" s="175"/>
      <c r="S84" s="176"/>
    </row>
    <row r="85" spans="15:19">
      <c r="O85" s="29"/>
      <c r="P85" s="30" t="s">
        <v>13</v>
      </c>
      <c r="Q85" s="30" t="s">
        <v>27</v>
      </c>
      <c r="R85" s="30" t="s">
        <v>28</v>
      </c>
      <c r="S85" s="31" t="s">
        <v>20</v>
      </c>
    </row>
    <row r="86" spans="15:19">
      <c r="O86" s="21" t="s">
        <v>24</v>
      </c>
      <c r="P86" s="18">
        <v>155934</v>
      </c>
      <c r="Q86" s="18">
        <v>117473</v>
      </c>
      <c r="R86" s="18">
        <v>12592</v>
      </c>
      <c r="S86" s="32">
        <f>P86+Q86+R86</f>
        <v>285999</v>
      </c>
    </row>
    <row r="87" spans="15:19">
      <c r="O87" s="21" t="s">
        <v>21</v>
      </c>
      <c r="P87" s="22">
        <v>19.68</v>
      </c>
      <c r="Q87" s="22">
        <v>36.46</v>
      </c>
      <c r="R87" s="22">
        <v>26.75</v>
      </c>
      <c r="S87" s="23">
        <f>(P87*$P$86+Q87*$Q$86+R87*$R$86)/$S$86</f>
        <v>26.883599942657142</v>
      </c>
    </row>
    <row r="88" spans="15:19">
      <c r="O88" s="21" t="s">
        <v>22</v>
      </c>
      <c r="P88" s="22">
        <f>P89-P87</f>
        <v>8.7600000000000016</v>
      </c>
      <c r="Q88" s="22">
        <f>Q89-Q87</f>
        <v>11.269999999999996</v>
      </c>
      <c r="R88" s="22">
        <f>R89-R87</f>
        <v>9.0600000000000023</v>
      </c>
      <c r="S88" s="23">
        <f>(P88*$P$86+Q88*$Q$86+R88*$R$86)/$S$86</f>
        <v>9.8041813782565672</v>
      </c>
    </row>
    <row r="89" spans="15:19" ht="17.5" thickBot="1">
      <c r="O89" s="25" t="s">
        <v>23</v>
      </c>
      <c r="P89" s="26">
        <v>28.44</v>
      </c>
      <c r="Q89" s="26">
        <v>47.73</v>
      </c>
      <c r="R89" s="26">
        <v>35.81</v>
      </c>
      <c r="S89" s="27">
        <f>(P89*$P$86+Q89*$Q$86+R89*$R$86)/$S$86</f>
        <v>36.687781320913707</v>
      </c>
    </row>
  </sheetData>
  <sheetProtection selectLockedCells="1" autoFilter="0"/>
  <protectedRanges>
    <protectedRange sqref="C8:E9" name="범위1"/>
    <protectedRange sqref="H8:I9" name="범위2"/>
  </protectedRanges>
  <autoFilter ref="B11:B16" xr:uid="{BC7449F0-7DDB-49FB-9703-0B57D4E6D635}"/>
  <mergeCells count="19">
    <mergeCell ref="G21:J21"/>
    <mergeCell ref="G28:K28"/>
    <mergeCell ref="H11:I11"/>
    <mergeCell ref="C2:E2"/>
    <mergeCell ref="C3:E3"/>
    <mergeCell ref="D9:E9"/>
    <mergeCell ref="O77:R77"/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3학년도 대학수학능력시험 6월 모의평가 국어 영역의 표준점수 범위는 다음과 같습니다._x000a_[48 이상 149 이하의 범위에서 49를 제외한 정수]" xr:uid="{BF8CA3A3-B055-4E54-AF96-445AE4D45415}">
          <x14:formula1>
            <xm:f>'인원 입력 기능'!$B$5:$B$105</xm:f>
          </x14:formula1>
          <xm:sqref>H8</xm:sqref>
        </x14:dataValidation>
        <x14:dataValidation type="list" allowBlank="1" showInputMessage="1" showErrorMessage="1" errorTitle="입력할 수 없는 값입니다." error="2023학년도 대학수학능력시험 6월 모의평가 국어 영역의 표준점수 범위는 다음과 같습니다._x000a_[63 이상 147 이하의 정수]" xr:uid="{62D1FBFE-A989-45CA-8B8B-BEE96865A735}">
          <x14:formula1>
            <xm:f>'인원 입력 기능'!$G$5:$G$89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3CB2-1856-4C9F-8FEB-552A50ABAEC5}">
  <sheetPr>
    <tabColor rgb="FFFFFF00"/>
    <pageSetUpPr fitToPage="1"/>
  </sheetPr>
  <dimension ref="B1:R560"/>
  <sheetViews>
    <sheetView tabSelected="1" zoomScale="70" zoomScaleNormal="70" workbookViewId="0">
      <selection activeCell="B9" sqref="B9"/>
    </sheetView>
  </sheetViews>
  <sheetFormatPr defaultRowHeight="17"/>
  <cols>
    <col min="1" max="1" width="8.6640625" style="4"/>
    <col min="2" max="5" width="15.08203125" style="3" customWidth="1"/>
    <col min="6" max="7" width="15.08203125" style="3" hidden="1" customWidth="1"/>
    <col min="8" max="8" width="9.9140625" style="9" customWidth="1"/>
    <col min="9" max="9" width="12" style="149" hidden="1" customWidth="1"/>
    <col min="10" max="11" width="8.6640625" style="3" hidden="1" customWidth="1"/>
    <col min="12" max="12" width="8.6640625" style="4" hidden="1" customWidth="1"/>
    <col min="13" max="13" width="8.6640625" style="4" customWidth="1"/>
    <col min="14" max="18" width="12.58203125" style="4" customWidth="1"/>
    <col min="19" max="16384" width="8.6640625" style="4"/>
  </cols>
  <sheetData>
    <row r="1" spans="2:18" ht="17.5" thickBot="1"/>
    <row r="2" spans="2:18" s="56" customFormat="1" ht="21" customHeight="1">
      <c r="B2" s="57" t="s">
        <v>62</v>
      </c>
      <c r="C2" s="206" t="s">
        <v>74</v>
      </c>
      <c r="D2" s="207"/>
      <c r="E2" s="208"/>
      <c r="F2" s="46"/>
      <c r="G2" s="46"/>
      <c r="H2" s="103"/>
      <c r="I2" s="150"/>
      <c r="J2" s="46"/>
      <c r="K2" s="46"/>
    </row>
    <row r="3" spans="2:18" s="56" customFormat="1" ht="21" customHeight="1" thickBot="1">
      <c r="B3" s="58" t="s">
        <v>73</v>
      </c>
      <c r="C3" s="209" t="s">
        <v>63</v>
      </c>
      <c r="D3" s="210"/>
      <c r="E3" s="211"/>
      <c r="F3" s="46"/>
      <c r="G3" s="46"/>
      <c r="H3" s="103"/>
      <c r="I3" s="150"/>
      <c r="J3" s="46"/>
      <c r="K3" s="46"/>
    </row>
    <row r="4" spans="2:18" s="56" customFormat="1" ht="21" customHeight="1" thickBot="1">
      <c r="B4" s="46"/>
      <c r="C4" s="46"/>
      <c r="D4" s="46"/>
      <c r="E4" s="46"/>
      <c r="F4" s="46"/>
      <c r="G4" s="46"/>
      <c r="H4" s="103"/>
      <c r="I4" s="150"/>
      <c r="J4" s="46"/>
      <c r="K4" s="46"/>
    </row>
    <row r="5" spans="2:18" s="56" customFormat="1" ht="21" customHeight="1" thickBot="1">
      <c r="B5" s="47" t="s">
        <v>42</v>
      </c>
      <c r="C5" s="48" t="s">
        <v>47</v>
      </c>
      <c r="D5" s="49" t="s">
        <v>37</v>
      </c>
      <c r="E5" s="49" t="s">
        <v>39</v>
      </c>
      <c r="F5" s="71" t="s">
        <v>55</v>
      </c>
      <c r="G5" s="71" t="s">
        <v>56</v>
      </c>
      <c r="H5" s="104" t="s">
        <v>66</v>
      </c>
      <c r="I5" s="150"/>
      <c r="J5" s="46"/>
      <c r="K5" s="46"/>
    </row>
    <row r="6" spans="2:18" s="56" customFormat="1" ht="21" customHeight="1" thickBot="1">
      <c r="B6" s="72" t="s">
        <v>57</v>
      </c>
      <c r="C6" s="290">
        <v>76</v>
      </c>
      <c r="D6" s="258">
        <v>24</v>
      </c>
      <c r="E6" s="258">
        <v>146</v>
      </c>
      <c r="F6" s="301">
        <f>C6*'점수 계산기'!$C$21+D6*'점수 계산기'!$C$22+'점수 계산기'!$C$24</f>
        <v>146.27600000000001</v>
      </c>
      <c r="G6" s="301">
        <f t="shared" ref="G6:G69" si="0">MIN(ABS(E6-0.5-F6), ABS(E6+0.5-F6))</f>
        <v>0.22399999999998954</v>
      </c>
      <c r="H6" s="254" t="str">
        <f t="shared" ref="H6:H69" si="1">IF(ROUND(F6,0)=E6,"진",IF(G6&lt;0.5,"재",IF(AND(C6=0, D6=0, E6=0),"","위")))</f>
        <v>진</v>
      </c>
      <c r="I6" s="150"/>
      <c r="J6" s="46">
        <v>0</v>
      </c>
      <c r="K6" s="46" t="str">
        <f t="shared" ref="K6:K24" si="2">CHAR(MOD(J6, 23)+97)</f>
        <v>a</v>
      </c>
      <c r="L6" s="302" t="str">
        <f>K6&amp;"_{"&amp;QUOTIENT(J6,23)&amp;"} : "&amp;'국어 진위판정'!E6-0.5&amp;"≤"&amp;'국어 진위판정'!C6&amp;"x+"&amp;'국어 진위판정'!D6&amp;"y+화&lt;"&amp;'국어 진위판정'!E6+0.5</f>
        <v>a_{0} : 145.5≤76x+24y+화&lt;146.5</v>
      </c>
      <c r="N6" s="218" t="s">
        <v>78</v>
      </c>
      <c r="O6" s="219"/>
      <c r="P6" s="219"/>
      <c r="Q6" s="219"/>
      <c r="R6" s="220"/>
    </row>
    <row r="7" spans="2:18" s="56" customFormat="1" ht="21" customHeight="1" thickBot="1">
      <c r="B7" s="77" t="s">
        <v>57</v>
      </c>
      <c r="C7" s="290">
        <v>74</v>
      </c>
      <c r="D7" s="258">
        <v>24</v>
      </c>
      <c r="E7" s="258">
        <v>144</v>
      </c>
      <c r="F7" s="269">
        <f>C7*'점수 계산기'!$C$21+D7*'점수 계산기'!$C$22+'점수 계산기'!$C$24</f>
        <v>144.02800000000002</v>
      </c>
      <c r="G7" s="269">
        <f t="shared" si="0"/>
        <v>0.47199999999997999</v>
      </c>
      <c r="H7" s="280" t="str">
        <f t="shared" si="1"/>
        <v>진</v>
      </c>
      <c r="I7" s="150">
        <v>3</v>
      </c>
      <c r="J7" s="46">
        <v>1</v>
      </c>
      <c r="K7" s="46" t="str">
        <f t="shared" si="2"/>
        <v>b</v>
      </c>
      <c r="L7" s="302" t="str">
        <f>K7&amp;"_{"&amp;QUOTIENT(J7,23)&amp;"} : "&amp;'국어 진위판정'!E7-0.5&amp;"≤"&amp;'국어 진위판정'!C7&amp;"x+"&amp;'국어 진위판정'!D7&amp;"y+화&lt;"&amp;'국어 진위판정'!E7+0.5</f>
        <v>b_{0} : 143.5≤74x+24y+화&lt;144.5</v>
      </c>
      <c r="N7" s="233" t="s">
        <v>29</v>
      </c>
      <c r="O7" s="234" t="s">
        <v>30</v>
      </c>
      <c r="P7" s="235" t="s">
        <v>31</v>
      </c>
      <c r="Q7" s="236" t="s">
        <v>20</v>
      </c>
      <c r="R7" s="237" t="s">
        <v>33</v>
      </c>
    </row>
    <row r="8" spans="2:18" s="56" customFormat="1" ht="21" customHeight="1">
      <c r="B8" s="77" t="s">
        <v>57</v>
      </c>
      <c r="C8" s="290">
        <v>73</v>
      </c>
      <c r="D8" s="258">
        <v>24</v>
      </c>
      <c r="E8" s="258">
        <v>143</v>
      </c>
      <c r="F8" s="269">
        <f>C8*'점수 계산기'!$C$21+D8*'점수 계산기'!$C$22+'점수 계산기'!$C$24</f>
        <v>142.904</v>
      </c>
      <c r="G8" s="269">
        <f t="shared" si="0"/>
        <v>0.40399999999999636</v>
      </c>
      <c r="H8" s="280" t="str">
        <f t="shared" si="1"/>
        <v>진</v>
      </c>
      <c r="I8" s="150"/>
      <c r="J8" s="46">
        <v>2</v>
      </c>
      <c r="K8" s="46" t="str">
        <f t="shared" si="2"/>
        <v>c</v>
      </c>
      <c r="L8" s="302" t="str">
        <f>K8&amp;"_{"&amp;QUOTIENT(J8,23)&amp;"} : "&amp;'국어 진위판정'!E8-0.5&amp;"≤"&amp;'국어 진위판정'!C8&amp;"x+"&amp;'국어 진위판정'!D8&amp;"y+화&lt;"&amp;'국어 진위판정'!E8+0.5</f>
        <v>c_{0} : 142.5≤73x+24y+화&lt;143.5</v>
      </c>
      <c r="N8" s="229" t="s">
        <v>12</v>
      </c>
      <c r="O8" s="230">
        <v>150</v>
      </c>
      <c r="P8" s="231">
        <v>36</v>
      </c>
      <c r="Q8" s="232">
        <f>O8+P8</f>
        <v>186</v>
      </c>
      <c r="R8" s="238">
        <f>O8/Q8</f>
        <v>0.80645161290322576</v>
      </c>
    </row>
    <row r="9" spans="2:18" s="56" customFormat="1" ht="21" customHeight="1" thickBot="1">
      <c r="B9" s="77" t="s">
        <v>57</v>
      </c>
      <c r="C9" s="290">
        <v>72</v>
      </c>
      <c r="D9" s="258">
        <v>24</v>
      </c>
      <c r="E9" s="258">
        <v>144</v>
      </c>
      <c r="F9" s="269">
        <f>C9*'점수 계산기'!$C$21+D9*'점수 계산기'!$C$22+'점수 계산기'!$C$24</f>
        <v>141.78000000000003</v>
      </c>
      <c r="G9" s="269">
        <f t="shared" si="0"/>
        <v>1.7199999999999704</v>
      </c>
      <c r="H9" s="280" t="str">
        <f t="shared" si="1"/>
        <v>위</v>
      </c>
      <c r="I9" s="150"/>
      <c r="J9" s="46">
        <v>3</v>
      </c>
      <c r="K9" s="46" t="str">
        <f t="shared" si="2"/>
        <v>d</v>
      </c>
      <c r="L9" s="302" t="str">
        <f>K9&amp;"_{"&amp;QUOTIENT(J9,23)&amp;"} : "&amp;'국어 진위판정'!E9-0.5&amp;"≤"&amp;'국어 진위판정'!C9&amp;"x+"&amp;'국어 진위판정'!D9&amp;"y+화&lt;"&amp;'국어 진위판정'!E9+0.5</f>
        <v>d_{0} : 143.5≤72x+24y+화&lt;144.5</v>
      </c>
      <c r="N9" s="239" t="s">
        <v>14</v>
      </c>
      <c r="O9" s="303">
        <v>432</v>
      </c>
      <c r="P9" s="304">
        <v>89</v>
      </c>
      <c r="Q9" s="305">
        <f>O9+P9</f>
        <v>521</v>
      </c>
      <c r="R9" s="306">
        <f>O9/Q9</f>
        <v>0.82917466410748564</v>
      </c>
    </row>
    <row r="10" spans="2:18" s="56" customFormat="1" ht="21" customHeight="1" thickBot="1">
      <c r="B10" s="77" t="s">
        <v>57</v>
      </c>
      <c r="C10" s="290">
        <v>71</v>
      </c>
      <c r="D10" s="258">
        <v>24</v>
      </c>
      <c r="E10" s="258">
        <v>141</v>
      </c>
      <c r="F10" s="269">
        <f>C10*'점수 계산기'!$C$21+D10*'점수 계산기'!$C$22+'점수 계산기'!$C$24</f>
        <v>140.65600000000001</v>
      </c>
      <c r="G10" s="269">
        <f t="shared" si="0"/>
        <v>0.15600000000000591</v>
      </c>
      <c r="H10" s="280" t="str">
        <f t="shared" si="1"/>
        <v>진</v>
      </c>
      <c r="I10" s="150">
        <v>3</v>
      </c>
      <c r="J10" s="46">
        <v>4</v>
      </c>
      <c r="K10" s="46" t="str">
        <f t="shared" si="2"/>
        <v>e</v>
      </c>
      <c r="L10" s="302" t="str">
        <f>K10&amp;"_{"&amp;QUOTIENT(J10,23)&amp;"} : "&amp;'국어 진위판정'!E10-0.5&amp;"≤"&amp;'국어 진위판정'!C10&amp;"x+"&amp;'국어 진위판정'!D10&amp;"y+화&lt;"&amp;'국어 진위판정'!E10+0.5</f>
        <v>e_{0} : 140.5≤71x+24y+화&lt;141.5</v>
      </c>
      <c r="N10" s="233" t="s">
        <v>77</v>
      </c>
      <c r="O10" s="262">
        <f>O8+O9</f>
        <v>582</v>
      </c>
      <c r="P10" s="263">
        <f>P8+P9</f>
        <v>125</v>
      </c>
      <c r="Q10" s="264">
        <f>Q8+Q9</f>
        <v>707</v>
      </c>
      <c r="R10" s="265">
        <f>O10/Q10</f>
        <v>0.8231966053748232</v>
      </c>
    </row>
    <row r="11" spans="2:18" s="56" customFormat="1" ht="21" customHeight="1">
      <c r="B11" s="77" t="s">
        <v>57</v>
      </c>
      <c r="C11" s="290">
        <v>70</v>
      </c>
      <c r="D11" s="258">
        <v>24</v>
      </c>
      <c r="E11" s="258">
        <v>140</v>
      </c>
      <c r="F11" s="269">
        <f>C11*'점수 계산기'!$C$21+D11*'점수 계산기'!$C$22+'점수 계산기'!$C$24</f>
        <v>139.53200000000001</v>
      </c>
      <c r="G11" s="269">
        <f t="shared" si="0"/>
        <v>3.2000000000010687E-2</v>
      </c>
      <c r="H11" s="280" t="str">
        <f t="shared" si="1"/>
        <v>진</v>
      </c>
      <c r="I11" s="150">
        <v>3</v>
      </c>
      <c r="J11" s="46">
        <v>5</v>
      </c>
      <c r="K11" s="46" t="str">
        <f t="shared" si="2"/>
        <v>f</v>
      </c>
      <c r="L11" s="302" t="str">
        <f>K11&amp;"_{"&amp;QUOTIENT(J11,23)&amp;"} : "&amp;'국어 진위판정'!E11-0.5&amp;"≤"&amp;'국어 진위판정'!C11&amp;"x+"&amp;'국어 진위판정'!D11&amp;"y+화&lt;"&amp;'국어 진위판정'!E11+0.5</f>
        <v>f_{0} : 139.5≤70x+24y+화&lt;140.5</v>
      </c>
    </row>
    <row r="12" spans="2:18" s="56" customFormat="1" ht="21" customHeight="1">
      <c r="B12" s="77" t="s">
        <v>57</v>
      </c>
      <c r="C12" s="290">
        <v>69</v>
      </c>
      <c r="D12" s="258">
        <v>24</v>
      </c>
      <c r="E12" s="258">
        <v>138</v>
      </c>
      <c r="F12" s="269">
        <f>C12*'점수 계산기'!$C$21+D12*'점수 계산기'!$C$22+'점수 계산기'!$C$24</f>
        <v>138.40800000000002</v>
      </c>
      <c r="G12" s="269">
        <f t="shared" si="0"/>
        <v>9.1999999999984539E-2</v>
      </c>
      <c r="H12" s="280" t="str">
        <f t="shared" si="1"/>
        <v>진</v>
      </c>
      <c r="I12" s="150">
        <v>5</v>
      </c>
      <c r="J12" s="46">
        <v>6</v>
      </c>
      <c r="K12" s="46" t="str">
        <f t="shared" si="2"/>
        <v>g</v>
      </c>
      <c r="L12" s="302" t="str">
        <f>K12&amp;"_{"&amp;QUOTIENT(J12,23)&amp;"} : "&amp;'국어 진위판정'!E12-0.5&amp;"≤"&amp;'국어 진위판정'!C12&amp;"x+"&amp;'국어 진위판정'!D12&amp;"y+화&lt;"&amp;'국어 진위판정'!E12+0.5</f>
        <v>g_{0} : 137.5≤69x+24y+화&lt;138.5</v>
      </c>
    </row>
    <row r="13" spans="2:18" s="56" customFormat="1" ht="21" customHeight="1" thickBot="1">
      <c r="B13" s="77" t="s">
        <v>57</v>
      </c>
      <c r="C13" s="290">
        <v>68</v>
      </c>
      <c r="D13" s="258">
        <v>24</v>
      </c>
      <c r="E13" s="258">
        <v>137</v>
      </c>
      <c r="F13" s="269">
        <f>C13*'점수 계산기'!$C$21+D13*'점수 계산기'!$C$22+'점수 계산기'!$C$24</f>
        <v>137.28399999999999</v>
      </c>
      <c r="G13" s="269">
        <f t="shared" si="0"/>
        <v>0.21600000000000819</v>
      </c>
      <c r="H13" s="280" t="str">
        <f t="shared" si="1"/>
        <v>진</v>
      </c>
      <c r="I13" s="150">
        <v>3</v>
      </c>
      <c r="J13" s="46">
        <v>7</v>
      </c>
      <c r="K13" s="46" t="str">
        <f t="shared" si="2"/>
        <v>h</v>
      </c>
      <c r="L13" s="302" t="str">
        <f>K13&amp;"_{"&amp;QUOTIENT(J13,23)&amp;"} : "&amp;'국어 진위판정'!E13-0.5&amp;"≤"&amp;'국어 진위판정'!C13&amp;"x+"&amp;'국어 진위판정'!D13&amp;"y+화&lt;"&amp;'국어 진위판정'!E13+0.5</f>
        <v>h_{0} : 136.5≤68x+24y+화&lt;137.5</v>
      </c>
    </row>
    <row r="14" spans="2:18" s="56" customFormat="1" ht="21" customHeight="1" thickBot="1">
      <c r="B14" s="77" t="s">
        <v>57</v>
      </c>
      <c r="C14" s="290">
        <v>67</v>
      </c>
      <c r="D14" s="258">
        <v>24</v>
      </c>
      <c r="E14" s="258">
        <v>137</v>
      </c>
      <c r="F14" s="269">
        <f>C14*'점수 계산기'!$C$21+D14*'점수 계산기'!$C$22+'점수 계산기'!$C$24</f>
        <v>136.16000000000003</v>
      </c>
      <c r="G14" s="269">
        <f t="shared" si="0"/>
        <v>0.33999999999997499</v>
      </c>
      <c r="H14" s="280" t="s">
        <v>31</v>
      </c>
      <c r="I14" s="150"/>
      <c r="J14" s="46">
        <v>8</v>
      </c>
      <c r="K14" s="46" t="str">
        <f t="shared" si="2"/>
        <v>i</v>
      </c>
      <c r="L14" s="302" t="str">
        <f>K14&amp;"_{"&amp;QUOTIENT(J14,23)&amp;"} : "&amp;'국어 진위판정'!E14-0.5&amp;"≤"&amp;'국어 진위판정'!C14&amp;"x+"&amp;'국어 진위판정'!D14&amp;"y+화&lt;"&amp;'국어 진위판정'!E14+0.5</f>
        <v>i_{0} : 136.5≤67x+24y+화&lt;137.5</v>
      </c>
      <c r="N14" s="226" t="s">
        <v>80</v>
      </c>
      <c r="O14" s="227"/>
      <c r="P14" s="227"/>
      <c r="Q14" s="228"/>
    </row>
    <row r="15" spans="2:18" s="56" customFormat="1" ht="21" customHeight="1" thickBot="1">
      <c r="B15" s="77" t="s">
        <v>57</v>
      </c>
      <c r="C15" s="290">
        <v>67</v>
      </c>
      <c r="D15" s="258">
        <v>24</v>
      </c>
      <c r="E15" s="258">
        <v>136</v>
      </c>
      <c r="F15" s="269">
        <f>C15*'점수 계산기'!$C$21+D15*'점수 계산기'!$C$22+'점수 계산기'!$C$24</f>
        <v>136.16000000000003</v>
      </c>
      <c r="G15" s="269">
        <f t="shared" si="0"/>
        <v>0.33999999999997499</v>
      </c>
      <c r="H15" s="280" t="str">
        <f t="shared" si="1"/>
        <v>진</v>
      </c>
      <c r="I15" s="150">
        <v>5</v>
      </c>
      <c r="J15" s="46">
        <v>9</v>
      </c>
      <c r="K15" s="46" t="str">
        <f t="shared" si="2"/>
        <v>j</v>
      </c>
      <c r="L15" s="302" t="str">
        <f>K15&amp;"_{"&amp;QUOTIENT(J15,23)&amp;"} : "&amp;'국어 진위판정'!E15-0.5&amp;"≤"&amp;'국어 진위판정'!C15&amp;"x+"&amp;'국어 진위판정'!D15&amp;"y+화&lt;"&amp;'국어 진위판정'!E15+0.5</f>
        <v>j_{0} : 135.5≤67x+24y+화&lt;136.5</v>
      </c>
      <c r="N15" s="47" t="s">
        <v>42</v>
      </c>
      <c r="O15" s="75" t="s">
        <v>58</v>
      </c>
      <c r="P15" s="76" t="s">
        <v>59</v>
      </c>
      <c r="Q15" s="221" t="s">
        <v>60</v>
      </c>
    </row>
    <row r="16" spans="2:18" s="56" customFormat="1" ht="21" customHeight="1">
      <c r="B16" s="77" t="s">
        <v>57</v>
      </c>
      <c r="C16" s="290">
        <v>66</v>
      </c>
      <c r="D16" s="258">
        <v>24</v>
      </c>
      <c r="E16" s="258">
        <v>138</v>
      </c>
      <c r="F16" s="269">
        <f>C16*'점수 계산기'!$C$21+D16*'점수 계산기'!$C$22+'점수 계산기'!$C$24</f>
        <v>135.036</v>
      </c>
      <c r="G16" s="269">
        <f t="shared" si="0"/>
        <v>2.4639999999999986</v>
      </c>
      <c r="H16" s="280" t="str">
        <f t="shared" si="1"/>
        <v>위</v>
      </c>
      <c r="I16" s="150"/>
      <c r="J16" s="46">
        <v>10</v>
      </c>
      <c r="K16" s="46" t="str">
        <f t="shared" si="2"/>
        <v>k</v>
      </c>
      <c r="L16" s="302" t="str">
        <f>K16&amp;"_{"&amp;QUOTIENT(J16,23)&amp;"} : "&amp;'국어 진위판정'!E16-0.5&amp;"≤"&amp;'국어 진위판정'!C16&amp;"x+"&amp;'국어 진위판정'!D16&amp;"y+화&lt;"&amp;'국어 진위판정'!E16+0.5</f>
        <v>k_{0} : 137.5≤66x+24y+화&lt;138.5</v>
      </c>
      <c r="N16" s="55" t="s">
        <v>51</v>
      </c>
      <c r="O16" s="230">
        <f>COUNTIF($H$6:$H$163, "진") + COUNTIF($H$6:$H$163, "인증")</f>
        <v>98</v>
      </c>
      <c r="P16" s="231">
        <f>COUNTIF($H$6:$H$163, "위")</f>
        <v>36</v>
      </c>
      <c r="Q16" s="307">
        <f>O16+P16</f>
        <v>134</v>
      </c>
    </row>
    <row r="17" spans="2:17" s="56" customFormat="1" ht="21" customHeight="1" thickBot="1">
      <c r="B17" s="77" t="s">
        <v>57</v>
      </c>
      <c r="C17" s="290">
        <v>65</v>
      </c>
      <c r="D17" s="258">
        <v>24</v>
      </c>
      <c r="E17" s="258">
        <v>134</v>
      </c>
      <c r="F17" s="269">
        <f>C17*'점수 계산기'!$C$21+D17*'점수 계산기'!$C$22+'점수 계산기'!$C$24</f>
        <v>133.91200000000001</v>
      </c>
      <c r="G17" s="269">
        <f t="shared" si="0"/>
        <v>0.41200000000000614</v>
      </c>
      <c r="H17" s="280" t="str">
        <f t="shared" si="1"/>
        <v>진</v>
      </c>
      <c r="I17" s="150">
        <v>4</v>
      </c>
      <c r="J17" s="46">
        <v>11</v>
      </c>
      <c r="K17" s="46" t="str">
        <f t="shared" si="2"/>
        <v>l</v>
      </c>
      <c r="L17" s="302" t="str">
        <f>K17&amp;"_{"&amp;QUOTIENT(J17,23)&amp;"} : "&amp;'국어 진위판정'!E17-0.5&amp;"≤"&amp;'국어 진위판정'!C17&amp;"x+"&amp;'국어 진위판정'!D17&amp;"y+화&lt;"&amp;'국어 진위판정'!E17+0.5</f>
        <v>l_{0} : 133.5≤65x+24y+화&lt;134.5</v>
      </c>
      <c r="N17" s="52" t="s">
        <v>52</v>
      </c>
      <c r="O17" s="260">
        <f>COUNTIF($H$164:$H$560, "진") + COUNTIF($H$164:$H$560, "인증")</f>
        <v>200</v>
      </c>
      <c r="P17" s="261">
        <f>COUNTIF($H$164:$H$560, "위")</f>
        <v>86</v>
      </c>
      <c r="Q17" s="266">
        <f>O17+P17</f>
        <v>286</v>
      </c>
    </row>
    <row r="18" spans="2:17" s="56" customFormat="1" ht="21" customHeight="1">
      <c r="B18" s="77" t="s">
        <v>57</v>
      </c>
      <c r="C18" s="290">
        <v>64</v>
      </c>
      <c r="D18" s="258">
        <v>24</v>
      </c>
      <c r="E18" s="258">
        <v>133</v>
      </c>
      <c r="F18" s="269">
        <f>C18*'점수 계산기'!$C$21+D18*'점수 계산기'!$C$22+'점수 계산기'!$C$24</f>
        <v>132.78800000000001</v>
      </c>
      <c r="G18" s="269">
        <f t="shared" si="0"/>
        <v>0.28800000000001091</v>
      </c>
      <c r="H18" s="280" t="str">
        <f t="shared" si="1"/>
        <v>진</v>
      </c>
      <c r="I18" s="150">
        <v>2</v>
      </c>
      <c r="J18" s="46">
        <v>12</v>
      </c>
      <c r="K18" s="46" t="str">
        <f t="shared" si="2"/>
        <v>m</v>
      </c>
      <c r="L18" s="302" t="str">
        <f>K18&amp;"_{"&amp;QUOTIENT(J18,23)&amp;"} : "&amp;'국어 진위판정'!E18-0.5&amp;"≤"&amp;'국어 진위판정'!C18&amp;"x+"&amp;'국어 진위판정'!D18&amp;"y+화&lt;"&amp;'국어 진위판정'!E18+0.5</f>
        <v>m_{0} : 132.5≤64x+24y+화&lt;133.5</v>
      </c>
    </row>
    <row r="19" spans="2:17" s="56" customFormat="1" ht="21" customHeight="1">
      <c r="B19" s="77" t="s">
        <v>57</v>
      </c>
      <c r="C19" s="290">
        <v>63</v>
      </c>
      <c r="D19" s="258">
        <v>24</v>
      </c>
      <c r="E19" s="258">
        <v>132</v>
      </c>
      <c r="F19" s="269">
        <f>C19*'점수 계산기'!$C$21+D19*'점수 계산기'!$C$22+'점수 계산기'!$C$24</f>
        <v>131.66400000000002</v>
      </c>
      <c r="G19" s="269">
        <f t="shared" si="0"/>
        <v>0.16400000000001569</v>
      </c>
      <c r="H19" s="280" t="str">
        <f t="shared" si="1"/>
        <v>진</v>
      </c>
      <c r="I19" s="150">
        <v>3</v>
      </c>
      <c r="J19" s="46">
        <v>13</v>
      </c>
      <c r="K19" s="46" t="str">
        <f t="shared" si="2"/>
        <v>n</v>
      </c>
      <c r="L19" s="302" t="str">
        <f>K19&amp;"_{"&amp;QUOTIENT(J19,23)&amp;"} : "&amp;'국어 진위판정'!E19-0.5&amp;"≤"&amp;'국어 진위판정'!C19&amp;"x+"&amp;'국어 진위판정'!D19&amp;"y+화&lt;"&amp;'국어 진위판정'!E19+0.5</f>
        <v>n_{0} : 131.5≤63x+24y+화&lt;132.5</v>
      </c>
    </row>
    <row r="20" spans="2:17" s="56" customFormat="1" ht="21" customHeight="1">
      <c r="B20" s="77" t="s">
        <v>57</v>
      </c>
      <c r="C20" s="290">
        <v>62</v>
      </c>
      <c r="D20" s="258">
        <v>24</v>
      </c>
      <c r="E20" s="258">
        <v>133</v>
      </c>
      <c r="F20" s="269">
        <f>C20*'점수 계산기'!$C$21+D20*'점수 계산기'!$C$22+'점수 계산기'!$C$24</f>
        <v>130.54000000000002</v>
      </c>
      <c r="G20" s="269">
        <f t="shared" si="0"/>
        <v>1.9599999999999795</v>
      </c>
      <c r="H20" s="280" t="str">
        <f t="shared" si="1"/>
        <v>위</v>
      </c>
      <c r="I20" s="150"/>
      <c r="J20" s="46">
        <v>14</v>
      </c>
      <c r="K20" s="46" t="str">
        <f t="shared" si="2"/>
        <v>o</v>
      </c>
      <c r="L20" s="302" t="str">
        <f>K20&amp;"_{"&amp;QUOTIENT(J20,23)&amp;"} : "&amp;'국어 진위판정'!E20-0.5&amp;"≤"&amp;'국어 진위판정'!C20&amp;"x+"&amp;'국어 진위판정'!D20&amp;"y+화&lt;"&amp;'국어 진위판정'!E20+0.5</f>
        <v>o_{0} : 132.5≤62x+24y+화&lt;133.5</v>
      </c>
    </row>
    <row r="21" spans="2:17" s="56" customFormat="1" ht="21" customHeight="1">
      <c r="B21" s="77" t="s">
        <v>57</v>
      </c>
      <c r="C21" s="290">
        <v>62</v>
      </c>
      <c r="D21" s="258">
        <v>24</v>
      </c>
      <c r="E21" s="258">
        <v>131</v>
      </c>
      <c r="F21" s="269">
        <f>C21*'점수 계산기'!$C$21+D21*'점수 계산기'!$C$22+'점수 계산기'!$C$24</f>
        <v>130.54000000000002</v>
      </c>
      <c r="G21" s="269">
        <f t="shared" si="0"/>
        <v>4.0000000000020464E-2</v>
      </c>
      <c r="H21" s="280" t="str">
        <f t="shared" si="1"/>
        <v>진</v>
      </c>
      <c r="I21" s="150">
        <v>2</v>
      </c>
      <c r="J21" s="46">
        <v>15</v>
      </c>
      <c r="K21" s="46" t="str">
        <f t="shared" si="2"/>
        <v>p</v>
      </c>
      <c r="L21" s="302" t="str">
        <f>K21&amp;"_{"&amp;QUOTIENT(J21,23)&amp;"} : "&amp;'국어 진위판정'!E21-0.5&amp;"≤"&amp;'국어 진위판정'!C21&amp;"x+"&amp;'국어 진위판정'!D21&amp;"y+화&lt;"&amp;'국어 진위판정'!E21+0.5</f>
        <v>p_{0} : 130.5≤62x+24y+화&lt;131.5</v>
      </c>
    </row>
    <row r="22" spans="2:17" s="56" customFormat="1" ht="21" customHeight="1">
      <c r="B22" s="77" t="s">
        <v>57</v>
      </c>
      <c r="C22" s="290">
        <v>61</v>
      </c>
      <c r="D22" s="258">
        <v>24</v>
      </c>
      <c r="E22" s="258">
        <v>130</v>
      </c>
      <c r="F22" s="269">
        <f>C22*'점수 계산기'!$C$21+D22*'점수 계산기'!$C$22+'점수 계산기'!$C$24</f>
        <v>129.416</v>
      </c>
      <c r="G22" s="269">
        <f t="shared" si="0"/>
        <v>8.4000000000003183E-2</v>
      </c>
      <c r="H22" s="280" t="s">
        <v>31</v>
      </c>
      <c r="I22" s="150"/>
      <c r="J22" s="46">
        <v>16</v>
      </c>
      <c r="K22" s="46" t="str">
        <f t="shared" si="2"/>
        <v>q</v>
      </c>
      <c r="L22" s="302" t="str">
        <f>K22&amp;"_{"&amp;QUOTIENT(J22,23)&amp;"} : "&amp;'국어 진위판정'!E22-0.5&amp;"≤"&amp;'국어 진위판정'!C22&amp;"x+"&amp;'국어 진위판정'!D22&amp;"y+화&lt;"&amp;'국어 진위판정'!E22+0.5</f>
        <v>q_{0} : 129.5≤61x+24y+화&lt;130.5</v>
      </c>
    </row>
    <row r="23" spans="2:17" s="56" customFormat="1" ht="21" customHeight="1">
      <c r="B23" s="77" t="s">
        <v>57</v>
      </c>
      <c r="C23" s="290">
        <v>61</v>
      </c>
      <c r="D23" s="258">
        <v>24</v>
      </c>
      <c r="E23" s="258">
        <v>129</v>
      </c>
      <c r="F23" s="269">
        <f>C23*'점수 계산기'!$C$21+D23*'점수 계산기'!$C$22+'점수 계산기'!$C$24</f>
        <v>129.416</v>
      </c>
      <c r="G23" s="269">
        <f t="shared" si="0"/>
        <v>8.4000000000003183E-2</v>
      </c>
      <c r="H23" s="280" t="str">
        <f t="shared" si="1"/>
        <v>진</v>
      </c>
      <c r="I23" s="150"/>
      <c r="J23" s="46">
        <v>17</v>
      </c>
      <c r="K23" s="46" t="str">
        <f t="shared" si="2"/>
        <v>r</v>
      </c>
      <c r="L23" s="302" t="str">
        <f>K23&amp;"_{"&amp;QUOTIENT(J23,23)&amp;"} : "&amp;'국어 진위판정'!E23-0.5&amp;"≤"&amp;'국어 진위판정'!C23&amp;"x+"&amp;'국어 진위판정'!D23&amp;"y+화&lt;"&amp;'국어 진위판정'!E23+0.5</f>
        <v>r_{0} : 128.5≤61x+24y+화&lt;129.5</v>
      </c>
    </row>
    <row r="24" spans="2:17" s="56" customFormat="1" ht="21" customHeight="1">
      <c r="B24" s="77" t="s">
        <v>57</v>
      </c>
      <c r="C24" s="290">
        <v>59</v>
      </c>
      <c r="D24" s="258">
        <v>24</v>
      </c>
      <c r="E24" s="258">
        <v>127</v>
      </c>
      <c r="F24" s="269">
        <f>C24*'점수 계산기'!$C$21+D24*'점수 계산기'!$C$22+'점수 계산기'!$C$24</f>
        <v>127.16800000000001</v>
      </c>
      <c r="G24" s="269">
        <f t="shared" si="0"/>
        <v>0.33199999999999363</v>
      </c>
      <c r="H24" s="280" t="str">
        <f t="shared" si="1"/>
        <v>진</v>
      </c>
      <c r="I24" s="150">
        <v>3</v>
      </c>
      <c r="J24" s="46">
        <v>18</v>
      </c>
      <c r="K24" s="46" t="str">
        <f t="shared" si="2"/>
        <v>s</v>
      </c>
      <c r="L24" s="302" t="str">
        <f>K24&amp;"_{"&amp;QUOTIENT(J24,23)&amp;"} : "&amp;'국어 진위판정'!E24-0.5&amp;"≤"&amp;'국어 진위판정'!C24&amp;"x+"&amp;'국어 진위판정'!D24&amp;"y+화&lt;"&amp;'국어 진위판정'!E24+0.5</f>
        <v>s_{0} : 126.5≤59x+24y+화&lt;127.5</v>
      </c>
    </row>
    <row r="25" spans="2:17" s="56" customFormat="1" ht="21" customHeight="1">
      <c r="B25" s="77" t="s">
        <v>57</v>
      </c>
      <c r="C25" s="290">
        <v>58</v>
      </c>
      <c r="D25" s="258">
        <v>24</v>
      </c>
      <c r="E25" s="258">
        <v>126</v>
      </c>
      <c r="F25" s="269">
        <f>C25*'점수 계산기'!$C$21+D25*'점수 계산기'!$C$22+'점수 계산기'!$C$24</f>
        <v>126.04400000000001</v>
      </c>
      <c r="G25" s="269">
        <f t="shared" si="0"/>
        <v>0.45599999999998886</v>
      </c>
      <c r="H25" s="280" t="str">
        <f t="shared" si="1"/>
        <v>진</v>
      </c>
      <c r="I25" s="150"/>
      <c r="J25" s="46">
        <v>19</v>
      </c>
      <c r="K25" s="46" t="str">
        <f t="shared" ref="K25:K88" si="3">CHAR(MOD(J25, 23)+97)</f>
        <v>t</v>
      </c>
      <c r="L25" s="302" t="str">
        <f>K25&amp;"_{"&amp;QUOTIENT(J25,23)&amp;"} : "&amp;'국어 진위판정'!E25-0.5&amp;"≤"&amp;'국어 진위판정'!C25&amp;"x+"&amp;'국어 진위판정'!D25&amp;"y+화&lt;"&amp;'국어 진위판정'!E25+0.5</f>
        <v>t_{0} : 125.5≤58x+24y+화&lt;126.5</v>
      </c>
    </row>
    <row r="26" spans="2:17" s="56" customFormat="1" ht="21" customHeight="1">
      <c r="B26" s="77" t="s">
        <v>57</v>
      </c>
      <c r="C26" s="290">
        <v>57</v>
      </c>
      <c r="D26" s="258">
        <v>24</v>
      </c>
      <c r="E26" s="258">
        <v>127</v>
      </c>
      <c r="F26" s="269">
        <f>C26*'점수 계산기'!$C$21+D26*'점수 계산기'!$C$22+'점수 계산기'!$C$24</f>
        <v>124.92000000000002</v>
      </c>
      <c r="G26" s="269">
        <f t="shared" si="0"/>
        <v>1.5799999999999841</v>
      </c>
      <c r="H26" s="280" t="str">
        <f t="shared" si="1"/>
        <v>위</v>
      </c>
      <c r="I26" s="150">
        <v>2</v>
      </c>
      <c r="J26" s="46">
        <v>20</v>
      </c>
      <c r="K26" s="46" t="str">
        <f t="shared" si="3"/>
        <v>u</v>
      </c>
      <c r="L26" s="302" t="str">
        <f>K26&amp;"_{"&amp;QUOTIENT(J26,23)&amp;"} : "&amp;'국어 진위판정'!E26-0.5&amp;"≤"&amp;'국어 진위판정'!C26&amp;"x+"&amp;'국어 진위판정'!D26&amp;"y+화&lt;"&amp;'국어 진위판정'!E26+0.5</f>
        <v>u_{0} : 126.5≤57x+24y+화&lt;127.5</v>
      </c>
    </row>
    <row r="27" spans="2:17" s="56" customFormat="1" ht="21" customHeight="1">
      <c r="B27" s="77" t="s">
        <v>57</v>
      </c>
      <c r="C27" s="290">
        <v>57</v>
      </c>
      <c r="D27" s="258">
        <v>24</v>
      </c>
      <c r="E27" s="258">
        <v>126</v>
      </c>
      <c r="F27" s="269">
        <f>C27*'점수 계산기'!$C$21+D27*'점수 계산기'!$C$22+'점수 계산기'!$C$24</f>
        <v>124.92000000000002</v>
      </c>
      <c r="G27" s="269">
        <f t="shared" si="0"/>
        <v>0.57999999999998408</v>
      </c>
      <c r="H27" s="280" t="str">
        <f t="shared" si="1"/>
        <v>위</v>
      </c>
      <c r="I27" s="150"/>
      <c r="J27" s="46">
        <v>21</v>
      </c>
      <c r="K27" s="46" t="str">
        <f t="shared" si="3"/>
        <v>v</v>
      </c>
      <c r="L27" s="302" t="str">
        <f>K27&amp;"_{"&amp;QUOTIENT(J27,23)&amp;"} : "&amp;'국어 진위판정'!E27-0.5&amp;"≤"&amp;'국어 진위판정'!C27&amp;"x+"&amp;'국어 진위판정'!D27&amp;"y+화&lt;"&amp;'국어 진위판정'!E27+0.5</f>
        <v>v_{0} : 125.5≤57x+24y+화&lt;126.5</v>
      </c>
    </row>
    <row r="28" spans="2:17" s="56" customFormat="1" ht="21" customHeight="1">
      <c r="B28" s="77" t="s">
        <v>57</v>
      </c>
      <c r="C28" s="290">
        <v>57</v>
      </c>
      <c r="D28" s="258">
        <v>24</v>
      </c>
      <c r="E28" s="258">
        <v>125</v>
      </c>
      <c r="F28" s="269">
        <f>C28*'점수 계산기'!$C$21+D28*'점수 계산기'!$C$22+'점수 계산기'!$C$24</f>
        <v>124.92000000000002</v>
      </c>
      <c r="G28" s="269">
        <f t="shared" si="0"/>
        <v>0.42000000000001592</v>
      </c>
      <c r="H28" s="280" t="str">
        <f t="shared" si="1"/>
        <v>진</v>
      </c>
      <c r="I28" s="150">
        <v>2</v>
      </c>
      <c r="J28" s="46">
        <v>22</v>
      </c>
      <c r="K28" s="46" t="str">
        <f t="shared" si="3"/>
        <v>w</v>
      </c>
      <c r="L28" s="302" t="str">
        <f>K28&amp;"_{"&amp;QUOTIENT(J28,23)&amp;"} : "&amp;'국어 진위판정'!E28-0.5&amp;"≤"&amp;'국어 진위판정'!C28&amp;"x+"&amp;'국어 진위판정'!D28&amp;"y+화&lt;"&amp;'국어 진위판정'!E28+0.5</f>
        <v>w_{0} : 124.5≤57x+24y+화&lt;125.5</v>
      </c>
    </row>
    <row r="29" spans="2:17" s="56" customFormat="1" ht="21" customHeight="1">
      <c r="B29" s="77" t="s">
        <v>57</v>
      </c>
      <c r="C29" s="290">
        <v>57</v>
      </c>
      <c r="D29" s="258">
        <v>24</v>
      </c>
      <c r="E29" s="258">
        <v>123</v>
      </c>
      <c r="F29" s="269">
        <f>C29*'점수 계산기'!$C$21+D29*'점수 계산기'!$C$22+'점수 계산기'!$C$24</f>
        <v>124.92000000000002</v>
      </c>
      <c r="G29" s="269">
        <f t="shared" si="0"/>
        <v>1.4200000000000159</v>
      </c>
      <c r="H29" s="280" t="str">
        <f t="shared" si="1"/>
        <v>위</v>
      </c>
      <c r="I29" s="150"/>
      <c r="J29" s="46">
        <v>23</v>
      </c>
      <c r="K29" s="46" t="str">
        <f t="shared" si="3"/>
        <v>a</v>
      </c>
      <c r="L29" s="302" t="str">
        <f>K29&amp;"_{"&amp;QUOTIENT(J29,23)&amp;"} : "&amp;'국어 진위판정'!E29-0.5&amp;"≤"&amp;'국어 진위판정'!C29&amp;"x+"&amp;'국어 진위판정'!D29&amp;"y+화&lt;"&amp;'국어 진위판정'!E29+0.5</f>
        <v>a_{1} : 122.5≤57x+24y+화&lt;123.5</v>
      </c>
    </row>
    <row r="30" spans="2:17" s="56" customFormat="1" ht="21" customHeight="1">
      <c r="B30" s="77" t="s">
        <v>57</v>
      </c>
      <c r="C30" s="290">
        <v>56</v>
      </c>
      <c r="D30" s="258">
        <v>24</v>
      </c>
      <c r="E30" s="258">
        <v>124</v>
      </c>
      <c r="F30" s="269">
        <f>C30*'점수 계산기'!$C$21+D30*'점수 계산기'!$C$22+'점수 계산기'!$C$24</f>
        <v>123.79600000000001</v>
      </c>
      <c r="G30" s="269">
        <f t="shared" si="0"/>
        <v>0.29600000000000648</v>
      </c>
      <c r="H30" s="280" t="str">
        <f t="shared" si="1"/>
        <v>진</v>
      </c>
      <c r="I30" s="150">
        <v>2</v>
      </c>
      <c r="J30" s="46">
        <v>24</v>
      </c>
      <c r="K30" s="46" t="str">
        <f t="shared" si="3"/>
        <v>b</v>
      </c>
      <c r="L30" s="302" t="str">
        <f>K30&amp;"_{"&amp;QUOTIENT(J30,23)&amp;"} : "&amp;'국어 진위판정'!E30-0.5&amp;"≤"&amp;'국어 진위판정'!C30&amp;"x+"&amp;'국어 진위판정'!D30&amp;"y+화&lt;"&amp;'국어 진위판정'!E30+0.5</f>
        <v>b_{1} : 123.5≤56x+24y+화&lt;124.5</v>
      </c>
    </row>
    <row r="31" spans="2:17" s="56" customFormat="1" ht="21" customHeight="1">
      <c r="B31" s="77" t="s">
        <v>57</v>
      </c>
      <c r="C31" s="290">
        <v>52</v>
      </c>
      <c r="D31" s="258">
        <v>24</v>
      </c>
      <c r="E31" s="258">
        <v>122</v>
      </c>
      <c r="F31" s="269">
        <f>C31*'점수 계산기'!$C$21+D31*'점수 계산기'!$C$22+'점수 계산기'!$C$24</f>
        <v>119.30000000000001</v>
      </c>
      <c r="G31" s="269">
        <f t="shared" si="0"/>
        <v>2.1999999999999886</v>
      </c>
      <c r="H31" s="280" t="str">
        <f t="shared" si="1"/>
        <v>위</v>
      </c>
      <c r="I31" s="150"/>
      <c r="J31" s="46">
        <v>25</v>
      </c>
      <c r="K31" s="46" t="str">
        <f t="shared" si="3"/>
        <v>c</v>
      </c>
      <c r="L31" s="302" t="str">
        <f>K31&amp;"_{"&amp;QUOTIENT(J31,23)&amp;"} : "&amp;'국어 진위판정'!E31-0.5&amp;"≤"&amp;'국어 진위판정'!C31&amp;"x+"&amp;'국어 진위판정'!D31&amp;"y+화&lt;"&amp;'국어 진위판정'!E31+0.5</f>
        <v>c_{1} : 121.5≤52x+24y+화&lt;122.5</v>
      </c>
    </row>
    <row r="32" spans="2:17" s="56" customFormat="1" ht="21" customHeight="1">
      <c r="B32" s="77" t="s">
        <v>57</v>
      </c>
      <c r="C32" s="290">
        <v>52</v>
      </c>
      <c r="D32" s="258">
        <v>24</v>
      </c>
      <c r="E32" s="258">
        <v>119</v>
      </c>
      <c r="F32" s="269">
        <f>C32*'점수 계산기'!$C$21+D32*'점수 계산기'!$C$22+'점수 계산기'!$C$24</f>
        <v>119.30000000000001</v>
      </c>
      <c r="G32" s="269">
        <f t="shared" si="0"/>
        <v>0.19999999999998863</v>
      </c>
      <c r="H32" s="280" t="str">
        <f t="shared" si="1"/>
        <v>진</v>
      </c>
      <c r="I32" s="150">
        <v>2</v>
      </c>
      <c r="J32" s="46">
        <v>26</v>
      </c>
      <c r="K32" s="46" t="str">
        <f t="shared" si="3"/>
        <v>d</v>
      </c>
      <c r="L32" s="302" t="str">
        <f>K32&amp;"_{"&amp;QUOTIENT(J32,23)&amp;"} : "&amp;'국어 진위판정'!E32-0.5&amp;"≤"&amp;'국어 진위판정'!C32&amp;"x+"&amp;'국어 진위판정'!D32&amp;"y+화&lt;"&amp;'국어 진위판정'!E32+0.5</f>
        <v>d_{1} : 118.5≤52x+24y+화&lt;119.5</v>
      </c>
    </row>
    <row r="33" spans="2:15" s="56" customFormat="1" ht="21" customHeight="1">
      <c r="B33" s="77" t="s">
        <v>57</v>
      </c>
      <c r="C33" s="290">
        <v>50</v>
      </c>
      <c r="D33" s="258">
        <v>24</v>
      </c>
      <c r="E33" s="258">
        <v>118</v>
      </c>
      <c r="F33" s="269">
        <f>C33*'점수 계산기'!$C$21+D33*'점수 계산기'!$C$22+'점수 계산기'!$C$24</f>
        <v>117.05200000000001</v>
      </c>
      <c r="G33" s="269">
        <f t="shared" si="0"/>
        <v>0.44799999999999329</v>
      </c>
      <c r="H33" s="280" t="s">
        <v>31</v>
      </c>
      <c r="I33" s="150"/>
      <c r="J33" s="46">
        <v>27</v>
      </c>
      <c r="K33" s="46" t="str">
        <f t="shared" si="3"/>
        <v>e</v>
      </c>
      <c r="L33" s="302" t="str">
        <f>K33&amp;"_{"&amp;QUOTIENT(J33,23)&amp;"} : "&amp;'국어 진위판정'!E33-0.5&amp;"≤"&amp;'국어 진위판정'!C33&amp;"x+"&amp;'국어 진위판정'!D33&amp;"y+화&lt;"&amp;'국어 진위판정'!E33+0.5</f>
        <v>e_{1} : 117.5≤50x+24y+화&lt;118.5</v>
      </c>
    </row>
    <row r="34" spans="2:15" s="56" customFormat="1" ht="21" customHeight="1">
      <c r="B34" s="77" t="s">
        <v>57</v>
      </c>
      <c r="C34" s="290">
        <v>49</v>
      </c>
      <c r="D34" s="258">
        <v>24</v>
      </c>
      <c r="E34" s="258">
        <v>116</v>
      </c>
      <c r="F34" s="269">
        <f>C34*'점수 계산기'!$C$21+D34*'점수 계산기'!$C$22+'점수 계산기'!$C$24</f>
        <v>115.92800000000001</v>
      </c>
      <c r="G34" s="269">
        <f t="shared" si="0"/>
        <v>0.42800000000001148</v>
      </c>
      <c r="H34" s="280" t="str">
        <f t="shared" si="1"/>
        <v>진</v>
      </c>
      <c r="I34" s="150"/>
      <c r="J34" s="46">
        <v>28</v>
      </c>
      <c r="K34" s="46" t="str">
        <f t="shared" si="3"/>
        <v>f</v>
      </c>
      <c r="L34" s="302" t="str">
        <f>K34&amp;"_{"&amp;QUOTIENT(J34,23)&amp;"} : "&amp;'국어 진위판정'!E34-0.5&amp;"≤"&amp;'국어 진위판정'!C34&amp;"x+"&amp;'국어 진위판정'!D34&amp;"y+화&lt;"&amp;'국어 진위판정'!E34+0.5</f>
        <v>f_{1} : 115.5≤49x+24y+화&lt;116.5</v>
      </c>
      <c r="O34" s="296"/>
    </row>
    <row r="35" spans="2:15" s="56" customFormat="1" ht="21" customHeight="1">
      <c r="B35" s="77" t="s">
        <v>57</v>
      </c>
      <c r="C35" s="290">
        <v>48</v>
      </c>
      <c r="D35" s="258">
        <v>24</v>
      </c>
      <c r="E35" s="258">
        <v>115</v>
      </c>
      <c r="F35" s="269">
        <f>C35*'점수 계산기'!$C$21+D35*'점수 계산기'!$C$22+'점수 계산기'!$C$24</f>
        <v>114.80400000000002</v>
      </c>
      <c r="G35" s="269">
        <f t="shared" si="0"/>
        <v>0.30400000000001626</v>
      </c>
      <c r="H35" s="280" t="str">
        <f t="shared" si="1"/>
        <v>진</v>
      </c>
      <c r="I35" s="150"/>
      <c r="J35" s="46">
        <v>29</v>
      </c>
      <c r="K35" s="46" t="str">
        <f t="shared" si="3"/>
        <v>g</v>
      </c>
      <c r="L35" s="302" t="str">
        <f>K35&amp;"_{"&amp;QUOTIENT(J35,23)&amp;"} : "&amp;'국어 진위판정'!E35-0.5&amp;"≤"&amp;'국어 진위판정'!C35&amp;"x+"&amp;'국어 진위판정'!D35&amp;"y+화&lt;"&amp;'국어 진위판정'!E35+0.5</f>
        <v>g_{1} : 114.5≤48x+24y+화&lt;115.5</v>
      </c>
      <c r="O35" s="296"/>
    </row>
    <row r="36" spans="2:15" s="56" customFormat="1" ht="21" customHeight="1">
      <c r="B36" s="77" t="s">
        <v>57</v>
      </c>
      <c r="C36" s="290">
        <v>46</v>
      </c>
      <c r="D36" s="258">
        <v>24</v>
      </c>
      <c r="E36" s="258">
        <v>113</v>
      </c>
      <c r="F36" s="269">
        <f>C36*'점수 계산기'!$C$21+D36*'점수 계산기'!$C$22+'점수 계산기'!$C$24</f>
        <v>112.55600000000001</v>
      </c>
      <c r="G36" s="269">
        <f t="shared" si="0"/>
        <v>5.6000000000011596E-2</v>
      </c>
      <c r="H36" s="280" t="str">
        <f t="shared" si="1"/>
        <v>진</v>
      </c>
      <c r="I36" s="150"/>
      <c r="J36" s="46">
        <v>30</v>
      </c>
      <c r="K36" s="46" t="str">
        <f t="shared" si="3"/>
        <v>h</v>
      </c>
      <c r="L36" s="302" t="str">
        <f>K36&amp;"_{"&amp;QUOTIENT(J36,23)&amp;"} : "&amp;'국어 진위판정'!E36-0.5&amp;"≤"&amp;'국어 진위판정'!C36&amp;"x+"&amp;'국어 진위판정'!D36&amp;"y+화&lt;"&amp;'국어 진위판정'!E36+0.5</f>
        <v>h_{1} : 112.5≤46x+24y+화&lt;113.5</v>
      </c>
    </row>
    <row r="37" spans="2:15" s="56" customFormat="1" ht="21" customHeight="1">
      <c r="B37" s="77" t="s">
        <v>57</v>
      </c>
      <c r="C37" s="290">
        <v>71</v>
      </c>
      <c r="D37" s="258">
        <v>22</v>
      </c>
      <c r="E37" s="258">
        <v>139</v>
      </c>
      <c r="F37" s="269">
        <f>C37*'점수 계산기'!$C$21+D37*'점수 계산기'!$C$22+'점수 계산기'!$C$24</f>
        <v>138.81</v>
      </c>
      <c r="G37" s="269">
        <f t="shared" si="0"/>
        <v>0.31000000000000227</v>
      </c>
      <c r="H37" s="280" t="str">
        <f t="shared" si="1"/>
        <v>진</v>
      </c>
      <c r="I37" s="150"/>
      <c r="J37" s="46">
        <v>31</v>
      </c>
      <c r="K37" s="46" t="str">
        <f t="shared" si="3"/>
        <v>i</v>
      </c>
      <c r="L37" s="302" t="str">
        <f>K37&amp;"_{"&amp;QUOTIENT(J37,23)&amp;"} : "&amp;'국어 진위판정'!E37-0.5&amp;"≤"&amp;'국어 진위판정'!C37&amp;"x+"&amp;'국어 진위판정'!D37&amp;"y+화&lt;"&amp;'국어 진위판정'!E37+0.5</f>
        <v>i_{1} : 138.5≤71x+22y+화&lt;139.5</v>
      </c>
    </row>
    <row r="38" spans="2:15" s="56" customFormat="1" ht="21" customHeight="1">
      <c r="B38" s="77" t="s">
        <v>57</v>
      </c>
      <c r="C38" s="290">
        <v>68</v>
      </c>
      <c r="D38" s="258">
        <v>22</v>
      </c>
      <c r="E38" s="258">
        <v>135</v>
      </c>
      <c r="F38" s="269">
        <f>C38*'점수 계산기'!$C$21+D38*'점수 계산기'!$C$22+'점수 계산기'!$C$24</f>
        <v>135.43799999999999</v>
      </c>
      <c r="G38" s="269">
        <f t="shared" si="0"/>
        <v>6.2000000000011823E-2</v>
      </c>
      <c r="H38" s="280" t="str">
        <f t="shared" si="1"/>
        <v>진</v>
      </c>
      <c r="I38" s="150"/>
      <c r="J38" s="46">
        <v>32</v>
      </c>
      <c r="K38" s="46" t="str">
        <f t="shared" si="3"/>
        <v>j</v>
      </c>
      <c r="L38" s="302" t="str">
        <f>K38&amp;"_{"&amp;QUOTIENT(J38,23)&amp;"} : "&amp;'국어 진위판정'!E38-0.5&amp;"≤"&amp;'국어 진위판정'!C38&amp;"x+"&amp;'국어 진위판정'!D38&amp;"y+화&lt;"&amp;'국어 진위판정'!E38+0.5</f>
        <v>j_{1} : 134.5≤68x+22y+화&lt;135.5</v>
      </c>
    </row>
    <row r="39" spans="2:15" s="56" customFormat="1" ht="21" customHeight="1">
      <c r="B39" s="77" t="s">
        <v>57</v>
      </c>
      <c r="C39" s="290">
        <v>67</v>
      </c>
      <c r="D39" s="258">
        <v>22</v>
      </c>
      <c r="E39" s="258">
        <v>134</v>
      </c>
      <c r="F39" s="269">
        <f>C39*'점수 계산기'!$C$21+D39*'점수 계산기'!$C$22+'점수 계산기'!$C$24</f>
        <v>134.31400000000002</v>
      </c>
      <c r="G39" s="269">
        <f t="shared" si="0"/>
        <v>0.18599999999997863</v>
      </c>
      <c r="H39" s="280" t="str">
        <f t="shared" si="1"/>
        <v>진</v>
      </c>
      <c r="I39" s="150"/>
      <c r="J39" s="46">
        <v>33</v>
      </c>
      <c r="K39" s="46" t="str">
        <f t="shared" si="3"/>
        <v>k</v>
      </c>
      <c r="L39" s="302" t="str">
        <f>K39&amp;"_{"&amp;QUOTIENT(J39,23)&amp;"} : "&amp;'국어 진위판정'!E39-0.5&amp;"≤"&amp;'국어 진위판정'!C39&amp;"x+"&amp;'국어 진위판정'!D39&amp;"y+화&lt;"&amp;'국어 진위판정'!E39+0.5</f>
        <v>k_{1} : 133.5≤67x+22y+화&lt;134.5</v>
      </c>
    </row>
    <row r="40" spans="2:15" s="56" customFormat="1" ht="21" customHeight="1">
      <c r="B40" s="77" t="s">
        <v>57</v>
      </c>
      <c r="C40" s="290">
        <v>66</v>
      </c>
      <c r="D40" s="258">
        <v>22</v>
      </c>
      <c r="E40" s="258">
        <v>133</v>
      </c>
      <c r="F40" s="269">
        <f>C40*'점수 계산기'!$C$21+D40*'점수 계산기'!$C$22+'점수 계산기'!$C$24</f>
        <v>133.19</v>
      </c>
      <c r="G40" s="269">
        <f t="shared" si="0"/>
        <v>0.31000000000000227</v>
      </c>
      <c r="H40" s="280" t="str">
        <f t="shared" si="1"/>
        <v>진</v>
      </c>
      <c r="I40" s="150"/>
      <c r="J40" s="46">
        <v>34</v>
      </c>
      <c r="K40" s="46" t="str">
        <f t="shared" si="3"/>
        <v>l</v>
      </c>
      <c r="L40" s="302" t="str">
        <f>K40&amp;"_{"&amp;QUOTIENT(J40,23)&amp;"} : "&amp;'국어 진위판정'!E40-0.5&amp;"≤"&amp;'국어 진위판정'!C40&amp;"x+"&amp;'국어 진위판정'!D40&amp;"y+화&lt;"&amp;'국어 진위판정'!E40+0.5</f>
        <v>l_{1} : 132.5≤66x+22y+화&lt;133.5</v>
      </c>
    </row>
    <row r="41" spans="2:15" s="56" customFormat="1" ht="21" customHeight="1">
      <c r="B41" s="77" t="s">
        <v>57</v>
      </c>
      <c r="C41" s="290">
        <v>63</v>
      </c>
      <c r="D41" s="258">
        <v>22</v>
      </c>
      <c r="E41" s="258">
        <v>130</v>
      </c>
      <c r="F41" s="269">
        <f>C41*'점수 계산기'!$C$21+D41*'점수 계산기'!$C$22+'점수 계산기'!$C$24</f>
        <v>129.81800000000001</v>
      </c>
      <c r="G41" s="269">
        <f t="shared" si="0"/>
        <v>0.31800000000001205</v>
      </c>
      <c r="H41" s="280" t="str">
        <f t="shared" si="1"/>
        <v>진</v>
      </c>
      <c r="I41" s="150"/>
      <c r="J41" s="46">
        <v>35</v>
      </c>
      <c r="K41" s="46" t="str">
        <f t="shared" si="3"/>
        <v>m</v>
      </c>
      <c r="L41" s="302" t="str">
        <f>K41&amp;"_{"&amp;QUOTIENT(J41,23)&amp;"} : "&amp;'국어 진위판정'!E41-0.5&amp;"≤"&amp;'국어 진위판정'!C41&amp;"x+"&amp;'국어 진위판정'!D41&amp;"y+화&lt;"&amp;'국어 진위판정'!E41+0.5</f>
        <v>m_{1} : 129.5≤63x+22y+화&lt;130.5</v>
      </c>
    </row>
    <row r="42" spans="2:15" s="56" customFormat="1" ht="21" customHeight="1">
      <c r="B42" s="77" t="s">
        <v>57</v>
      </c>
      <c r="C42" s="290">
        <v>62</v>
      </c>
      <c r="D42" s="258">
        <v>22</v>
      </c>
      <c r="E42" s="258">
        <v>129</v>
      </c>
      <c r="F42" s="269">
        <f>C42*'점수 계산기'!$C$21+D42*'점수 계산기'!$C$22+'점수 계산기'!$C$24</f>
        <v>128.69400000000002</v>
      </c>
      <c r="G42" s="269">
        <f t="shared" si="0"/>
        <v>0.19400000000001683</v>
      </c>
      <c r="H42" s="280" t="str">
        <f t="shared" si="1"/>
        <v>진</v>
      </c>
      <c r="I42" s="150"/>
      <c r="J42" s="46">
        <v>36</v>
      </c>
      <c r="K42" s="46" t="str">
        <f t="shared" si="3"/>
        <v>n</v>
      </c>
      <c r="L42" s="302" t="str">
        <f>K42&amp;"_{"&amp;QUOTIENT(J42,23)&amp;"} : "&amp;'국어 진위판정'!E42-0.5&amp;"≤"&amp;'국어 진위판정'!C42&amp;"x+"&amp;'국어 진위판정'!D42&amp;"y+화&lt;"&amp;'국어 진위판정'!E42+0.5</f>
        <v>n_{1} : 128.5≤62x+22y+화&lt;129.5</v>
      </c>
    </row>
    <row r="43" spans="2:15" s="56" customFormat="1" ht="21" customHeight="1">
      <c r="B43" s="77" t="s">
        <v>57</v>
      </c>
      <c r="C43" s="290">
        <v>61</v>
      </c>
      <c r="D43" s="258">
        <v>22</v>
      </c>
      <c r="E43" s="258">
        <v>128</v>
      </c>
      <c r="F43" s="269">
        <f>C43*'점수 계산기'!$C$21+D43*'점수 계산기'!$C$22+'점수 계산기'!$C$24</f>
        <v>127.57000000000001</v>
      </c>
      <c r="G43" s="269">
        <f t="shared" si="0"/>
        <v>7.000000000000739E-2</v>
      </c>
      <c r="H43" s="280" t="str">
        <f t="shared" si="1"/>
        <v>진</v>
      </c>
      <c r="I43" s="150"/>
      <c r="J43" s="46">
        <v>37</v>
      </c>
      <c r="K43" s="46" t="str">
        <f t="shared" si="3"/>
        <v>o</v>
      </c>
      <c r="L43" s="302" t="str">
        <f>K43&amp;"_{"&amp;QUOTIENT(J43,23)&amp;"} : "&amp;'국어 진위판정'!E43-0.5&amp;"≤"&amp;'국어 진위판정'!C43&amp;"x+"&amp;'국어 진위판정'!D43&amp;"y+화&lt;"&amp;'국어 진위판정'!E43+0.5</f>
        <v>o_{1} : 127.5≤61x+22y+화&lt;128.5</v>
      </c>
    </row>
    <row r="44" spans="2:15" s="56" customFormat="1" ht="21" customHeight="1">
      <c r="B44" s="77" t="s">
        <v>57</v>
      </c>
      <c r="C44" s="290">
        <v>61</v>
      </c>
      <c r="D44" s="258">
        <v>22</v>
      </c>
      <c r="E44" s="258">
        <v>127</v>
      </c>
      <c r="F44" s="269">
        <f>C44*'점수 계산기'!$C$21+D44*'점수 계산기'!$C$22+'점수 계산기'!$C$24</f>
        <v>127.57000000000001</v>
      </c>
      <c r="G44" s="269">
        <f t="shared" si="0"/>
        <v>7.000000000000739E-2</v>
      </c>
      <c r="H44" s="280" t="s">
        <v>31</v>
      </c>
      <c r="I44" s="150"/>
      <c r="J44" s="46">
        <v>38</v>
      </c>
      <c r="K44" s="46" t="str">
        <f t="shared" si="3"/>
        <v>p</v>
      </c>
      <c r="L44" s="302" t="str">
        <f>K44&amp;"_{"&amp;QUOTIENT(J44,23)&amp;"} : "&amp;'국어 진위판정'!E44-0.5&amp;"≤"&amp;'국어 진위판정'!C44&amp;"x+"&amp;'국어 진위판정'!D44&amp;"y+화&lt;"&amp;'국어 진위판정'!E44+0.5</f>
        <v>p_{1} : 126.5≤61x+22y+화&lt;127.5</v>
      </c>
    </row>
    <row r="45" spans="2:15" s="56" customFormat="1" ht="21" customHeight="1">
      <c r="B45" s="77" t="s">
        <v>57</v>
      </c>
      <c r="C45" s="290">
        <v>61</v>
      </c>
      <c r="D45" s="258">
        <v>22</v>
      </c>
      <c r="E45" s="258">
        <v>125</v>
      </c>
      <c r="F45" s="269">
        <f>C45*'점수 계산기'!$C$21+D45*'점수 계산기'!$C$22+'점수 계산기'!$C$24</f>
        <v>127.57000000000001</v>
      </c>
      <c r="G45" s="269">
        <f t="shared" si="0"/>
        <v>2.0700000000000074</v>
      </c>
      <c r="H45" s="280" t="str">
        <f t="shared" si="1"/>
        <v>위</v>
      </c>
      <c r="I45" s="150"/>
      <c r="J45" s="46">
        <v>39</v>
      </c>
      <c r="K45" s="46" t="str">
        <f t="shared" si="3"/>
        <v>q</v>
      </c>
      <c r="L45" s="302" t="str">
        <f>K45&amp;"_{"&amp;QUOTIENT(J45,23)&amp;"} : "&amp;'국어 진위판정'!E45-0.5&amp;"≤"&amp;'국어 진위판정'!C45&amp;"x+"&amp;'국어 진위판정'!D45&amp;"y+화&lt;"&amp;'국어 진위판정'!E45+0.5</f>
        <v>q_{1} : 124.5≤61x+22y+화&lt;125.5</v>
      </c>
    </row>
    <row r="46" spans="2:15" s="56" customFormat="1" ht="21" customHeight="1">
      <c r="B46" s="77" t="s">
        <v>57</v>
      </c>
      <c r="C46" s="290">
        <v>60</v>
      </c>
      <c r="D46" s="258">
        <v>22</v>
      </c>
      <c r="E46" s="258">
        <v>126</v>
      </c>
      <c r="F46" s="269">
        <f>C46*'점수 계산기'!$C$21+D46*'점수 계산기'!$C$22+'점수 계산기'!$C$24</f>
        <v>126.44600000000001</v>
      </c>
      <c r="G46" s="269">
        <f t="shared" si="0"/>
        <v>5.3999999999987836E-2</v>
      </c>
      <c r="H46" s="280" t="str">
        <f t="shared" si="1"/>
        <v>진</v>
      </c>
      <c r="I46" s="150"/>
      <c r="J46" s="46">
        <v>40</v>
      </c>
      <c r="K46" s="46" t="str">
        <f t="shared" si="3"/>
        <v>r</v>
      </c>
      <c r="L46" s="302" t="str">
        <f>K46&amp;"_{"&amp;QUOTIENT(J46,23)&amp;"} : "&amp;'국어 진위판정'!E46-0.5&amp;"≤"&amp;'국어 진위판정'!C46&amp;"x+"&amp;'국어 진위판정'!D46&amp;"y+화&lt;"&amp;'국어 진위판정'!E46+0.5</f>
        <v>r_{1} : 125.5≤60x+22y+화&lt;126.5</v>
      </c>
    </row>
    <row r="47" spans="2:15" s="56" customFormat="1" ht="21" customHeight="1">
      <c r="B47" s="77" t="s">
        <v>57</v>
      </c>
      <c r="C47" s="290">
        <v>57</v>
      </c>
      <c r="D47" s="258">
        <v>22</v>
      </c>
      <c r="E47" s="258">
        <v>123</v>
      </c>
      <c r="F47" s="269">
        <f>C47*'점수 계산기'!$C$21+D47*'점수 계산기'!$C$22+'점수 계산기'!$C$24</f>
        <v>123.07400000000001</v>
      </c>
      <c r="G47" s="269">
        <f t="shared" si="0"/>
        <v>0.42599999999998772</v>
      </c>
      <c r="H47" s="280" t="str">
        <f t="shared" si="1"/>
        <v>진</v>
      </c>
      <c r="I47" s="150"/>
      <c r="J47" s="46">
        <v>41</v>
      </c>
      <c r="K47" s="46" t="str">
        <f t="shared" si="3"/>
        <v>s</v>
      </c>
      <c r="L47" s="302" t="str">
        <f>K47&amp;"_{"&amp;QUOTIENT(J47,23)&amp;"} : "&amp;'국어 진위판정'!E47-0.5&amp;"≤"&amp;'국어 진위판정'!C47&amp;"x+"&amp;'국어 진위판정'!D47&amp;"y+화&lt;"&amp;'국어 진위판정'!E47+0.5</f>
        <v>s_{1} : 122.5≤57x+22y+화&lt;123.5</v>
      </c>
    </row>
    <row r="48" spans="2:15" s="56" customFormat="1" ht="21" customHeight="1">
      <c r="B48" s="77" t="s">
        <v>57</v>
      </c>
      <c r="C48" s="290">
        <v>56</v>
      </c>
      <c r="D48" s="258">
        <v>22</v>
      </c>
      <c r="E48" s="258">
        <v>122</v>
      </c>
      <c r="F48" s="269">
        <f>C48*'점수 계산기'!$C$21+D48*'점수 계산기'!$C$22+'점수 계산기'!$C$24</f>
        <v>121.95</v>
      </c>
      <c r="G48" s="269">
        <f t="shared" si="0"/>
        <v>0.45000000000000284</v>
      </c>
      <c r="H48" s="280" t="str">
        <f t="shared" si="1"/>
        <v>진</v>
      </c>
      <c r="I48" s="150">
        <v>2</v>
      </c>
      <c r="J48" s="46">
        <v>42</v>
      </c>
      <c r="K48" s="46" t="str">
        <f t="shared" si="3"/>
        <v>t</v>
      </c>
      <c r="L48" s="302" t="str">
        <f>K48&amp;"_{"&amp;QUOTIENT(J48,23)&amp;"} : "&amp;'국어 진위판정'!E48-0.5&amp;"≤"&amp;'국어 진위판정'!C48&amp;"x+"&amp;'국어 진위판정'!D48&amp;"y+화&lt;"&amp;'국어 진위판정'!E48+0.5</f>
        <v>t_{1} : 121.5≤56x+22y+화&lt;122.5</v>
      </c>
    </row>
    <row r="49" spans="2:12" s="56" customFormat="1" ht="21" customHeight="1">
      <c r="B49" s="77" t="s">
        <v>57</v>
      </c>
      <c r="C49" s="290">
        <v>55</v>
      </c>
      <c r="D49" s="258">
        <v>22</v>
      </c>
      <c r="E49" s="258">
        <v>121</v>
      </c>
      <c r="F49" s="269">
        <f>C49*'점수 계산기'!$C$21+D49*'점수 계산기'!$C$22+'점수 계산기'!$C$24</f>
        <v>120.82600000000001</v>
      </c>
      <c r="G49" s="269">
        <f t="shared" si="0"/>
        <v>0.32600000000000762</v>
      </c>
      <c r="H49" s="280" t="str">
        <f t="shared" si="1"/>
        <v>진</v>
      </c>
      <c r="I49" s="150"/>
      <c r="J49" s="46">
        <v>43</v>
      </c>
      <c r="K49" s="46" t="str">
        <f t="shared" si="3"/>
        <v>u</v>
      </c>
      <c r="L49" s="302" t="str">
        <f>K49&amp;"_{"&amp;QUOTIENT(J49,23)&amp;"} : "&amp;'국어 진위판정'!E49-0.5&amp;"≤"&amp;'국어 진위판정'!C49&amp;"x+"&amp;'국어 진위판정'!D49&amp;"y+화&lt;"&amp;'국어 진위판정'!E49+0.5</f>
        <v>u_{1} : 120.5≤55x+22y+화&lt;121.5</v>
      </c>
    </row>
    <row r="50" spans="2:12" s="56" customFormat="1" ht="21" customHeight="1">
      <c r="B50" s="77" t="s">
        <v>57</v>
      </c>
      <c r="C50" s="290">
        <v>54</v>
      </c>
      <c r="D50" s="258">
        <v>22</v>
      </c>
      <c r="E50" s="258">
        <v>121</v>
      </c>
      <c r="F50" s="269">
        <f>C50*'점수 계산기'!$C$21+D50*'점수 계산기'!$C$22+'점수 계산기'!$C$24</f>
        <v>119.70200000000001</v>
      </c>
      <c r="G50" s="269">
        <f t="shared" si="0"/>
        <v>0.79799999999998761</v>
      </c>
      <c r="H50" s="280" t="str">
        <f t="shared" si="1"/>
        <v>위</v>
      </c>
      <c r="I50" s="150"/>
      <c r="J50" s="46">
        <v>44</v>
      </c>
      <c r="K50" s="46" t="str">
        <f t="shared" si="3"/>
        <v>v</v>
      </c>
      <c r="L50" s="302" t="str">
        <f>K50&amp;"_{"&amp;QUOTIENT(J50,23)&amp;"} : "&amp;'국어 진위판정'!E50-0.5&amp;"≤"&amp;'국어 진위판정'!C50&amp;"x+"&amp;'국어 진위판정'!D50&amp;"y+화&lt;"&amp;'국어 진위판정'!E50+0.5</f>
        <v>v_{1} : 120.5≤54x+22y+화&lt;121.5</v>
      </c>
    </row>
    <row r="51" spans="2:12" s="56" customFormat="1" ht="21" customHeight="1">
      <c r="B51" s="77" t="s">
        <v>57</v>
      </c>
      <c r="C51" s="290">
        <v>54</v>
      </c>
      <c r="D51" s="258">
        <v>22</v>
      </c>
      <c r="E51" s="258">
        <v>120</v>
      </c>
      <c r="F51" s="269">
        <f>C51*'점수 계산기'!$C$21+D51*'점수 계산기'!$C$22+'점수 계산기'!$C$24</f>
        <v>119.70200000000001</v>
      </c>
      <c r="G51" s="269">
        <f t="shared" si="0"/>
        <v>0.20200000000001239</v>
      </c>
      <c r="H51" s="280" t="str">
        <f t="shared" si="1"/>
        <v>진</v>
      </c>
      <c r="I51" s="150"/>
      <c r="J51" s="46">
        <v>45</v>
      </c>
      <c r="K51" s="46" t="str">
        <f t="shared" si="3"/>
        <v>w</v>
      </c>
      <c r="L51" s="302" t="str">
        <f>K51&amp;"_{"&amp;QUOTIENT(J51,23)&amp;"} : "&amp;'국어 진위판정'!E51-0.5&amp;"≤"&amp;'국어 진위판정'!C51&amp;"x+"&amp;'국어 진위판정'!D51&amp;"y+화&lt;"&amp;'국어 진위판정'!E51+0.5</f>
        <v>w_{1} : 119.5≤54x+22y+화&lt;120.5</v>
      </c>
    </row>
    <row r="52" spans="2:12" s="56" customFormat="1" ht="21" customHeight="1">
      <c r="B52" s="77" t="s">
        <v>57</v>
      </c>
      <c r="C52" s="290">
        <v>50</v>
      </c>
      <c r="D52" s="258">
        <v>22</v>
      </c>
      <c r="E52" s="258">
        <v>115</v>
      </c>
      <c r="F52" s="269">
        <f>C52*'점수 계산기'!$C$21+D52*'점수 계산기'!$C$22+'점수 계산기'!$C$24</f>
        <v>115.206</v>
      </c>
      <c r="G52" s="269">
        <f t="shared" si="0"/>
        <v>0.29399999999999693</v>
      </c>
      <c r="H52" s="280" t="str">
        <f t="shared" si="1"/>
        <v>진</v>
      </c>
      <c r="I52" s="150">
        <v>2</v>
      </c>
      <c r="J52" s="46">
        <v>46</v>
      </c>
      <c r="K52" s="46" t="str">
        <f t="shared" si="3"/>
        <v>a</v>
      </c>
      <c r="L52" s="302" t="str">
        <f>K52&amp;"_{"&amp;QUOTIENT(J52,23)&amp;"} : "&amp;'국어 진위판정'!E52-0.5&amp;"≤"&amp;'국어 진위판정'!C52&amp;"x+"&amp;'국어 진위판정'!D52&amp;"y+화&lt;"&amp;'국어 진위판정'!E52+0.5</f>
        <v>a_{2} : 114.5≤50x+22y+화&lt;115.5</v>
      </c>
    </row>
    <row r="53" spans="2:12" s="56" customFormat="1" ht="21" customHeight="1">
      <c r="B53" s="77" t="s">
        <v>57</v>
      </c>
      <c r="C53" s="290">
        <v>48</v>
      </c>
      <c r="D53" s="258">
        <v>22</v>
      </c>
      <c r="E53" s="258">
        <v>113</v>
      </c>
      <c r="F53" s="269">
        <f>C53*'점수 계산기'!$C$21+D53*'점수 계산기'!$C$22+'점수 계산기'!$C$24</f>
        <v>112.95800000000001</v>
      </c>
      <c r="G53" s="269">
        <f t="shared" si="0"/>
        <v>0.45800000000001262</v>
      </c>
      <c r="H53" s="280" t="str">
        <f t="shared" si="1"/>
        <v>진</v>
      </c>
      <c r="I53" s="150"/>
      <c r="J53" s="46">
        <v>47</v>
      </c>
      <c r="K53" s="46" t="str">
        <f t="shared" si="3"/>
        <v>b</v>
      </c>
      <c r="L53" s="302" t="str">
        <f>K53&amp;"_{"&amp;QUOTIENT(J53,23)&amp;"} : "&amp;'국어 진위판정'!E53-0.5&amp;"≤"&amp;'국어 진위판정'!C53&amp;"x+"&amp;'국어 진위판정'!D53&amp;"y+화&lt;"&amp;'국어 진위판정'!E53+0.5</f>
        <v>b_{2} : 112.5≤48x+22y+화&lt;113.5</v>
      </c>
    </row>
    <row r="54" spans="2:12" s="56" customFormat="1" ht="21" customHeight="1">
      <c r="B54" s="77" t="s">
        <v>57</v>
      </c>
      <c r="C54" s="290">
        <v>44</v>
      </c>
      <c r="D54" s="258">
        <v>22</v>
      </c>
      <c r="E54" s="258">
        <v>110</v>
      </c>
      <c r="F54" s="269">
        <f>C54*'점수 계산기'!$C$21+D54*'점수 계산기'!$C$22+'점수 계산기'!$C$24</f>
        <v>108.462</v>
      </c>
      <c r="G54" s="269">
        <f t="shared" si="0"/>
        <v>1.0379999999999967</v>
      </c>
      <c r="H54" s="280" t="str">
        <f t="shared" si="1"/>
        <v>위</v>
      </c>
      <c r="I54" s="150"/>
      <c r="J54" s="46">
        <v>48</v>
      </c>
      <c r="K54" s="46" t="str">
        <f t="shared" si="3"/>
        <v>c</v>
      </c>
      <c r="L54" s="302" t="str">
        <f>K54&amp;"_{"&amp;QUOTIENT(J54,23)&amp;"} : "&amp;'국어 진위판정'!E54-0.5&amp;"≤"&amp;'국어 진위판정'!C54&amp;"x+"&amp;'국어 진위판정'!D54&amp;"y+화&lt;"&amp;'국어 진위판정'!E54+0.5</f>
        <v>c_{2} : 109.5≤44x+22y+화&lt;110.5</v>
      </c>
    </row>
    <row r="55" spans="2:12" s="56" customFormat="1" ht="21" customHeight="1">
      <c r="B55" s="77" t="s">
        <v>57</v>
      </c>
      <c r="C55" s="290">
        <v>36</v>
      </c>
      <c r="D55" s="258">
        <v>22</v>
      </c>
      <c r="E55" s="258">
        <v>99</v>
      </c>
      <c r="F55" s="269">
        <f>C55*'점수 계산기'!$C$21+D55*'점수 계산기'!$C$22+'점수 계산기'!$C$24</f>
        <v>99.470000000000013</v>
      </c>
      <c r="G55" s="269">
        <f t="shared" si="0"/>
        <v>2.9999999999986926E-2</v>
      </c>
      <c r="H55" s="280" t="str">
        <f t="shared" si="1"/>
        <v>진</v>
      </c>
      <c r="I55" s="150"/>
      <c r="J55" s="46">
        <v>49</v>
      </c>
      <c r="K55" s="46" t="str">
        <f t="shared" si="3"/>
        <v>d</v>
      </c>
      <c r="L55" s="302" t="str">
        <f>K55&amp;"_{"&amp;QUOTIENT(J55,23)&amp;"} : "&amp;'국어 진위판정'!E55-0.5&amp;"≤"&amp;'국어 진위판정'!C55&amp;"x+"&amp;'국어 진위판정'!D55&amp;"y+화&lt;"&amp;'국어 진위판정'!E55+0.5</f>
        <v>d_{2} : 98.5≤36x+22y+화&lt;99.5</v>
      </c>
    </row>
    <row r="56" spans="2:12" s="56" customFormat="1" ht="21" customHeight="1">
      <c r="B56" s="77" t="s">
        <v>57</v>
      </c>
      <c r="C56" s="290">
        <v>74</v>
      </c>
      <c r="D56" s="258">
        <v>21</v>
      </c>
      <c r="E56" s="258">
        <v>141</v>
      </c>
      <c r="F56" s="269">
        <f>C56*'점수 계산기'!$C$21+D56*'점수 계산기'!$C$22+'점수 계산기'!$C$24</f>
        <v>141.25900000000001</v>
      </c>
      <c r="G56" s="269">
        <f t="shared" si="0"/>
        <v>0.24099999999998545</v>
      </c>
      <c r="H56" s="280" t="str">
        <f t="shared" si="1"/>
        <v>진</v>
      </c>
      <c r="I56" s="150"/>
      <c r="J56" s="46">
        <v>50</v>
      </c>
      <c r="K56" s="46" t="str">
        <f t="shared" si="3"/>
        <v>e</v>
      </c>
      <c r="L56" s="302" t="str">
        <f>K56&amp;"_{"&amp;QUOTIENT(J56,23)&amp;"} : "&amp;'국어 진위판정'!E56-0.5&amp;"≤"&amp;'국어 진위판정'!C56&amp;"x+"&amp;'국어 진위판정'!D56&amp;"y+화&lt;"&amp;'국어 진위판정'!E56+0.5</f>
        <v>e_{2} : 140.5≤74x+21y+화&lt;141.5</v>
      </c>
    </row>
    <row r="57" spans="2:12" s="56" customFormat="1" ht="21" customHeight="1">
      <c r="B57" s="77" t="s">
        <v>57</v>
      </c>
      <c r="C57" s="290">
        <v>72</v>
      </c>
      <c r="D57" s="258">
        <v>21</v>
      </c>
      <c r="E57" s="258">
        <v>139</v>
      </c>
      <c r="F57" s="269">
        <f>C57*'점수 계산기'!$C$21+D57*'점수 계산기'!$C$22+'점수 계산기'!$C$24</f>
        <v>139.01100000000002</v>
      </c>
      <c r="G57" s="269">
        <f t="shared" si="0"/>
        <v>0.4889999999999759</v>
      </c>
      <c r="H57" s="280" t="str">
        <f t="shared" si="1"/>
        <v>진</v>
      </c>
      <c r="I57" s="150"/>
      <c r="J57" s="46">
        <v>51</v>
      </c>
      <c r="K57" s="46" t="str">
        <f t="shared" si="3"/>
        <v>f</v>
      </c>
      <c r="L57" s="302" t="str">
        <f>K57&amp;"_{"&amp;QUOTIENT(J57,23)&amp;"} : "&amp;'국어 진위판정'!E57-0.5&amp;"≤"&amp;'국어 진위판정'!C57&amp;"x+"&amp;'국어 진위판정'!D57&amp;"y+화&lt;"&amp;'국어 진위판정'!E57+0.5</f>
        <v>f_{2} : 138.5≤72x+21y+화&lt;139.5</v>
      </c>
    </row>
    <row r="58" spans="2:12" s="56" customFormat="1" ht="21" customHeight="1">
      <c r="B58" s="77" t="s">
        <v>57</v>
      </c>
      <c r="C58" s="290">
        <v>71</v>
      </c>
      <c r="D58" s="258">
        <v>21</v>
      </c>
      <c r="E58" s="258">
        <v>138</v>
      </c>
      <c r="F58" s="269">
        <f>C58*'점수 계산기'!$C$21+D58*'점수 계산기'!$C$22+'점수 계산기'!$C$24</f>
        <v>137.887</v>
      </c>
      <c r="G58" s="269">
        <f t="shared" si="0"/>
        <v>0.38700000000000045</v>
      </c>
      <c r="H58" s="280" t="str">
        <f t="shared" si="1"/>
        <v>진</v>
      </c>
      <c r="I58" s="150"/>
      <c r="J58" s="46">
        <v>52</v>
      </c>
      <c r="K58" s="46" t="str">
        <f t="shared" si="3"/>
        <v>g</v>
      </c>
      <c r="L58" s="302" t="str">
        <f>K58&amp;"_{"&amp;QUOTIENT(J58,23)&amp;"} : "&amp;'국어 진위판정'!E58-0.5&amp;"≤"&amp;'국어 진위판정'!C58&amp;"x+"&amp;'국어 진위판정'!D58&amp;"y+화&lt;"&amp;'국어 진위판정'!E58+0.5</f>
        <v>g_{2} : 137.5≤71x+21y+화&lt;138.5</v>
      </c>
    </row>
    <row r="59" spans="2:12" s="56" customFormat="1" ht="21" customHeight="1">
      <c r="B59" s="77" t="s">
        <v>57</v>
      </c>
      <c r="C59" s="290">
        <v>70</v>
      </c>
      <c r="D59" s="258">
        <v>21</v>
      </c>
      <c r="E59" s="258">
        <v>137</v>
      </c>
      <c r="F59" s="269">
        <f>C59*'점수 계산기'!$C$21+D59*'점수 계산기'!$C$22+'점수 계산기'!$C$24</f>
        <v>136.76300000000003</v>
      </c>
      <c r="G59" s="269">
        <f t="shared" si="0"/>
        <v>0.26300000000003365</v>
      </c>
      <c r="H59" s="280" t="str">
        <f t="shared" si="1"/>
        <v>진</v>
      </c>
      <c r="I59" s="150"/>
      <c r="J59" s="46">
        <v>53</v>
      </c>
      <c r="K59" s="46" t="str">
        <f t="shared" si="3"/>
        <v>h</v>
      </c>
      <c r="L59" s="302" t="str">
        <f>K59&amp;"_{"&amp;QUOTIENT(J59,23)&amp;"} : "&amp;'국어 진위판정'!E59-0.5&amp;"≤"&amp;'국어 진위판정'!C59&amp;"x+"&amp;'국어 진위판정'!D59&amp;"y+화&lt;"&amp;'국어 진위판정'!E59+0.5</f>
        <v>h_{2} : 136.5≤70x+21y+화&lt;137.5</v>
      </c>
    </row>
    <row r="60" spans="2:12" s="56" customFormat="1" ht="21" customHeight="1">
      <c r="B60" s="77" t="s">
        <v>57</v>
      </c>
      <c r="C60" s="290">
        <v>68</v>
      </c>
      <c r="D60" s="258">
        <v>21</v>
      </c>
      <c r="E60" s="258">
        <v>135</v>
      </c>
      <c r="F60" s="269">
        <f>C60*'점수 계산기'!$C$21+D60*'점수 계산기'!$C$22+'점수 계산기'!$C$24</f>
        <v>134.51499999999999</v>
      </c>
      <c r="G60" s="269">
        <f t="shared" si="0"/>
        <v>1.4999999999986358E-2</v>
      </c>
      <c r="H60" s="280" t="str">
        <f t="shared" si="1"/>
        <v>진</v>
      </c>
      <c r="I60" s="150"/>
      <c r="J60" s="46">
        <v>54</v>
      </c>
      <c r="K60" s="46" t="str">
        <f t="shared" si="3"/>
        <v>i</v>
      </c>
      <c r="L60" s="302" t="str">
        <f>K60&amp;"_{"&amp;QUOTIENT(J60,23)&amp;"} : "&amp;'국어 진위판정'!E60-0.5&amp;"≤"&amp;'국어 진위판정'!C60&amp;"x+"&amp;'국어 진위판정'!D60&amp;"y+화&lt;"&amp;'국어 진위판정'!E60+0.5</f>
        <v>i_{2} : 134.5≤68x+21y+화&lt;135.5</v>
      </c>
    </row>
    <row r="61" spans="2:12" s="56" customFormat="1" ht="21" customHeight="1">
      <c r="B61" s="77" t="s">
        <v>57</v>
      </c>
      <c r="C61" s="290">
        <v>67</v>
      </c>
      <c r="D61" s="258">
        <v>21</v>
      </c>
      <c r="E61" s="258">
        <v>133</v>
      </c>
      <c r="F61" s="269">
        <f>C61*'점수 계산기'!$C$21+D61*'점수 계산기'!$C$22+'점수 계산기'!$C$24</f>
        <v>133.39100000000002</v>
      </c>
      <c r="G61" s="269">
        <f t="shared" si="0"/>
        <v>0.10899999999998045</v>
      </c>
      <c r="H61" s="280" t="str">
        <f t="shared" si="1"/>
        <v>진</v>
      </c>
      <c r="I61" s="150">
        <v>2</v>
      </c>
      <c r="J61" s="46">
        <v>55</v>
      </c>
      <c r="K61" s="46" t="str">
        <f t="shared" si="3"/>
        <v>j</v>
      </c>
      <c r="L61" s="302" t="str">
        <f>K61&amp;"_{"&amp;QUOTIENT(J61,23)&amp;"} : "&amp;'국어 진위판정'!E61-0.5&amp;"≤"&amp;'국어 진위판정'!C61&amp;"x+"&amp;'국어 진위판정'!D61&amp;"y+화&lt;"&amp;'국어 진위판정'!E61+0.5</f>
        <v>j_{2} : 132.5≤67x+21y+화&lt;133.5</v>
      </c>
    </row>
    <row r="62" spans="2:12" s="56" customFormat="1" ht="21" customHeight="1">
      <c r="B62" s="77" t="s">
        <v>57</v>
      </c>
      <c r="C62" s="290">
        <v>66</v>
      </c>
      <c r="D62" s="258">
        <v>21</v>
      </c>
      <c r="E62" s="258">
        <v>132</v>
      </c>
      <c r="F62" s="269">
        <f>C62*'점수 계산기'!$C$21+D62*'점수 계산기'!$C$22+'점수 계산기'!$C$24</f>
        <v>132.267</v>
      </c>
      <c r="G62" s="269">
        <f t="shared" si="0"/>
        <v>0.23300000000000409</v>
      </c>
      <c r="H62" s="280" t="str">
        <f t="shared" si="1"/>
        <v>진</v>
      </c>
      <c r="I62" s="150">
        <v>2</v>
      </c>
      <c r="J62" s="46">
        <v>56</v>
      </c>
      <c r="K62" s="46" t="str">
        <f t="shared" si="3"/>
        <v>k</v>
      </c>
      <c r="L62" s="302" t="str">
        <f>K62&amp;"_{"&amp;QUOTIENT(J62,23)&amp;"} : "&amp;'국어 진위판정'!E62-0.5&amp;"≤"&amp;'국어 진위판정'!C62&amp;"x+"&amp;'국어 진위판정'!D62&amp;"y+화&lt;"&amp;'국어 진위판정'!E62+0.5</f>
        <v>k_{2} : 131.5≤66x+21y+화&lt;132.5</v>
      </c>
    </row>
    <row r="63" spans="2:12" s="56" customFormat="1" ht="21" customHeight="1">
      <c r="B63" s="77" t="s">
        <v>57</v>
      </c>
      <c r="C63" s="290">
        <v>65</v>
      </c>
      <c r="D63" s="258">
        <v>21</v>
      </c>
      <c r="E63" s="258">
        <v>131</v>
      </c>
      <c r="F63" s="269">
        <f>C63*'점수 계산기'!$C$21+D63*'점수 계산기'!$C$22+'점수 계산기'!$C$24</f>
        <v>131.14300000000003</v>
      </c>
      <c r="G63" s="269">
        <f t="shared" si="0"/>
        <v>0.3569999999999709</v>
      </c>
      <c r="H63" s="280" t="str">
        <f t="shared" si="1"/>
        <v>진</v>
      </c>
      <c r="I63" s="150">
        <v>4</v>
      </c>
      <c r="J63" s="46">
        <v>57</v>
      </c>
      <c r="K63" s="46" t="str">
        <f t="shared" si="3"/>
        <v>l</v>
      </c>
      <c r="L63" s="302" t="str">
        <f>K63&amp;"_{"&amp;QUOTIENT(J63,23)&amp;"} : "&amp;'국어 진위판정'!E63-0.5&amp;"≤"&amp;'국어 진위판정'!C63&amp;"x+"&amp;'국어 진위판정'!D63&amp;"y+화&lt;"&amp;'국어 진위판정'!E63+0.5</f>
        <v>l_{2} : 130.5≤65x+21y+화&lt;131.5</v>
      </c>
    </row>
    <row r="64" spans="2:12" s="56" customFormat="1" ht="21" customHeight="1">
      <c r="B64" s="77" t="s">
        <v>57</v>
      </c>
      <c r="C64" s="290">
        <v>64</v>
      </c>
      <c r="D64" s="258">
        <v>21</v>
      </c>
      <c r="E64" s="258">
        <v>130</v>
      </c>
      <c r="F64" s="269">
        <f>C64*'점수 계산기'!$C$21+D64*'점수 계산기'!$C$22+'점수 계산기'!$C$24</f>
        <v>130.01900000000001</v>
      </c>
      <c r="G64" s="269">
        <f t="shared" si="0"/>
        <v>0.48099999999999454</v>
      </c>
      <c r="H64" s="280" t="str">
        <f t="shared" si="1"/>
        <v>진</v>
      </c>
      <c r="I64" s="150"/>
      <c r="J64" s="46">
        <v>58</v>
      </c>
      <c r="K64" s="46" t="str">
        <f t="shared" si="3"/>
        <v>m</v>
      </c>
      <c r="L64" s="302" t="str">
        <f>K64&amp;"_{"&amp;QUOTIENT(J64,23)&amp;"} : "&amp;'국어 진위판정'!E64-0.5&amp;"≤"&amp;'국어 진위판정'!C64&amp;"x+"&amp;'국어 진위판정'!D64&amp;"y+화&lt;"&amp;'국어 진위판정'!E64+0.5</f>
        <v>m_{2} : 129.5≤64x+21y+화&lt;130.5</v>
      </c>
    </row>
    <row r="65" spans="2:12" s="56" customFormat="1" ht="21" customHeight="1">
      <c r="B65" s="77" t="s">
        <v>57</v>
      </c>
      <c r="C65" s="290">
        <v>62</v>
      </c>
      <c r="D65" s="258">
        <v>21</v>
      </c>
      <c r="E65" s="258">
        <v>128</v>
      </c>
      <c r="F65" s="269">
        <f>C65*'점수 계산기'!$C$21+D65*'점수 계산기'!$C$22+'점수 계산기'!$C$24</f>
        <v>127.771</v>
      </c>
      <c r="G65" s="269">
        <f t="shared" si="0"/>
        <v>0.2710000000000008</v>
      </c>
      <c r="H65" s="280" t="str">
        <f t="shared" si="1"/>
        <v>진</v>
      </c>
      <c r="I65" s="150">
        <v>3</v>
      </c>
      <c r="J65" s="46">
        <v>59</v>
      </c>
      <c r="K65" s="46" t="str">
        <f t="shared" si="3"/>
        <v>n</v>
      </c>
      <c r="L65" s="302" t="str">
        <f>K65&amp;"_{"&amp;QUOTIENT(J65,23)&amp;"} : "&amp;'국어 진위판정'!E65-0.5&amp;"≤"&amp;'국어 진위판정'!C65&amp;"x+"&amp;'국어 진위판정'!D65&amp;"y+화&lt;"&amp;'국어 진위판정'!E65+0.5</f>
        <v>n_{2} : 127.5≤62x+21y+화&lt;128.5</v>
      </c>
    </row>
    <row r="66" spans="2:12" s="56" customFormat="1" ht="21" customHeight="1">
      <c r="B66" s="77" t="s">
        <v>57</v>
      </c>
      <c r="C66" s="290">
        <v>60</v>
      </c>
      <c r="D66" s="258">
        <v>21</v>
      </c>
      <c r="E66" s="258">
        <v>126</v>
      </c>
      <c r="F66" s="269">
        <f>C66*'점수 계산기'!$C$21+D66*'점수 계산기'!$C$22+'점수 계산기'!$C$24</f>
        <v>125.52300000000001</v>
      </c>
      <c r="G66" s="269">
        <f t="shared" si="0"/>
        <v>2.3000000000010346E-2</v>
      </c>
      <c r="H66" s="280" t="str">
        <f t="shared" si="1"/>
        <v>진</v>
      </c>
      <c r="I66" s="150"/>
      <c r="J66" s="46">
        <v>60</v>
      </c>
      <c r="K66" s="46" t="str">
        <f t="shared" si="3"/>
        <v>o</v>
      </c>
      <c r="L66" s="302" t="str">
        <f>K66&amp;"_{"&amp;QUOTIENT(J66,23)&amp;"} : "&amp;'국어 진위판정'!E66-0.5&amp;"≤"&amp;'국어 진위판정'!C66&amp;"x+"&amp;'국어 진위판정'!D66&amp;"y+화&lt;"&amp;'국어 진위판정'!E66+0.5</f>
        <v>o_{2} : 125.5≤60x+21y+화&lt;126.5</v>
      </c>
    </row>
    <row r="67" spans="2:12" s="56" customFormat="1" ht="21" customHeight="1">
      <c r="B67" s="77" t="s">
        <v>57</v>
      </c>
      <c r="C67" s="290">
        <v>59</v>
      </c>
      <c r="D67" s="258">
        <v>21</v>
      </c>
      <c r="E67" s="258">
        <v>127</v>
      </c>
      <c r="F67" s="269">
        <f>C67*'점수 계산기'!$C$21+D67*'점수 계산기'!$C$22+'점수 계산기'!$C$24</f>
        <v>124.39900000000002</v>
      </c>
      <c r="G67" s="269">
        <f t="shared" si="0"/>
        <v>2.1009999999999849</v>
      </c>
      <c r="H67" s="280" t="str">
        <f t="shared" si="1"/>
        <v>위</v>
      </c>
      <c r="I67" s="150"/>
      <c r="J67" s="46">
        <v>61</v>
      </c>
      <c r="K67" s="46" t="str">
        <f t="shared" si="3"/>
        <v>p</v>
      </c>
      <c r="L67" s="302" t="str">
        <f>K67&amp;"_{"&amp;QUOTIENT(J67,23)&amp;"} : "&amp;'국어 진위판정'!E67-0.5&amp;"≤"&amp;'국어 진위판정'!C67&amp;"x+"&amp;'국어 진위판정'!D67&amp;"y+화&lt;"&amp;'국어 진위판정'!E67+0.5</f>
        <v>p_{2} : 126.5≤59x+21y+화&lt;127.5</v>
      </c>
    </row>
    <row r="68" spans="2:12" s="56" customFormat="1" ht="21" customHeight="1">
      <c r="B68" s="77" t="s">
        <v>57</v>
      </c>
      <c r="C68" s="290">
        <v>58</v>
      </c>
      <c r="D68" s="258">
        <v>21</v>
      </c>
      <c r="E68" s="258">
        <v>123</v>
      </c>
      <c r="F68" s="269">
        <f>C68*'점수 계산기'!$C$21+D68*'점수 계산기'!$C$22+'점수 계산기'!$C$24</f>
        <v>123.27500000000002</v>
      </c>
      <c r="G68" s="269">
        <f t="shared" si="0"/>
        <v>0.2249999999999801</v>
      </c>
      <c r="H68" s="280" t="str">
        <f t="shared" si="1"/>
        <v>진</v>
      </c>
      <c r="I68" s="150"/>
      <c r="J68" s="46">
        <v>62</v>
      </c>
      <c r="K68" s="46" t="str">
        <f t="shared" si="3"/>
        <v>q</v>
      </c>
      <c r="L68" s="302" t="str">
        <f>K68&amp;"_{"&amp;QUOTIENT(J68,23)&amp;"} : "&amp;'국어 진위판정'!E68-0.5&amp;"≤"&amp;'국어 진위판정'!C68&amp;"x+"&amp;'국어 진위판정'!D68&amp;"y+화&lt;"&amp;'국어 진위판정'!E68+0.5</f>
        <v>q_{2} : 122.5≤58x+21y+화&lt;123.5</v>
      </c>
    </row>
    <row r="69" spans="2:12" s="56" customFormat="1" ht="21" customHeight="1">
      <c r="B69" s="77" t="s">
        <v>57</v>
      </c>
      <c r="C69" s="290">
        <v>57</v>
      </c>
      <c r="D69" s="258">
        <v>21</v>
      </c>
      <c r="E69" s="258">
        <v>122</v>
      </c>
      <c r="F69" s="269">
        <f>C69*'점수 계산기'!$C$21+D69*'점수 계산기'!$C$22+'점수 계산기'!$C$24</f>
        <v>122.15100000000002</v>
      </c>
      <c r="G69" s="269">
        <f t="shared" si="0"/>
        <v>0.34899999999997533</v>
      </c>
      <c r="H69" s="280" t="str">
        <f t="shared" si="1"/>
        <v>진</v>
      </c>
      <c r="I69" s="150">
        <v>3</v>
      </c>
      <c r="J69" s="46">
        <v>63</v>
      </c>
      <c r="K69" s="46" t="str">
        <f t="shared" si="3"/>
        <v>r</v>
      </c>
      <c r="L69" s="302" t="str">
        <f>K69&amp;"_{"&amp;QUOTIENT(J69,23)&amp;"} : "&amp;'국어 진위판정'!E69-0.5&amp;"≤"&amp;'국어 진위판정'!C69&amp;"x+"&amp;'국어 진위판정'!D69&amp;"y+화&lt;"&amp;'국어 진위판정'!E69+0.5</f>
        <v>r_{2} : 121.5≤57x+21y+화&lt;122.5</v>
      </c>
    </row>
    <row r="70" spans="2:12" s="56" customFormat="1" ht="21" customHeight="1">
      <c r="B70" s="77" t="s">
        <v>57</v>
      </c>
      <c r="C70" s="290">
        <v>56</v>
      </c>
      <c r="D70" s="258">
        <v>21</v>
      </c>
      <c r="E70" s="258">
        <v>124</v>
      </c>
      <c r="F70" s="269">
        <f>C70*'점수 계산기'!$C$21+D70*'점수 계산기'!$C$22+'점수 계산기'!$C$24</f>
        <v>121.027</v>
      </c>
      <c r="G70" s="269">
        <f t="shared" ref="G70:G133" si="4">MIN(ABS(E70-0.5-F70), ABS(E70+0.5-F70))</f>
        <v>2.472999999999999</v>
      </c>
      <c r="H70" s="280" t="str">
        <f t="shared" ref="H70:H133" si="5">IF(ROUND(F70,0)=E70,"진",IF(G70&lt;0.5,"재",IF(AND(C70=0, D70=0, E70=0),"","위")))</f>
        <v>위</v>
      </c>
      <c r="I70" s="150"/>
      <c r="J70" s="46">
        <v>64</v>
      </c>
      <c r="K70" s="46" t="str">
        <f t="shared" si="3"/>
        <v>s</v>
      </c>
      <c r="L70" s="302" t="str">
        <f>K70&amp;"_{"&amp;QUOTIENT(J70,23)&amp;"} : "&amp;'국어 진위판정'!E70-0.5&amp;"≤"&amp;'국어 진위판정'!C70&amp;"x+"&amp;'국어 진위판정'!D70&amp;"y+화&lt;"&amp;'국어 진위판정'!E70+0.5</f>
        <v>s_{2} : 123.5≤56x+21y+화&lt;124.5</v>
      </c>
    </row>
    <row r="71" spans="2:12" s="56" customFormat="1" ht="21" customHeight="1">
      <c r="B71" s="77" t="s">
        <v>57</v>
      </c>
      <c r="C71" s="290">
        <v>56</v>
      </c>
      <c r="D71" s="258">
        <v>21</v>
      </c>
      <c r="E71" s="258">
        <v>121</v>
      </c>
      <c r="F71" s="269">
        <f>C71*'점수 계산기'!$C$21+D71*'점수 계산기'!$C$22+'점수 계산기'!$C$24</f>
        <v>121.027</v>
      </c>
      <c r="G71" s="269">
        <f t="shared" si="4"/>
        <v>0.47299999999999898</v>
      </c>
      <c r="H71" s="280" t="str">
        <f t="shared" si="5"/>
        <v>진</v>
      </c>
      <c r="I71" s="150">
        <v>3</v>
      </c>
      <c r="J71" s="46">
        <v>65</v>
      </c>
      <c r="K71" s="46" t="str">
        <f t="shared" si="3"/>
        <v>t</v>
      </c>
      <c r="L71" s="302" t="str">
        <f>K71&amp;"_{"&amp;QUOTIENT(J71,23)&amp;"} : "&amp;'국어 진위판정'!E71-0.5&amp;"≤"&amp;'국어 진위판정'!C71&amp;"x+"&amp;'국어 진위판정'!D71&amp;"y+화&lt;"&amp;'국어 진위판정'!E71+0.5</f>
        <v>t_{2} : 120.5≤56x+21y+화&lt;121.5</v>
      </c>
    </row>
    <row r="72" spans="2:12" s="56" customFormat="1" ht="21" customHeight="1">
      <c r="B72" s="77" t="s">
        <v>57</v>
      </c>
      <c r="C72" s="290">
        <v>56</v>
      </c>
      <c r="D72" s="258">
        <v>21</v>
      </c>
      <c r="E72" s="258">
        <v>119</v>
      </c>
      <c r="F72" s="269">
        <f>C72*'점수 계산기'!$C$21+D72*'점수 계산기'!$C$22+'점수 계산기'!$C$24</f>
        <v>121.027</v>
      </c>
      <c r="G72" s="269">
        <f t="shared" si="4"/>
        <v>1.527000000000001</v>
      </c>
      <c r="H72" s="280" t="str">
        <f t="shared" si="5"/>
        <v>위</v>
      </c>
      <c r="I72" s="150"/>
      <c r="J72" s="46">
        <v>66</v>
      </c>
      <c r="K72" s="46" t="str">
        <f t="shared" si="3"/>
        <v>u</v>
      </c>
      <c r="L72" s="302" t="str">
        <f>K72&amp;"_{"&amp;QUOTIENT(J72,23)&amp;"} : "&amp;'국어 진위판정'!E72-0.5&amp;"≤"&amp;'국어 진위판정'!C72&amp;"x+"&amp;'국어 진위판정'!D72&amp;"y+화&lt;"&amp;'국어 진위판정'!E72+0.5</f>
        <v>u_{2} : 118.5≤56x+21y+화&lt;119.5</v>
      </c>
    </row>
    <row r="73" spans="2:12" s="56" customFormat="1" ht="21" customHeight="1">
      <c r="B73" s="77" t="s">
        <v>57</v>
      </c>
      <c r="C73" s="290">
        <v>55</v>
      </c>
      <c r="D73" s="258">
        <v>21</v>
      </c>
      <c r="E73" s="258">
        <v>120</v>
      </c>
      <c r="F73" s="269">
        <f>C73*'점수 계산기'!$C$21+D73*'점수 계산기'!$C$22+'점수 계산기'!$C$24</f>
        <v>119.90300000000001</v>
      </c>
      <c r="G73" s="269">
        <f t="shared" si="4"/>
        <v>0.4030000000000058</v>
      </c>
      <c r="H73" s="280" t="str">
        <f t="shared" si="5"/>
        <v>진</v>
      </c>
      <c r="I73" s="150"/>
      <c r="J73" s="46">
        <v>67</v>
      </c>
      <c r="K73" s="46" t="str">
        <f t="shared" si="3"/>
        <v>v</v>
      </c>
      <c r="L73" s="302" t="str">
        <f>K73&amp;"_{"&amp;QUOTIENT(J73,23)&amp;"} : "&amp;'국어 진위판정'!E73-0.5&amp;"≤"&amp;'국어 진위판정'!C73&amp;"x+"&amp;'국어 진위판정'!D73&amp;"y+화&lt;"&amp;'국어 진위판정'!E73+0.5</f>
        <v>v_{2} : 119.5≤55x+21y+화&lt;120.5</v>
      </c>
    </row>
    <row r="74" spans="2:12" s="56" customFormat="1" ht="21" customHeight="1">
      <c r="B74" s="77" t="s">
        <v>57</v>
      </c>
      <c r="C74" s="290">
        <v>53</v>
      </c>
      <c r="D74" s="258">
        <v>21</v>
      </c>
      <c r="E74" s="258">
        <v>118</v>
      </c>
      <c r="F74" s="269">
        <f>C74*'점수 계산기'!$C$21+D74*'점수 계산기'!$C$22+'점수 계산기'!$C$24</f>
        <v>117.65500000000002</v>
      </c>
      <c r="G74" s="269">
        <f t="shared" si="4"/>
        <v>0.15500000000001535</v>
      </c>
      <c r="H74" s="280" t="str">
        <f t="shared" si="5"/>
        <v>진</v>
      </c>
      <c r="I74" s="150">
        <v>4</v>
      </c>
      <c r="J74" s="46">
        <v>68</v>
      </c>
      <c r="K74" s="46" t="str">
        <f t="shared" si="3"/>
        <v>w</v>
      </c>
      <c r="L74" s="302" t="str">
        <f>K74&amp;"_{"&amp;QUOTIENT(J74,23)&amp;"} : "&amp;'국어 진위판정'!E74-0.5&amp;"≤"&amp;'국어 진위판정'!C74&amp;"x+"&amp;'국어 진위판정'!D74&amp;"y+화&lt;"&amp;'국어 진위판정'!E74+0.5</f>
        <v>w_{2} : 117.5≤53x+21y+화&lt;118.5</v>
      </c>
    </row>
    <row r="75" spans="2:12" s="56" customFormat="1" ht="21" customHeight="1">
      <c r="B75" s="77" t="s">
        <v>57</v>
      </c>
      <c r="C75" s="290">
        <v>51</v>
      </c>
      <c r="D75" s="258">
        <v>21</v>
      </c>
      <c r="E75" s="258">
        <v>115</v>
      </c>
      <c r="F75" s="269">
        <f>C75*'점수 계산기'!$C$21+D75*'점수 계산기'!$C$22+'점수 계산기'!$C$24</f>
        <v>115.40700000000001</v>
      </c>
      <c r="G75" s="269">
        <f t="shared" si="4"/>
        <v>9.2999999999989313E-2</v>
      </c>
      <c r="H75" s="280" t="str">
        <f t="shared" si="5"/>
        <v>진</v>
      </c>
      <c r="I75" s="150"/>
      <c r="J75" s="46">
        <v>69</v>
      </c>
      <c r="K75" s="46" t="str">
        <f t="shared" si="3"/>
        <v>a</v>
      </c>
      <c r="L75" s="302" t="str">
        <f>K75&amp;"_{"&amp;QUOTIENT(J75,23)&amp;"} : "&amp;'국어 진위판정'!E75-0.5&amp;"≤"&amp;'국어 진위판정'!C75&amp;"x+"&amp;'국어 진위판정'!D75&amp;"y+화&lt;"&amp;'국어 진위판정'!E75+0.5</f>
        <v>a_{3} : 114.5≤51x+21y+화&lt;115.5</v>
      </c>
    </row>
    <row r="76" spans="2:12" s="56" customFormat="1" ht="21" customHeight="1">
      <c r="B76" s="77" t="s">
        <v>57</v>
      </c>
      <c r="C76" s="290">
        <v>72</v>
      </c>
      <c r="D76" s="258">
        <v>20</v>
      </c>
      <c r="E76" s="258">
        <v>140</v>
      </c>
      <c r="F76" s="269">
        <f>C76*'점수 계산기'!$C$21+D76*'점수 계산기'!$C$22+'점수 계산기'!$C$24</f>
        <v>138.08800000000002</v>
      </c>
      <c r="G76" s="269">
        <f t="shared" si="4"/>
        <v>1.4119999999999777</v>
      </c>
      <c r="H76" s="280" t="str">
        <f t="shared" si="5"/>
        <v>위</v>
      </c>
      <c r="I76" s="150"/>
      <c r="J76" s="46">
        <v>70</v>
      </c>
      <c r="K76" s="46" t="str">
        <f t="shared" si="3"/>
        <v>b</v>
      </c>
      <c r="L76" s="302" t="str">
        <f>K76&amp;"_{"&amp;QUOTIENT(J76,23)&amp;"} : "&amp;'국어 진위판정'!E76-0.5&amp;"≤"&amp;'국어 진위판정'!C76&amp;"x+"&amp;'국어 진위판정'!D76&amp;"y+화&lt;"&amp;'국어 진위판정'!E76+0.5</f>
        <v>b_{3} : 139.5≤72x+20y+화&lt;140.5</v>
      </c>
    </row>
    <row r="77" spans="2:12" s="56" customFormat="1" ht="21" customHeight="1">
      <c r="B77" s="77" t="s">
        <v>57</v>
      </c>
      <c r="C77" s="290">
        <v>67</v>
      </c>
      <c r="D77" s="258">
        <v>20</v>
      </c>
      <c r="E77" s="258">
        <v>132</v>
      </c>
      <c r="F77" s="269">
        <f>C77*'점수 계산기'!$C$21+D77*'점수 계산기'!$C$22+'점수 계산기'!$C$24</f>
        <v>132.46800000000002</v>
      </c>
      <c r="G77" s="269">
        <f t="shared" si="4"/>
        <v>3.1999999999982265E-2</v>
      </c>
      <c r="H77" s="280" t="str">
        <f t="shared" si="5"/>
        <v>진</v>
      </c>
      <c r="I77" s="150"/>
      <c r="J77" s="46">
        <v>71</v>
      </c>
      <c r="K77" s="46" t="str">
        <f t="shared" si="3"/>
        <v>c</v>
      </c>
      <c r="L77" s="302" t="str">
        <f>K77&amp;"_{"&amp;QUOTIENT(J77,23)&amp;"} : "&amp;'국어 진위판정'!E77-0.5&amp;"≤"&amp;'국어 진위판정'!C77&amp;"x+"&amp;'국어 진위판정'!D77&amp;"y+화&lt;"&amp;'국어 진위판정'!E77+0.5</f>
        <v>c_{3} : 131.5≤67x+20y+화&lt;132.5</v>
      </c>
    </row>
    <row r="78" spans="2:12" s="56" customFormat="1" ht="21" customHeight="1">
      <c r="B78" s="77" t="s">
        <v>57</v>
      </c>
      <c r="C78" s="290">
        <v>63</v>
      </c>
      <c r="D78" s="258">
        <v>20</v>
      </c>
      <c r="E78" s="258">
        <v>128</v>
      </c>
      <c r="F78" s="269">
        <f>C78*'점수 계산기'!$C$21+D78*'점수 계산기'!$C$22+'점수 계산기'!$C$24</f>
        <v>127.97200000000002</v>
      </c>
      <c r="G78" s="269">
        <f t="shared" si="4"/>
        <v>0.47200000000002262</v>
      </c>
      <c r="H78" s="280" t="str">
        <f t="shared" si="5"/>
        <v>진</v>
      </c>
      <c r="I78" s="150"/>
      <c r="J78" s="46">
        <v>72</v>
      </c>
      <c r="K78" s="46" t="str">
        <f t="shared" si="3"/>
        <v>d</v>
      </c>
      <c r="L78" s="302" t="str">
        <f>K78&amp;"_{"&amp;QUOTIENT(J78,23)&amp;"} : "&amp;'국어 진위판정'!E78-0.5&amp;"≤"&amp;'국어 진위판정'!C78&amp;"x+"&amp;'국어 진위판정'!D78&amp;"y+화&lt;"&amp;'국어 진위판정'!E78+0.5</f>
        <v>d_{3} : 127.5≤63x+20y+화&lt;128.5</v>
      </c>
    </row>
    <row r="79" spans="2:12" s="56" customFormat="1" ht="21" customHeight="1">
      <c r="B79" s="77" t="s">
        <v>57</v>
      </c>
      <c r="C79" s="290">
        <v>60</v>
      </c>
      <c r="D79" s="258">
        <v>20</v>
      </c>
      <c r="E79" s="258">
        <v>127</v>
      </c>
      <c r="F79" s="269">
        <f>C79*'점수 계산기'!$C$21+D79*'점수 계산기'!$C$22+'점수 계산기'!$C$24</f>
        <v>124.60000000000001</v>
      </c>
      <c r="G79" s="269">
        <f t="shared" si="4"/>
        <v>1.8999999999999915</v>
      </c>
      <c r="H79" s="280" t="str">
        <f t="shared" si="5"/>
        <v>위</v>
      </c>
      <c r="I79" s="150"/>
      <c r="J79" s="46">
        <v>73</v>
      </c>
      <c r="K79" s="46" t="str">
        <f t="shared" si="3"/>
        <v>e</v>
      </c>
      <c r="L79" s="302" t="str">
        <f>K79&amp;"_{"&amp;QUOTIENT(J79,23)&amp;"} : "&amp;'국어 진위판정'!E79-0.5&amp;"≤"&amp;'국어 진위판정'!C79&amp;"x+"&amp;'국어 진위판정'!D79&amp;"y+화&lt;"&amp;'국어 진위판정'!E79+0.5</f>
        <v>e_{3} : 126.5≤60x+20y+화&lt;127.5</v>
      </c>
    </row>
    <row r="80" spans="2:12" s="56" customFormat="1" ht="21" customHeight="1">
      <c r="B80" s="77" t="s">
        <v>57</v>
      </c>
      <c r="C80" s="290">
        <v>60</v>
      </c>
      <c r="D80" s="258">
        <v>20</v>
      </c>
      <c r="E80" s="258">
        <v>125</v>
      </c>
      <c r="F80" s="269">
        <f>C80*'점수 계산기'!$C$21+D80*'점수 계산기'!$C$22+'점수 계산기'!$C$24</f>
        <v>124.60000000000001</v>
      </c>
      <c r="G80" s="269">
        <f t="shared" si="4"/>
        <v>0.10000000000000853</v>
      </c>
      <c r="H80" s="280" t="str">
        <f t="shared" si="5"/>
        <v>진</v>
      </c>
      <c r="I80" s="150"/>
      <c r="J80" s="46">
        <v>74</v>
      </c>
      <c r="K80" s="46" t="str">
        <f t="shared" si="3"/>
        <v>f</v>
      </c>
      <c r="L80" s="302" t="str">
        <f>K80&amp;"_{"&amp;QUOTIENT(J80,23)&amp;"} : "&amp;'국어 진위판정'!E80-0.5&amp;"≤"&amp;'국어 진위판정'!C80&amp;"x+"&amp;'국어 진위판정'!D80&amp;"y+화&lt;"&amp;'국어 진위판정'!E80+0.5</f>
        <v>f_{3} : 124.5≤60x+20y+화&lt;125.5</v>
      </c>
    </row>
    <row r="81" spans="2:12" s="56" customFormat="1" ht="21" customHeight="1">
      <c r="B81" s="77" t="s">
        <v>57</v>
      </c>
      <c r="C81" s="290">
        <v>60</v>
      </c>
      <c r="D81" s="258">
        <v>20</v>
      </c>
      <c r="E81" s="258">
        <v>120</v>
      </c>
      <c r="F81" s="269">
        <f>C81*'점수 계산기'!$C$21+D81*'점수 계산기'!$C$22+'점수 계산기'!$C$24</f>
        <v>124.60000000000001</v>
      </c>
      <c r="G81" s="269">
        <f t="shared" si="4"/>
        <v>4.1000000000000085</v>
      </c>
      <c r="H81" s="280" t="str">
        <f t="shared" si="5"/>
        <v>위</v>
      </c>
      <c r="I81" s="150"/>
      <c r="J81" s="46">
        <v>75</v>
      </c>
      <c r="K81" s="46" t="str">
        <f t="shared" si="3"/>
        <v>g</v>
      </c>
      <c r="L81" s="302" t="str">
        <f>K81&amp;"_{"&amp;QUOTIENT(J81,23)&amp;"} : "&amp;'국어 진위판정'!E81-0.5&amp;"≤"&amp;'국어 진위판정'!C81&amp;"x+"&amp;'국어 진위판정'!D81&amp;"y+화&lt;"&amp;'국어 진위판정'!E81+0.5</f>
        <v>g_{3} : 119.5≤60x+20y+화&lt;120.5</v>
      </c>
    </row>
    <row r="82" spans="2:12" s="56" customFormat="1" ht="21" customHeight="1">
      <c r="B82" s="77" t="s">
        <v>57</v>
      </c>
      <c r="C82" s="290">
        <v>58</v>
      </c>
      <c r="D82" s="258">
        <v>20</v>
      </c>
      <c r="E82" s="258">
        <v>122</v>
      </c>
      <c r="F82" s="269">
        <f>C82*'점수 계산기'!$C$21+D82*'점수 계산기'!$C$22+'점수 계산기'!$C$24</f>
        <v>122.35200000000002</v>
      </c>
      <c r="G82" s="269">
        <f t="shared" si="4"/>
        <v>0.14799999999998192</v>
      </c>
      <c r="H82" s="280" t="str">
        <f t="shared" si="5"/>
        <v>진</v>
      </c>
      <c r="I82" s="150"/>
      <c r="J82" s="46">
        <v>76</v>
      </c>
      <c r="K82" s="46" t="str">
        <f t="shared" si="3"/>
        <v>h</v>
      </c>
      <c r="L82" s="302" t="str">
        <f>K82&amp;"_{"&amp;QUOTIENT(J82,23)&amp;"} : "&amp;'국어 진위판정'!E82-0.5&amp;"≤"&amp;'국어 진위판정'!C82&amp;"x+"&amp;'국어 진위판정'!D82&amp;"y+화&lt;"&amp;'국어 진위판정'!E82+0.5</f>
        <v>h_{3} : 121.5≤58x+20y+화&lt;122.5</v>
      </c>
    </row>
    <row r="83" spans="2:12" s="56" customFormat="1" ht="21" customHeight="1">
      <c r="B83" s="77" t="s">
        <v>57</v>
      </c>
      <c r="C83" s="290">
        <v>76</v>
      </c>
      <c r="D83" s="258">
        <v>19</v>
      </c>
      <c r="E83" s="258">
        <v>142</v>
      </c>
      <c r="F83" s="269">
        <f>C83*'점수 계산기'!$C$21+D83*'점수 계산기'!$C$22+'점수 계산기'!$C$24</f>
        <v>141.661</v>
      </c>
      <c r="G83" s="269">
        <f t="shared" si="4"/>
        <v>0.16100000000000136</v>
      </c>
      <c r="H83" s="280" t="str">
        <f t="shared" si="5"/>
        <v>진</v>
      </c>
      <c r="I83" s="150"/>
      <c r="J83" s="46">
        <v>77</v>
      </c>
      <c r="K83" s="46" t="str">
        <f t="shared" si="3"/>
        <v>i</v>
      </c>
      <c r="L83" s="302" t="str">
        <f>K83&amp;"_{"&amp;QUOTIENT(J83,23)&amp;"} : "&amp;'국어 진위판정'!E83-0.5&amp;"≤"&amp;'국어 진위판정'!C83&amp;"x+"&amp;'국어 진위판정'!D83&amp;"y+화&lt;"&amp;'국어 진위판정'!E83+0.5</f>
        <v>i_{3} : 141.5≤76x+19y+화&lt;142.5</v>
      </c>
    </row>
    <row r="84" spans="2:12" s="56" customFormat="1" ht="21" customHeight="1">
      <c r="B84" s="77" t="s">
        <v>57</v>
      </c>
      <c r="C84" s="290">
        <v>70</v>
      </c>
      <c r="D84" s="258">
        <v>19</v>
      </c>
      <c r="E84" s="258">
        <v>137</v>
      </c>
      <c r="F84" s="269">
        <f>C84*'점수 계산기'!$C$21+D84*'점수 계산기'!$C$22+'점수 계산기'!$C$24</f>
        <v>134.91700000000003</v>
      </c>
      <c r="G84" s="269">
        <f t="shared" si="4"/>
        <v>1.58299999999997</v>
      </c>
      <c r="H84" s="280" t="str">
        <f t="shared" si="5"/>
        <v>위</v>
      </c>
      <c r="I84" s="150"/>
      <c r="J84" s="46">
        <v>78</v>
      </c>
      <c r="K84" s="46" t="str">
        <f t="shared" si="3"/>
        <v>j</v>
      </c>
      <c r="L84" s="302" t="str">
        <f>K84&amp;"_{"&amp;QUOTIENT(J84,23)&amp;"} : "&amp;'국어 진위판정'!E84-0.5&amp;"≤"&amp;'국어 진위판정'!C84&amp;"x+"&amp;'국어 진위판정'!D84&amp;"y+화&lt;"&amp;'국어 진위판정'!E84+0.5</f>
        <v>j_{3} : 136.5≤70x+19y+화&lt;137.5</v>
      </c>
    </row>
    <row r="85" spans="2:12" s="56" customFormat="1" ht="21" customHeight="1">
      <c r="B85" s="77" t="s">
        <v>57</v>
      </c>
      <c r="C85" s="290">
        <v>68</v>
      </c>
      <c r="D85" s="258">
        <v>19</v>
      </c>
      <c r="E85" s="258">
        <v>133</v>
      </c>
      <c r="F85" s="269">
        <f>C85*'점수 계산기'!$C$21+D85*'점수 계산기'!$C$22+'점수 계산기'!$C$24</f>
        <v>132.66899999999998</v>
      </c>
      <c r="G85" s="269">
        <f t="shared" si="4"/>
        <v>0.16899999999998272</v>
      </c>
      <c r="H85" s="280" t="str">
        <f t="shared" si="5"/>
        <v>진</v>
      </c>
      <c r="I85" s="150">
        <v>4</v>
      </c>
      <c r="J85" s="46">
        <v>79</v>
      </c>
      <c r="K85" s="46" t="str">
        <f t="shared" si="3"/>
        <v>k</v>
      </c>
      <c r="L85" s="302" t="str">
        <f>K85&amp;"_{"&amp;QUOTIENT(J85,23)&amp;"} : "&amp;'국어 진위판정'!E85-0.5&amp;"≤"&amp;'국어 진위판정'!C85&amp;"x+"&amp;'국어 진위판정'!D85&amp;"y+화&lt;"&amp;'국어 진위판정'!E85+0.5</f>
        <v>k_{3} : 132.5≤68x+19y+화&lt;133.5</v>
      </c>
    </row>
    <row r="86" spans="2:12" s="56" customFormat="1" ht="21" customHeight="1">
      <c r="B86" s="77" t="s">
        <v>57</v>
      </c>
      <c r="C86" s="290">
        <v>67</v>
      </c>
      <c r="D86" s="258">
        <v>19</v>
      </c>
      <c r="E86" s="258">
        <v>132</v>
      </c>
      <c r="F86" s="269">
        <f>C86*'점수 계산기'!$C$21+D86*'점수 계산기'!$C$22+'점수 계산기'!$C$24</f>
        <v>131.54500000000002</v>
      </c>
      <c r="G86" s="269">
        <f t="shared" si="4"/>
        <v>4.5000000000015916E-2</v>
      </c>
      <c r="H86" s="280" t="str">
        <f t="shared" si="5"/>
        <v>진</v>
      </c>
      <c r="I86" s="150"/>
      <c r="J86" s="46">
        <v>80</v>
      </c>
      <c r="K86" s="46" t="str">
        <f t="shared" si="3"/>
        <v>l</v>
      </c>
      <c r="L86" s="302" t="str">
        <f>K86&amp;"_{"&amp;QUOTIENT(J86,23)&amp;"} : "&amp;'국어 진위판정'!E86-0.5&amp;"≤"&amp;'국어 진위판정'!C86&amp;"x+"&amp;'국어 진위판정'!D86&amp;"y+화&lt;"&amp;'국어 진위판정'!E86+0.5</f>
        <v>l_{3} : 131.5≤67x+19y+화&lt;132.5</v>
      </c>
    </row>
    <row r="87" spans="2:12" s="56" customFormat="1" ht="21" customHeight="1">
      <c r="B87" s="77" t="s">
        <v>57</v>
      </c>
      <c r="C87" s="290">
        <v>63</v>
      </c>
      <c r="D87" s="258">
        <v>19</v>
      </c>
      <c r="E87" s="258">
        <v>127</v>
      </c>
      <c r="F87" s="269">
        <f>C87*'점수 계산기'!$C$21+D87*'점수 계산기'!$C$22+'점수 계산기'!$C$24</f>
        <v>127.04900000000002</v>
      </c>
      <c r="G87" s="269">
        <f t="shared" si="4"/>
        <v>0.4509999999999792</v>
      </c>
      <c r="H87" s="280" t="str">
        <f t="shared" si="5"/>
        <v>진</v>
      </c>
      <c r="I87" s="150">
        <v>2</v>
      </c>
      <c r="J87" s="46">
        <v>81</v>
      </c>
      <c r="K87" s="46" t="str">
        <f t="shared" si="3"/>
        <v>m</v>
      </c>
      <c r="L87" s="302" t="str">
        <f>K87&amp;"_{"&amp;QUOTIENT(J87,23)&amp;"} : "&amp;'국어 진위판정'!E87-0.5&amp;"≤"&amp;'국어 진위판정'!C87&amp;"x+"&amp;'국어 진위판정'!D87&amp;"y+화&lt;"&amp;'국어 진위판정'!E87+0.5</f>
        <v>m_{3} : 126.5≤63x+19y+화&lt;127.5</v>
      </c>
    </row>
    <row r="88" spans="2:12" s="56" customFormat="1" ht="21" customHeight="1">
      <c r="B88" s="77" t="s">
        <v>57</v>
      </c>
      <c r="C88" s="290">
        <v>62</v>
      </c>
      <c r="D88" s="258">
        <v>19</v>
      </c>
      <c r="E88" s="258">
        <v>128</v>
      </c>
      <c r="F88" s="269">
        <f>C88*'점수 계산기'!$C$21+D88*'점수 계산기'!$C$22+'점수 계산기'!$C$24</f>
        <v>125.925</v>
      </c>
      <c r="G88" s="269">
        <f t="shared" si="4"/>
        <v>1.5750000000000028</v>
      </c>
      <c r="H88" s="280" t="str">
        <f t="shared" si="5"/>
        <v>위</v>
      </c>
      <c r="I88" s="150"/>
      <c r="J88" s="46">
        <v>82</v>
      </c>
      <c r="K88" s="46" t="str">
        <f t="shared" si="3"/>
        <v>n</v>
      </c>
      <c r="L88" s="302" t="str">
        <f>K88&amp;"_{"&amp;QUOTIENT(J88,23)&amp;"} : "&amp;'국어 진위판정'!E88-0.5&amp;"≤"&amp;'국어 진위판정'!C88&amp;"x+"&amp;'국어 진위판정'!D88&amp;"y+화&lt;"&amp;'국어 진위판정'!E88+0.5</f>
        <v>n_{3} : 127.5≤62x+19y+화&lt;128.5</v>
      </c>
    </row>
    <row r="89" spans="2:12" s="56" customFormat="1" ht="21" customHeight="1">
      <c r="B89" s="77" t="s">
        <v>57</v>
      </c>
      <c r="C89" s="290">
        <v>62</v>
      </c>
      <c r="D89" s="258">
        <v>19</v>
      </c>
      <c r="E89" s="258">
        <v>126</v>
      </c>
      <c r="F89" s="269">
        <f>C89*'점수 계산기'!$C$21+D89*'점수 계산기'!$C$22+'점수 계산기'!$C$24</f>
        <v>125.925</v>
      </c>
      <c r="G89" s="269">
        <f t="shared" si="4"/>
        <v>0.42499999999999716</v>
      </c>
      <c r="H89" s="280" t="str">
        <f t="shared" si="5"/>
        <v>진</v>
      </c>
      <c r="I89" s="150"/>
      <c r="J89" s="46">
        <v>83</v>
      </c>
      <c r="K89" s="46" t="str">
        <f t="shared" ref="K89:K152" si="6">CHAR(MOD(J89, 23)+97)</f>
        <v>o</v>
      </c>
      <c r="L89" s="302" t="str">
        <f>K89&amp;"_{"&amp;QUOTIENT(J89,23)&amp;"} : "&amp;'국어 진위판정'!E89-0.5&amp;"≤"&amp;'국어 진위판정'!C89&amp;"x+"&amp;'국어 진위판정'!D89&amp;"y+화&lt;"&amp;'국어 진위판정'!E89+0.5</f>
        <v>o_{3} : 125.5≤62x+19y+화&lt;126.5</v>
      </c>
    </row>
    <row r="90" spans="2:12" s="56" customFormat="1" ht="21" customHeight="1">
      <c r="B90" s="77" t="s">
        <v>57</v>
      </c>
      <c r="C90" s="290">
        <v>61</v>
      </c>
      <c r="D90" s="258">
        <v>19</v>
      </c>
      <c r="E90" s="258">
        <v>125</v>
      </c>
      <c r="F90" s="269">
        <f>C90*'점수 계산기'!$C$21+D90*'점수 계산기'!$C$22+'점수 계산기'!$C$24</f>
        <v>124.801</v>
      </c>
      <c r="G90" s="269">
        <f t="shared" si="4"/>
        <v>0.30100000000000193</v>
      </c>
      <c r="H90" s="280" t="str">
        <f t="shared" si="5"/>
        <v>진</v>
      </c>
      <c r="I90" s="150"/>
      <c r="J90" s="46">
        <v>84</v>
      </c>
      <c r="K90" s="46" t="str">
        <f t="shared" si="6"/>
        <v>p</v>
      </c>
      <c r="L90" s="302" t="str">
        <f>K90&amp;"_{"&amp;QUOTIENT(J90,23)&amp;"} : "&amp;'국어 진위판정'!E90-0.5&amp;"≤"&amp;'국어 진위판정'!C90&amp;"x+"&amp;'국어 진위판정'!D90&amp;"y+화&lt;"&amp;'국어 진위판정'!E90+0.5</f>
        <v>p_{3} : 124.5≤61x+19y+화&lt;125.5</v>
      </c>
    </row>
    <row r="91" spans="2:12" s="56" customFormat="1" ht="21" customHeight="1">
      <c r="B91" s="77" t="s">
        <v>57</v>
      </c>
      <c r="C91" s="290">
        <v>60</v>
      </c>
      <c r="D91" s="258">
        <v>19</v>
      </c>
      <c r="E91" s="258">
        <v>124</v>
      </c>
      <c r="F91" s="269">
        <f>C91*'점수 계산기'!$C$21+D91*'점수 계산기'!$C$22+'점수 계산기'!$C$24</f>
        <v>123.67700000000001</v>
      </c>
      <c r="G91" s="269">
        <f t="shared" si="4"/>
        <v>0.17700000000000671</v>
      </c>
      <c r="H91" s="280" t="str">
        <f t="shared" si="5"/>
        <v>진</v>
      </c>
      <c r="I91" s="150">
        <v>2</v>
      </c>
      <c r="J91" s="46">
        <v>85</v>
      </c>
      <c r="K91" s="46" t="str">
        <f t="shared" si="6"/>
        <v>q</v>
      </c>
      <c r="L91" s="302" t="str">
        <f>K91&amp;"_{"&amp;QUOTIENT(J91,23)&amp;"} : "&amp;'국어 진위판정'!E91-0.5&amp;"≤"&amp;'국어 진위판정'!C91&amp;"x+"&amp;'국어 진위판정'!D91&amp;"y+화&lt;"&amp;'국어 진위판정'!E91+0.5</f>
        <v>q_{3} : 123.5≤60x+19y+화&lt;124.5</v>
      </c>
    </row>
    <row r="92" spans="2:12" s="56" customFormat="1" ht="21" customHeight="1">
      <c r="B92" s="77" t="s">
        <v>57</v>
      </c>
      <c r="C92" s="290">
        <v>59</v>
      </c>
      <c r="D92" s="258">
        <v>19</v>
      </c>
      <c r="E92" s="258">
        <v>123</v>
      </c>
      <c r="F92" s="269">
        <f>C92*'점수 계산기'!$C$21+D92*'점수 계산기'!$C$22+'점수 계산기'!$C$24</f>
        <v>122.55300000000001</v>
      </c>
      <c r="G92" s="269">
        <f t="shared" si="4"/>
        <v>5.3000000000011482E-2</v>
      </c>
      <c r="H92" s="280" t="str">
        <f t="shared" si="5"/>
        <v>진</v>
      </c>
      <c r="I92" s="150"/>
      <c r="J92" s="46">
        <v>86</v>
      </c>
      <c r="K92" s="46" t="str">
        <f t="shared" si="6"/>
        <v>r</v>
      </c>
      <c r="L92" s="302" t="str">
        <f>K92&amp;"_{"&amp;QUOTIENT(J92,23)&amp;"} : "&amp;'국어 진위판정'!E92-0.5&amp;"≤"&amp;'국어 진위판정'!C92&amp;"x+"&amp;'국어 진위판정'!D92&amp;"y+화&lt;"&amp;'국어 진위판정'!E92+0.5</f>
        <v>r_{3} : 122.5≤59x+19y+화&lt;123.5</v>
      </c>
    </row>
    <row r="93" spans="2:12" s="56" customFormat="1" ht="21" customHeight="1">
      <c r="B93" s="77" t="s">
        <v>57</v>
      </c>
      <c r="C93" s="290">
        <v>54</v>
      </c>
      <c r="D93" s="258">
        <v>19</v>
      </c>
      <c r="E93" s="258">
        <v>117</v>
      </c>
      <c r="F93" s="269">
        <f>C93*'점수 계산기'!$C$21+D93*'점수 계산기'!$C$22+'점수 계산기'!$C$24</f>
        <v>116.93300000000001</v>
      </c>
      <c r="G93" s="269">
        <f t="shared" si="4"/>
        <v>0.43300000000000693</v>
      </c>
      <c r="H93" s="280" t="str">
        <f t="shared" si="5"/>
        <v>진</v>
      </c>
      <c r="I93" s="150"/>
      <c r="J93" s="46">
        <v>87</v>
      </c>
      <c r="K93" s="46" t="str">
        <f t="shared" si="6"/>
        <v>s</v>
      </c>
      <c r="L93" s="302" t="str">
        <f>K93&amp;"_{"&amp;QUOTIENT(J93,23)&amp;"} : "&amp;'국어 진위판정'!E93-0.5&amp;"≤"&amp;'국어 진위판정'!C93&amp;"x+"&amp;'국어 진위판정'!D93&amp;"y+화&lt;"&amp;'국어 진위판정'!E93+0.5</f>
        <v>s_{3} : 116.5≤54x+19y+화&lt;117.5</v>
      </c>
    </row>
    <row r="94" spans="2:12" s="56" customFormat="1" ht="21" customHeight="1">
      <c r="B94" s="77" t="s">
        <v>57</v>
      </c>
      <c r="C94" s="290">
        <v>53</v>
      </c>
      <c r="D94" s="258">
        <v>19</v>
      </c>
      <c r="E94" s="258">
        <v>116</v>
      </c>
      <c r="F94" s="269">
        <f>C94*'점수 계산기'!$C$21+D94*'점수 계산기'!$C$22+'점수 계산기'!$C$24</f>
        <v>115.80900000000001</v>
      </c>
      <c r="G94" s="269">
        <f t="shared" si="4"/>
        <v>0.30900000000001171</v>
      </c>
      <c r="H94" s="280" t="str">
        <f t="shared" si="5"/>
        <v>진</v>
      </c>
      <c r="I94" s="150">
        <v>2</v>
      </c>
      <c r="J94" s="46">
        <v>88</v>
      </c>
      <c r="K94" s="46" t="str">
        <f t="shared" si="6"/>
        <v>t</v>
      </c>
      <c r="L94" s="302" t="str">
        <f>K94&amp;"_{"&amp;QUOTIENT(J94,23)&amp;"} : "&amp;'국어 진위판정'!E94-0.5&amp;"≤"&amp;'국어 진위판정'!C94&amp;"x+"&amp;'국어 진위판정'!D94&amp;"y+화&lt;"&amp;'국어 진위판정'!E94+0.5</f>
        <v>t_{3} : 115.5≤53x+19y+화&lt;116.5</v>
      </c>
    </row>
    <row r="95" spans="2:12" s="56" customFormat="1" ht="21" customHeight="1">
      <c r="B95" s="77" t="s">
        <v>57</v>
      </c>
      <c r="C95" s="290">
        <v>52</v>
      </c>
      <c r="D95" s="258">
        <v>19</v>
      </c>
      <c r="E95" s="258">
        <v>117</v>
      </c>
      <c r="F95" s="269">
        <f>C95*'점수 계산기'!$C$21+D95*'점수 계산기'!$C$22+'점수 계산기'!$C$24</f>
        <v>114.68500000000002</v>
      </c>
      <c r="G95" s="269">
        <f t="shared" si="4"/>
        <v>1.8149999999999835</v>
      </c>
      <c r="H95" s="280" t="str">
        <f t="shared" si="5"/>
        <v>위</v>
      </c>
      <c r="I95" s="150"/>
      <c r="J95" s="46">
        <v>89</v>
      </c>
      <c r="K95" s="46" t="str">
        <f t="shared" si="6"/>
        <v>u</v>
      </c>
      <c r="L95" s="302" t="str">
        <f>K95&amp;"_{"&amp;QUOTIENT(J95,23)&amp;"} : "&amp;'국어 진위판정'!E95-0.5&amp;"≤"&amp;'국어 진위판정'!C95&amp;"x+"&amp;'국어 진위판정'!D95&amp;"y+화&lt;"&amp;'국어 진위판정'!E95+0.5</f>
        <v>u_{3} : 116.5≤52x+19y+화&lt;117.5</v>
      </c>
    </row>
    <row r="96" spans="2:12" s="56" customFormat="1" ht="21" customHeight="1">
      <c r="B96" s="77" t="s">
        <v>57</v>
      </c>
      <c r="C96" s="290">
        <v>52</v>
      </c>
      <c r="D96" s="258">
        <v>19</v>
      </c>
      <c r="E96" s="258">
        <v>115</v>
      </c>
      <c r="F96" s="269">
        <f>C96*'점수 계산기'!$C$21+D96*'점수 계산기'!$C$22+'점수 계산기'!$C$24</f>
        <v>114.68500000000002</v>
      </c>
      <c r="G96" s="269">
        <f t="shared" si="4"/>
        <v>0.18500000000001648</v>
      </c>
      <c r="H96" s="280" t="str">
        <f t="shared" si="5"/>
        <v>진</v>
      </c>
      <c r="I96" s="150">
        <v>2</v>
      </c>
      <c r="J96" s="46">
        <v>90</v>
      </c>
      <c r="K96" s="46" t="str">
        <f t="shared" si="6"/>
        <v>v</v>
      </c>
      <c r="L96" s="302" t="str">
        <f>K96&amp;"_{"&amp;QUOTIENT(J96,23)&amp;"} : "&amp;'국어 진위판정'!E96-0.5&amp;"≤"&amp;'국어 진위판정'!C96&amp;"x+"&amp;'국어 진위판정'!D96&amp;"y+화&lt;"&amp;'국어 진위판정'!E96+0.5</f>
        <v>v_{3} : 114.5≤52x+19y+화&lt;115.5</v>
      </c>
    </row>
    <row r="97" spans="2:12" s="56" customFormat="1" ht="21" customHeight="1">
      <c r="B97" s="77" t="s">
        <v>57</v>
      </c>
      <c r="C97" s="290">
        <v>73</v>
      </c>
      <c r="D97" s="258">
        <v>18</v>
      </c>
      <c r="E97" s="258">
        <v>137</v>
      </c>
      <c r="F97" s="269">
        <f>C97*'점수 계산기'!$C$21+D97*'점수 계산기'!$C$22+'점수 계산기'!$C$24</f>
        <v>137.36600000000001</v>
      </c>
      <c r="G97" s="269">
        <f t="shared" si="4"/>
        <v>0.13399999999998613</v>
      </c>
      <c r="H97" s="280" t="str">
        <f t="shared" si="5"/>
        <v>진</v>
      </c>
      <c r="I97" s="150"/>
      <c r="J97" s="46">
        <v>91</v>
      </c>
      <c r="K97" s="46" t="str">
        <f t="shared" si="6"/>
        <v>w</v>
      </c>
      <c r="L97" s="302" t="str">
        <f>K97&amp;"_{"&amp;QUOTIENT(J97,23)&amp;"} : "&amp;'국어 진위판정'!E97-0.5&amp;"≤"&amp;'국어 진위판정'!C97&amp;"x+"&amp;'국어 진위판정'!D97&amp;"y+화&lt;"&amp;'국어 진위판정'!E97+0.5</f>
        <v>w_{3} : 136.5≤73x+18y+화&lt;137.5</v>
      </c>
    </row>
    <row r="98" spans="2:12" s="56" customFormat="1" ht="21" customHeight="1">
      <c r="B98" s="77" t="s">
        <v>57</v>
      </c>
      <c r="C98" s="290">
        <v>71</v>
      </c>
      <c r="D98" s="258">
        <v>18</v>
      </c>
      <c r="E98" s="258">
        <v>135</v>
      </c>
      <c r="F98" s="269">
        <f>C98*'점수 계산기'!$C$21+D98*'점수 계산기'!$C$22+'점수 계산기'!$C$24</f>
        <v>135.11799999999999</v>
      </c>
      <c r="G98" s="269">
        <f t="shared" si="4"/>
        <v>0.382000000000005</v>
      </c>
      <c r="H98" s="280" t="str">
        <f t="shared" si="5"/>
        <v>진</v>
      </c>
      <c r="I98" s="150"/>
      <c r="J98" s="46">
        <v>92</v>
      </c>
      <c r="K98" s="46" t="str">
        <f t="shared" si="6"/>
        <v>a</v>
      </c>
      <c r="L98" s="302" t="str">
        <f>K98&amp;"_{"&amp;QUOTIENT(J98,23)&amp;"} : "&amp;'국어 진위판정'!E98-0.5&amp;"≤"&amp;'국어 진위판정'!C98&amp;"x+"&amp;'국어 진위판정'!D98&amp;"y+화&lt;"&amp;'국어 진위판정'!E98+0.5</f>
        <v>a_{4} : 134.5≤71x+18y+화&lt;135.5</v>
      </c>
    </row>
    <row r="99" spans="2:12" s="56" customFormat="1" ht="21" customHeight="1">
      <c r="B99" s="77" t="s">
        <v>57</v>
      </c>
      <c r="C99" s="290">
        <v>66</v>
      </c>
      <c r="D99" s="258">
        <v>18</v>
      </c>
      <c r="E99" s="258">
        <v>129</v>
      </c>
      <c r="F99" s="269">
        <f>C99*'점수 계산기'!$C$21+D99*'점수 계산기'!$C$22+'점수 계산기'!$C$24</f>
        <v>129.49800000000002</v>
      </c>
      <c r="G99" s="269">
        <f t="shared" si="4"/>
        <v>1.999999999981128E-3</v>
      </c>
      <c r="H99" s="280" t="str">
        <f t="shared" si="5"/>
        <v>진</v>
      </c>
      <c r="I99" s="150"/>
      <c r="J99" s="46">
        <v>93</v>
      </c>
      <c r="K99" s="46" t="str">
        <f t="shared" si="6"/>
        <v>b</v>
      </c>
      <c r="L99" s="302" t="str">
        <f>K99&amp;"_{"&amp;QUOTIENT(J99,23)&amp;"} : "&amp;'국어 진위판정'!E99-0.5&amp;"≤"&amp;'국어 진위판정'!C99&amp;"x+"&amp;'국어 진위판정'!D99&amp;"y+화&lt;"&amp;'국어 진위판정'!E99+0.5</f>
        <v>b_{4} : 128.5≤66x+18y+화&lt;129.5</v>
      </c>
    </row>
    <row r="100" spans="2:12" s="56" customFormat="1" ht="21" customHeight="1">
      <c r="B100" s="77" t="s">
        <v>57</v>
      </c>
      <c r="C100" s="290">
        <v>63</v>
      </c>
      <c r="D100" s="258">
        <v>18</v>
      </c>
      <c r="E100" s="258">
        <v>126</v>
      </c>
      <c r="F100" s="269">
        <f>C100*'점수 계산기'!$C$21+D100*'점수 계산기'!$C$22+'점수 계산기'!$C$24</f>
        <v>126.12600000000002</v>
      </c>
      <c r="G100" s="269">
        <f t="shared" si="4"/>
        <v>0.37399999999998101</v>
      </c>
      <c r="H100" s="280" t="str">
        <f t="shared" si="5"/>
        <v>진</v>
      </c>
      <c r="I100" s="150"/>
      <c r="J100" s="46">
        <v>94</v>
      </c>
      <c r="K100" s="46" t="str">
        <f t="shared" si="6"/>
        <v>c</v>
      </c>
      <c r="L100" s="302" t="str">
        <f>K100&amp;"_{"&amp;QUOTIENT(J100,23)&amp;"} : "&amp;'국어 진위판정'!E100-0.5&amp;"≤"&amp;'국어 진위판정'!C100&amp;"x+"&amp;'국어 진위판정'!D100&amp;"y+화&lt;"&amp;'국어 진위판정'!E100+0.5</f>
        <v>c_{4} : 125.5≤63x+18y+화&lt;126.5</v>
      </c>
    </row>
    <row r="101" spans="2:12" s="56" customFormat="1" ht="21" customHeight="1">
      <c r="B101" s="77" t="s">
        <v>57</v>
      </c>
      <c r="C101" s="290">
        <v>61</v>
      </c>
      <c r="D101" s="258">
        <v>18</v>
      </c>
      <c r="E101" s="258">
        <v>124</v>
      </c>
      <c r="F101" s="269">
        <f>C101*'점수 계산기'!$C$21+D101*'점수 계산기'!$C$22+'점수 계산기'!$C$24</f>
        <v>123.87800000000001</v>
      </c>
      <c r="G101" s="269">
        <f t="shared" si="4"/>
        <v>0.37800000000001432</v>
      </c>
      <c r="H101" s="280" t="str">
        <f t="shared" si="5"/>
        <v>진</v>
      </c>
      <c r="I101" s="150"/>
      <c r="J101" s="46">
        <v>95</v>
      </c>
      <c r="K101" s="46" t="str">
        <f t="shared" si="6"/>
        <v>d</v>
      </c>
      <c r="L101" s="302" t="str">
        <f>K101&amp;"_{"&amp;QUOTIENT(J101,23)&amp;"} : "&amp;'국어 진위판정'!E101-0.5&amp;"≤"&amp;'국어 진위판정'!C101&amp;"x+"&amp;'국어 진위판정'!D101&amp;"y+화&lt;"&amp;'국어 진위판정'!E101+0.5</f>
        <v>d_{4} : 123.5≤61x+18y+화&lt;124.5</v>
      </c>
    </row>
    <row r="102" spans="2:12" s="56" customFormat="1" ht="21" customHeight="1">
      <c r="B102" s="77" t="s">
        <v>57</v>
      </c>
      <c r="C102" s="290">
        <v>57</v>
      </c>
      <c r="D102" s="258">
        <v>18</v>
      </c>
      <c r="E102" s="258">
        <v>119</v>
      </c>
      <c r="F102" s="269">
        <f>C102*'점수 계산기'!$C$21+D102*'점수 계산기'!$C$22+'점수 계산기'!$C$24</f>
        <v>119.38200000000002</v>
      </c>
      <c r="G102" s="269">
        <f t="shared" si="4"/>
        <v>0.11799999999998079</v>
      </c>
      <c r="H102" s="280" t="str">
        <f t="shared" si="5"/>
        <v>진</v>
      </c>
      <c r="I102" s="150"/>
      <c r="J102" s="46">
        <v>96</v>
      </c>
      <c r="K102" s="46" t="str">
        <f t="shared" si="6"/>
        <v>e</v>
      </c>
      <c r="L102" s="302" t="str">
        <f>K102&amp;"_{"&amp;QUOTIENT(J102,23)&amp;"} : "&amp;'국어 진위판정'!E102-0.5&amp;"≤"&amp;'국어 진위판정'!C102&amp;"x+"&amp;'국어 진위판정'!D102&amp;"y+화&lt;"&amp;'국어 진위판정'!E102+0.5</f>
        <v>e_{4} : 118.5≤57x+18y+화&lt;119.5</v>
      </c>
    </row>
    <row r="103" spans="2:12" s="56" customFormat="1" ht="21" customHeight="1">
      <c r="B103" s="77" t="s">
        <v>57</v>
      </c>
      <c r="C103" s="290">
        <v>52</v>
      </c>
      <c r="D103" s="258">
        <v>18</v>
      </c>
      <c r="E103" s="258">
        <v>114</v>
      </c>
      <c r="F103" s="269">
        <f>C103*'점수 계산기'!$C$21+D103*'점수 계산기'!$C$22+'점수 계산기'!$C$24</f>
        <v>113.76200000000001</v>
      </c>
      <c r="G103" s="269">
        <f t="shared" si="4"/>
        <v>0.26200000000001467</v>
      </c>
      <c r="H103" s="280" t="str">
        <f t="shared" si="5"/>
        <v>진</v>
      </c>
      <c r="I103" s="150"/>
      <c r="J103" s="46">
        <v>97</v>
      </c>
      <c r="K103" s="46" t="str">
        <f t="shared" si="6"/>
        <v>f</v>
      </c>
      <c r="L103" s="302" t="str">
        <f>K103&amp;"_{"&amp;QUOTIENT(J103,23)&amp;"} : "&amp;'국어 진위판정'!E103-0.5&amp;"≤"&amp;'국어 진위판정'!C103&amp;"x+"&amp;'국어 진위판정'!D103&amp;"y+화&lt;"&amp;'국어 진위판정'!E103+0.5</f>
        <v>f_{4} : 113.5≤52x+18y+화&lt;114.5</v>
      </c>
    </row>
    <row r="104" spans="2:12" s="56" customFormat="1" ht="21" customHeight="1">
      <c r="B104" s="77" t="s">
        <v>57</v>
      </c>
      <c r="C104" s="290">
        <v>51</v>
      </c>
      <c r="D104" s="258">
        <v>18</v>
      </c>
      <c r="E104" s="258">
        <v>121</v>
      </c>
      <c r="F104" s="269">
        <f>C104*'점수 계산기'!$C$21+D104*'점수 계산기'!$C$22+'점수 계산기'!$C$24</f>
        <v>112.63800000000001</v>
      </c>
      <c r="G104" s="269">
        <f t="shared" si="4"/>
        <v>7.8619999999999948</v>
      </c>
      <c r="H104" s="280" t="str">
        <f t="shared" si="5"/>
        <v>위</v>
      </c>
      <c r="I104" s="150"/>
      <c r="J104" s="46">
        <v>98</v>
      </c>
      <c r="K104" s="46" t="str">
        <f t="shared" si="6"/>
        <v>g</v>
      </c>
      <c r="L104" s="302" t="str">
        <f>K104&amp;"_{"&amp;QUOTIENT(J104,23)&amp;"} : "&amp;'국어 진위판정'!E104-0.5&amp;"≤"&amp;'국어 진위판정'!C104&amp;"x+"&amp;'국어 진위판정'!D104&amp;"y+화&lt;"&amp;'국어 진위판정'!E104+0.5</f>
        <v>g_{4} : 120.5≤51x+18y+화&lt;121.5</v>
      </c>
    </row>
    <row r="105" spans="2:12" s="56" customFormat="1" ht="21" customHeight="1">
      <c r="B105" s="77" t="s">
        <v>57</v>
      </c>
      <c r="C105" s="290">
        <v>50</v>
      </c>
      <c r="D105" s="258">
        <v>18</v>
      </c>
      <c r="E105" s="258">
        <v>114</v>
      </c>
      <c r="F105" s="269">
        <f>C105*'점수 계산기'!$C$21+D105*'점수 계산기'!$C$22+'점수 계산기'!$C$24</f>
        <v>111.51400000000001</v>
      </c>
      <c r="G105" s="269">
        <f t="shared" si="4"/>
        <v>1.98599999999999</v>
      </c>
      <c r="H105" s="280" t="str">
        <f t="shared" si="5"/>
        <v>위</v>
      </c>
      <c r="I105" s="150"/>
      <c r="J105" s="46">
        <v>99</v>
      </c>
      <c r="K105" s="46" t="str">
        <f t="shared" si="6"/>
        <v>h</v>
      </c>
      <c r="L105" s="302" t="str">
        <f>K105&amp;"_{"&amp;QUOTIENT(J105,23)&amp;"} : "&amp;'국어 진위판정'!E105-0.5&amp;"≤"&amp;'국어 진위판정'!C105&amp;"x+"&amp;'국어 진위판정'!D105&amp;"y+화&lt;"&amp;'국어 진위판정'!E105+0.5</f>
        <v>h_{4} : 113.5≤50x+18y+화&lt;114.5</v>
      </c>
    </row>
    <row r="106" spans="2:12" s="56" customFormat="1" ht="21" customHeight="1">
      <c r="B106" s="77" t="s">
        <v>57</v>
      </c>
      <c r="C106" s="290">
        <v>47</v>
      </c>
      <c r="D106" s="258">
        <v>18</v>
      </c>
      <c r="E106" s="258">
        <v>109</v>
      </c>
      <c r="F106" s="269">
        <f>C106*'점수 계산기'!$C$21+D106*'점수 계산기'!$C$22+'점수 계산기'!$C$24</f>
        <v>108.14200000000001</v>
      </c>
      <c r="G106" s="269">
        <f t="shared" si="4"/>
        <v>0.35799999999998988</v>
      </c>
      <c r="H106" s="280" t="s">
        <v>31</v>
      </c>
      <c r="I106" s="150"/>
      <c r="J106" s="46">
        <v>100</v>
      </c>
      <c r="K106" s="46" t="str">
        <f t="shared" si="6"/>
        <v>i</v>
      </c>
      <c r="L106" s="302" t="str">
        <f>K106&amp;"_{"&amp;QUOTIENT(J106,23)&amp;"} : "&amp;'국어 진위판정'!E106-0.5&amp;"≤"&amp;'국어 진위판정'!C106&amp;"x+"&amp;'국어 진위판정'!D106&amp;"y+화&lt;"&amp;'국어 진위판정'!E106+0.5</f>
        <v>i_{4} : 108.5≤47x+18y+화&lt;109.5</v>
      </c>
    </row>
    <row r="107" spans="2:12" s="56" customFormat="1" ht="21" customHeight="1">
      <c r="B107" s="77" t="s">
        <v>57</v>
      </c>
      <c r="C107" s="290">
        <v>45</v>
      </c>
      <c r="D107" s="258">
        <v>18</v>
      </c>
      <c r="E107" s="258">
        <v>106</v>
      </c>
      <c r="F107" s="269">
        <f>C107*'점수 계산기'!$C$21+D107*'점수 계산기'!$C$22+'점수 계산기'!$C$24</f>
        <v>105.89400000000001</v>
      </c>
      <c r="G107" s="269">
        <f t="shared" si="4"/>
        <v>0.39400000000000546</v>
      </c>
      <c r="H107" s="280" t="str">
        <f t="shared" si="5"/>
        <v>진</v>
      </c>
      <c r="I107" s="150"/>
      <c r="J107" s="46">
        <v>101</v>
      </c>
      <c r="K107" s="46" t="str">
        <f t="shared" si="6"/>
        <v>j</v>
      </c>
      <c r="L107" s="302" t="str">
        <f>K107&amp;"_{"&amp;QUOTIENT(J107,23)&amp;"} : "&amp;'국어 진위판정'!E107-0.5&amp;"≤"&amp;'국어 진위판정'!C107&amp;"x+"&amp;'국어 진위판정'!D107&amp;"y+화&lt;"&amp;'국어 진위판정'!E107+0.5</f>
        <v>j_{4} : 105.5≤45x+18y+화&lt;106.5</v>
      </c>
    </row>
    <row r="108" spans="2:12" s="56" customFormat="1" ht="21" customHeight="1">
      <c r="B108" s="77" t="s">
        <v>57</v>
      </c>
      <c r="C108" s="290">
        <v>44</v>
      </c>
      <c r="D108" s="258">
        <v>18</v>
      </c>
      <c r="E108" s="258">
        <v>105</v>
      </c>
      <c r="F108" s="269">
        <f>C108*'점수 계산기'!$C$21+D108*'점수 계산기'!$C$22+'점수 계산기'!$C$24</f>
        <v>104.77000000000001</v>
      </c>
      <c r="G108" s="269">
        <f t="shared" si="4"/>
        <v>0.27000000000001023</v>
      </c>
      <c r="H108" s="280" t="str">
        <f t="shared" si="5"/>
        <v>진</v>
      </c>
      <c r="I108" s="150"/>
      <c r="J108" s="46">
        <v>102</v>
      </c>
      <c r="K108" s="46" t="str">
        <f t="shared" si="6"/>
        <v>k</v>
      </c>
      <c r="L108" s="302" t="str">
        <f>K108&amp;"_{"&amp;QUOTIENT(J108,23)&amp;"} : "&amp;'국어 진위판정'!E108-0.5&amp;"≤"&amp;'국어 진위판정'!C108&amp;"x+"&amp;'국어 진위판정'!D108&amp;"y+화&lt;"&amp;'국어 진위판정'!E108+0.5</f>
        <v>k_{4} : 104.5≤44x+18y+화&lt;105.5</v>
      </c>
    </row>
    <row r="109" spans="2:12" s="56" customFormat="1" ht="21" customHeight="1">
      <c r="B109" s="77" t="s">
        <v>57</v>
      </c>
      <c r="C109" s="290">
        <v>39</v>
      </c>
      <c r="D109" s="258">
        <v>18</v>
      </c>
      <c r="E109" s="258">
        <v>99</v>
      </c>
      <c r="F109" s="269">
        <f>C109*'점수 계산기'!$C$21+D109*'점수 계산기'!$C$22+'점수 계산기'!$C$24</f>
        <v>99.15</v>
      </c>
      <c r="G109" s="269">
        <f t="shared" si="4"/>
        <v>0.34999999999999432</v>
      </c>
      <c r="H109" s="280" t="str">
        <f t="shared" si="5"/>
        <v>진</v>
      </c>
      <c r="I109" s="150"/>
      <c r="J109" s="46">
        <v>103</v>
      </c>
      <c r="K109" s="46" t="str">
        <f t="shared" si="6"/>
        <v>l</v>
      </c>
      <c r="L109" s="302" t="str">
        <f>K109&amp;"_{"&amp;QUOTIENT(J109,23)&amp;"} : "&amp;'국어 진위판정'!E109-0.5&amp;"≤"&amp;'국어 진위판정'!C109&amp;"x+"&amp;'국어 진위판정'!D109&amp;"y+화&lt;"&amp;'국어 진위판정'!E109+0.5</f>
        <v>l_{4} : 98.5≤39x+18y+화&lt;99.5</v>
      </c>
    </row>
    <row r="110" spans="2:12" s="56" customFormat="1" ht="21" customHeight="1">
      <c r="B110" s="77" t="s">
        <v>57</v>
      </c>
      <c r="C110" s="290">
        <v>74</v>
      </c>
      <c r="D110" s="258">
        <v>17</v>
      </c>
      <c r="E110" s="258">
        <v>138</v>
      </c>
      <c r="F110" s="269">
        <f>C110*'점수 계산기'!$C$21+D110*'점수 계산기'!$C$22+'점수 계산기'!$C$24</f>
        <v>137.56700000000001</v>
      </c>
      <c r="G110" s="269">
        <f t="shared" si="4"/>
        <v>6.7000000000007276E-2</v>
      </c>
      <c r="H110" s="280" t="str">
        <f t="shared" si="5"/>
        <v>진</v>
      </c>
      <c r="I110" s="150"/>
      <c r="J110" s="46">
        <v>104</v>
      </c>
      <c r="K110" s="46" t="str">
        <f t="shared" si="6"/>
        <v>m</v>
      </c>
      <c r="L110" s="302" t="str">
        <f>K110&amp;"_{"&amp;QUOTIENT(J110,23)&amp;"} : "&amp;'국어 진위판정'!E110-0.5&amp;"≤"&amp;'국어 진위판정'!C110&amp;"x+"&amp;'국어 진위판정'!D110&amp;"y+화&lt;"&amp;'국어 진위판정'!E110+0.5</f>
        <v>m_{4} : 137.5≤74x+17y+화&lt;138.5</v>
      </c>
    </row>
    <row r="111" spans="2:12" s="56" customFormat="1" ht="21" customHeight="1">
      <c r="B111" s="77" t="s">
        <v>57</v>
      </c>
      <c r="C111" s="290">
        <v>62</v>
      </c>
      <c r="D111" s="258">
        <v>17</v>
      </c>
      <c r="E111" s="258">
        <v>124</v>
      </c>
      <c r="F111" s="269">
        <f>C111*'점수 계산기'!$C$21+D111*'점수 계산기'!$C$22+'점수 계산기'!$C$24</f>
        <v>124.07900000000001</v>
      </c>
      <c r="G111" s="269">
        <f t="shared" si="4"/>
        <v>0.42099999999999227</v>
      </c>
      <c r="H111" s="280" t="str">
        <f t="shared" si="5"/>
        <v>진</v>
      </c>
      <c r="I111" s="150"/>
      <c r="J111" s="46">
        <v>105</v>
      </c>
      <c r="K111" s="46" t="str">
        <f t="shared" si="6"/>
        <v>n</v>
      </c>
      <c r="L111" s="302" t="str">
        <f>K111&amp;"_{"&amp;QUOTIENT(J111,23)&amp;"} : "&amp;'국어 진위판정'!E111-0.5&amp;"≤"&amp;'국어 진위판정'!C111&amp;"x+"&amp;'국어 진위판정'!D111&amp;"y+화&lt;"&amp;'국어 진위판정'!E111+0.5</f>
        <v>n_{4} : 123.5≤62x+17y+화&lt;124.5</v>
      </c>
    </row>
    <row r="112" spans="2:12" s="56" customFormat="1" ht="21" customHeight="1">
      <c r="B112" s="77" t="s">
        <v>57</v>
      </c>
      <c r="C112" s="290">
        <v>59</v>
      </c>
      <c r="D112" s="258">
        <v>17</v>
      </c>
      <c r="E112" s="258">
        <v>121</v>
      </c>
      <c r="F112" s="269">
        <f>C112*'점수 계산기'!$C$21+D112*'점수 계산기'!$C$22+'점수 계산기'!$C$24</f>
        <v>120.70700000000001</v>
      </c>
      <c r="G112" s="269">
        <f t="shared" si="4"/>
        <v>0.20700000000000784</v>
      </c>
      <c r="H112" s="280" t="str">
        <f t="shared" si="5"/>
        <v>진</v>
      </c>
      <c r="I112" s="150"/>
      <c r="J112" s="46">
        <v>106</v>
      </c>
      <c r="K112" s="46" t="str">
        <f t="shared" si="6"/>
        <v>o</v>
      </c>
      <c r="L112" s="302" t="str">
        <f>K112&amp;"_{"&amp;QUOTIENT(J112,23)&amp;"} : "&amp;'국어 진위판정'!E112-0.5&amp;"≤"&amp;'국어 진위판정'!C112&amp;"x+"&amp;'국어 진위판정'!D112&amp;"y+화&lt;"&amp;'국어 진위판정'!E112+0.5</f>
        <v>o_{4} : 120.5≤59x+17y+화&lt;121.5</v>
      </c>
    </row>
    <row r="113" spans="2:12" s="56" customFormat="1" ht="21" customHeight="1">
      <c r="B113" s="77" t="s">
        <v>57</v>
      </c>
      <c r="C113" s="290">
        <v>57</v>
      </c>
      <c r="D113" s="258">
        <v>17</v>
      </c>
      <c r="E113" s="258">
        <v>118</v>
      </c>
      <c r="F113" s="269">
        <f>C113*'점수 계산기'!$C$21+D113*'점수 계산기'!$C$22+'점수 계산기'!$C$24</f>
        <v>118.45900000000002</v>
      </c>
      <c r="G113" s="269">
        <f t="shared" si="4"/>
        <v>4.0999999999982606E-2</v>
      </c>
      <c r="H113" s="280" t="str">
        <f t="shared" si="5"/>
        <v>진</v>
      </c>
      <c r="I113" s="150"/>
      <c r="J113" s="46">
        <v>107</v>
      </c>
      <c r="K113" s="46" t="str">
        <f t="shared" si="6"/>
        <v>p</v>
      </c>
      <c r="L113" s="302" t="str">
        <f>K113&amp;"_{"&amp;QUOTIENT(J113,23)&amp;"} : "&amp;'국어 진위판정'!E113-0.5&amp;"≤"&amp;'국어 진위판정'!C113&amp;"x+"&amp;'국어 진위판정'!D113&amp;"y+화&lt;"&amp;'국어 진위판정'!E113+0.5</f>
        <v>p_{4} : 117.5≤57x+17y+화&lt;118.5</v>
      </c>
    </row>
    <row r="114" spans="2:12" s="56" customFormat="1" ht="21" customHeight="1">
      <c r="B114" s="77" t="s">
        <v>57</v>
      </c>
      <c r="C114" s="290">
        <v>56</v>
      </c>
      <c r="D114" s="258">
        <v>17</v>
      </c>
      <c r="E114" s="258">
        <v>117</v>
      </c>
      <c r="F114" s="269">
        <f>C114*'점수 계산기'!$C$21+D114*'점수 계산기'!$C$22+'점수 계산기'!$C$24</f>
        <v>117.33500000000001</v>
      </c>
      <c r="G114" s="269">
        <f t="shared" si="4"/>
        <v>0.16499999999999204</v>
      </c>
      <c r="H114" s="280" t="str">
        <f t="shared" si="5"/>
        <v>진</v>
      </c>
      <c r="I114" s="150"/>
      <c r="J114" s="46">
        <v>108</v>
      </c>
      <c r="K114" s="46" t="str">
        <f t="shared" si="6"/>
        <v>q</v>
      </c>
      <c r="L114" s="302" t="str">
        <f>K114&amp;"_{"&amp;QUOTIENT(J114,23)&amp;"} : "&amp;'국어 진위판정'!E114-0.5&amp;"≤"&amp;'국어 진위판정'!C114&amp;"x+"&amp;'국어 진위판정'!D114&amp;"y+화&lt;"&amp;'국어 진위판정'!E114+0.5</f>
        <v>q_{4} : 116.5≤56x+17y+화&lt;117.5</v>
      </c>
    </row>
    <row r="115" spans="2:12" s="56" customFormat="1" ht="21" customHeight="1">
      <c r="B115" s="77" t="s">
        <v>57</v>
      </c>
      <c r="C115" s="290">
        <v>54</v>
      </c>
      <c r="D115" s="258">
        <v>17</v>
      </c>
      <c r="E115" s="258">
        <v>115</v>
      </c>
      <c r="F115" s="269">
        <f>C115*'점수 계산기'!$C$21+D115*'점수 계산기'!$C$22+'점수 계산기'!$C$24</f>
        <v>115.087</v>
      </c>
      <c r="G115" s="269">
        <f t="shared" si="4"/>
        <v>0.4129999999999967</v>
      </c>
      <c r="H115" s="280" t="str">
        <f t="shared" si="5"/>
        <v>진</v>
      </c>
      <c r="I115" s="150"/>
      <c r="J115" s="46">
        <v>109</v>
      </c>
      <c r="K115" s="46" t="str">
        <f t="shared" si="6"/>
        <v>r</v>
      </c>
      <c r="L115" s="302" t="str">
        <f>K115&amp;"_{"&amp;QUOTIENT(J115,23)&amp;"} : "&amp;'국어 진위판정'!E115-0.5&amp;"≤"&amp;'국어 진위판정'!C115&amp;"x+"&amp;'국어 진위판정'!D115&amp;"y+화&lt;"&amp;'국어 진위판정'!E115+0.5</f>
        <v>r_{4} : 114.5≤54x+17y+화&lt;115.5</v>
      </c>
    </row>
    <row r="116" spans="2:12" s="56" customFormat="1" ht="21" customHeight="1">
      <c r="B116" s="77" t="s">
        <v>57</v>
      </c>
      <c r="C116" s="290">
        <v>45</v>
      </c>
      <c r="D116" s="258">
        <v>17</v>
      </c>
      <c r="E116" s="258">
        <v>105</v>
      </c>
      <c r="F116" s="269">
        <f>C116*'점수 계산기'!$C$21+D116*'점수 계산기'!$C$22+'점수 계산기'!$C$24</f>
        <v>104.971</v>
      </c>
      <c r="G116" s="269">
        <f t="shared" si="4"/>
        <v>0.47100000000000364</v>
      </c>
      <c r="H116" s="280" t="str">
        <f t="shared" si="5"/>
        <v>진</v>
      </c>
      <c r="I116" s="150"/>
      <c r="J116" s="46">
        <v>110</v>
      </c>
      <c r="K116" s="46" t="str">
        <f t="shared" si="6"/>
        <v>s</v>
      </c>
      <c r="L116" s="302" t="str">
        <f>K116&amp;"_{"&amp;QUOTIENT(J116,23)&amp;"} : "&amp;'국어 진위판정'!E116-0.5&amp;"≤"&amp;'국어 진위판정'!C116&amp;"x+"&amp;'국어 진위판정'!D116&amp;"y+화&lt;"&amp;'국어 진위판정'!E116+0.5</f>
        <v>s_{4} : 104.5≤45x+17y+화&lt;105.5</v>
      </c>
    </row>
    <row r="117" spans="2:12" s="56" customFormat="1" ht="21" customHeight="1">
      <c r="B117" s="77" t="s">
        <v>57</v>
      </c>
      <c r="C117" s="290">
        <v>71</v>
      </c>
      <c r="D117" s="258">
        <v>16</v>
      </c>
      <c r="E117" s="258">
        <v>135</v>
      </c>
      <c r="F117" s="269">
        <f>C117*'점수 계산기'!$C$21+D117*'점수 계산기'!$C$22+'점수 계산기'!$C$24</f>
        <v>133.27199999999999</v>
      </c>
      <c r="G117" s="269">
        <f t="shared" si="4"/>
        <v>1.2280000000000086</v>
      </c>
      <c r="H117" s="280" t="str">
        <f t="shared" si="5"/>
        <v>위</v>
      </c>
      <c r="I117" s="150"/>
      <c r="J117" s="46">
        <v>111</v>
      </c>
      <c r="K117" s="46" t="str">
        <f t="shared" si="6"/>
        <v>t</v>
      </c>
      <c r="L117" s="302" t="str">
        <f>K117&amp;"_{"&amp;QUOTIENT(J117,23)&amp;"} : "&amp;'국어 진위판정'!E117-0.5&amp;"≤"&amp;'국어 진위판정'!C117&amp;"x+"&amp;'국어 진위판정'!D117&amp;"y+화&lt;"&amp;'국어 진위판정'!E117+0.5</f>
        <v>t_{4} : 134.5≤71x+16y+화&lt;135.5</v>
      </c>
    </row>
    <row r="118" spans="2:12" s="56" customFormat="1" ht="21" customHeight="1">
      <c r="B118" s="77" t="s">
        <v>57</v>
      </c>
      <c r="C118" s="290">
        <v>70</v>
      </c>
      <c r="D118" s="258">
        <v>16</v>
      </c>
      <c r="E118" s="258">
        <v>132</v>
      </c>
      <c r="F118" s="269">
        <f>C118*'점수 계산기'!$C$21+D118*'점수 계산기'!$C$22+'점수 계산기'!$C$24</f>
        <v>132.14800000000002</v>
      </c>
      <c r="G118" s="269">
        <f t="shared" si="4"/>
        <v>0.35199999999997544</v>
      </c>
      <c r="H118" s="280" t="str">
        <f t="shared" si="5"/>
        <v>진</v>
      </c>
      <c r="I118" s="150"/>
      <c r="J118" s="46">
        <v>112</v>
      </c>
      <c r="K118" s="46" t="str">
        <f t="shared" si="6"/>
        <v>u</v>
      </c>
      <c r="L118" s="302" t="str">
        <f>K118&amp;"_{"&amp;QUOTIENT(J118,23)&amp;"} : "&amp;'국어 진위판정'!E118-0.5&amp;"≤"&amp;'국어 진위판정'!C118&amp;"x+"&amp;'국어 진위판정'!D118&amp;"y+화&lt;"&amp;'국어 진위판정'!E118+0.5</f>
        <v>u_{4} : 131.5≤70x+16y+화&lt;132.5</v>
      </c>
    </row>
    <row r="119" spans="2:12" s="56" customFormat="1" ht="21" customHeight="1">
      <c r="B119" s="77" t="s">
        <v>57</v>
      </c>
      <c r="C119" s="290">
        <v>69</v>
      </c>
      <c r="D119" s="258">
        <v>16</v>
      </c>
      <c r="E119" s="258">
        <v>131</v>
      </c>
      <c r="F119" s="269">
        <f>C119*'점수 계산기'!$C$21+D119*'점수 계산기'!$C$22+'점수 계산기'!$C$24</f>
        <v>131.024</v>
      </c>
      <c r="G119" s="269">
        <f t="shared" si="4"/>
        <v>0.47599999999999909</v>
      </c>
      <c r="H119" s="280" t="str">
        <f t="shared" si="5"/>
        <v>진</v>
      </c>
      <c r="I119" s="150"/>
      <c r="J119" s="46">
        <v>113</v>
      </c>
      <c r="K119" s="46" t="str">
        <f t="shared" si="6"/>
        <v>v</v>
      </c>
      <c r="L119" s="302" t="str">
        <f>K119&amp;"_{"&amp;QUOTIENT(J119,23)&amp;"} : "&amp;'국어 진위판정'!E119-0.5&amp;"≤"&amp;'국어 진위판정'!C119&amp;"x+"&amp;'국어 진위판정'!D119&amp;"y+화&lt;"&amp;'국어 진위판정'!E119+0.5</f>
        <v>v_{4} : 130.5≤69x+16y+화&lt;131.5</v>
      </c>
    </row>
    <row r="120" spans="2:12" s="56" customFormat="1" ht="21" customHeight="1">
      <c r="B120" s="77" t="s">
        <v>57</v>
      </c>
      <c r="C120" s="290">
        <v>66</v>
      </c>
      <c r="D120" s="258">
        <v>16</v>
      </c>
      <c r="E120" s="258">
        <v>127</v>
      </c>
      <c r="F120" s="269">
        <f>C120*'점수 계산기'!$C$21+D120*'점수 계산기'!$C$22+'점수 계산기'!$C$24</f>
        <v>127.65200000000002</v>
      </c>
      <c r="G120" s="269">
        <f t="shared" si="4"/>
        <v>0.15200000000001523</v>
      </c>
      <c r="H120" s="280" t="s">
        <v>31</v>
      </c>
      <c r="I120" s="150"/>
      <c r="J120" s="46">
        <v>114</v>
      </c>
      <c r="K120" s="46" t="str">
        <f t="shared" si="6"/>
        <v>w</v>
      </c>
      <c r="L120" s="302" t="str">
        <f>K120&amp;"_{"&amp;QUOTIENT(J120,23)&amp;"} : "&amp;'국어 진위판정'!E120-0.5&amp;"≤"&amp;'국어 진위판정'!C120&amp;"x+"&amp;'국어 진위판정'!D120&amp;"y+화&lt;"&amp;'국어 진위판정'!E120+0.5</f>
        <v>w_{4} : 126.5≤66x+16y+화&lt;127.5</v>
      </c>
    </row>
    <row r="121" spans="2:12" s="56" customFormat="1" ht="21" customHeight="1">
      <c r="B121" s="77" t="s">
        <v>57</v>
      </c>
      <c r="C121" s="290">
        <v>62</v>
      </c>
      <c r="D121" s="258">
        <v>16</v>
      </c>
      <c r="E121" s="258">
        <v>123</v>
      </c>
      <c r="F121" s="269">
        <f>C121*'점수 계산기'!$C$21+D121*'점수 계산기'!$C$22+'점수 계산기'!$C$24</f>
        <v>123.15600000000001</v>
      </c>
      <c r="G121" s="269">
        <f t="shared" si="4"/>
        <v>0.34399999999999409</v>
      </c>
      <c r="H121" s="280" t="str">
        <f t="shared" si="5"/>
        <v>진</v>
      </c>
      <c r="I121" s="150"/>
      <c r="J121" s="46">
        <v>115</v>
      </c>
      <c r="K121" s="46" t="str">
        <f t="shared" si="6"/>
        <v>a</v>
      </c>
      <c r="L121" s="302" t="str">
        <f>K121&amp;"_{"&amp;QUOTIENT(J121,23)&amp;"} : "&amp;'국어 진위판정'!E121-0.5&amp;"≤"&amp;'국어 진위판정'!C121&amp;"x+"&amp;'국어 진위판정'!D121&amp;"y+화&lt;"&amp;'국어 진위판정'!E121+0.5</f>
        <v>a_{5} : 122.5≤62x+16y+화&lt;123.5</v>
      </c>
    </row>
    <row r="122" spans="2:12" s="56" customFormat="1" ht="21" customHeight="1">
      <c r="B122" s="77" t="s">
        <v>57</v>
      </c>
      <c r="C122" s="290">
        <v>61</v>
      </c>
      <c r="D122" s="258">
        <v>16</v>
      </c>
      <c r="E122" s="258">
        <v>121</v>
      </c>
      <c r="F122" s="269">
        <f>C122*'점수 계산기'!$C$21+D122*'점수 계산기'!$C$22+'점수 계산기'!$C$24</f>
        <v>122.03200000000001</v>
      </c>
      <c r="G122" s="269">
        <f t="shared" si="4"/>
        <v>0.53200000000001069</v>
      </c>
      <c r="H122" s="280" t="str">
        <f t="shared" si="5"/>
        <v>위</v>
      </c>
      <c r="I122" s="150"/>
      <c r="J122" s="46">
        <v>116</v>
      </c>
      <c r="K122" s="46" t="str">
        <f t="shared" si="6"/>
        <v>b</v>
      </c>
      <c r="L122" s="302" t="str">
        <f>K122&amp;"_{"&amp;QUOTIENT(J122,23)&amp;"} : "&amp;'국어 진위판정'!E122-0.5&amp;"≤"&amp;'국어 진위판정'!C122&amp;"x+"&amp;'국어 진위판정'!D122&amp;"y+화&lt;"&amp;'국어 진위판정'!E122+0.5</f>
        <v>b_{5} : 120.5≤61x+16y+화&lt;121.5</v>
      </c>
    </row>
    <row r="123" spans="2:12" s="56" customFormat="1" ht="21" customHeight="1">
      <c r="B123" s="77" t="s">
        <v>57</v>
      </c>
      <c r="C123" s="290">
        <v>59</v>
      </c>
      <c r="D123" s="258">
        <v>16</v>
      </c>
      <c r="E123" s="258">
        <v>122</v>
      </c>
      <c r="F123" s="269">
        <f>C123*'점수 계산기'!$C$21+D123*'점수 계산기'!$C$22+'점수 계산기'!$C$24</f>
        <v>119.78400000000001</v>
      </c>
      <c r="G123" s="269">
        <f t="shared" si="4"/>
        <v>1.715999999999994</v>
      </c>
      <c r="H123" s="280" t="str">
        <f t="shared" si="5"/>
        <v>위</v>
      </c>
      <c r="I123" s="150"/>
      <c r="J123" s="46">
        <v>117</v>
      </c>
      <c r="K123" s="46" t="str">
        <f t="shared" si="6"/>
        <v>c</v>
      </c>
      <c r="L123" s="302" t="str">
        <f>K123&amp;"_{"&amp;QUOTIENT(J123,23)&amp;"} : "&amp;'국어 진위판정'!E123-0.5&amp;"≤"&amp;'국어 진위판정'!C123&amp;"x+"&amp;'국어 진위판정'!D123&amp;"y+화&lt;"&amp;'국어 진위판정'!E123+0.5</f>
        <v>c_{5} : 121.5≤59x+16y+화&lt;122.5</v>
      </c>
    </row>
    <row r="124" spans="2:12" s="56" customFormat="1" ht="21" customHeight="1">
      <c r="B124" s="77" t="s">
        <v>57</v>
      </c>
      <c r="C124" s="290">
        <v>58</v>
      </c>
      <c r="D124" s="258">
        <v>16</v>
      </c>
      <c r="E124" s="258">
        <v>119</v>
      </c>
      <c r="F124" s="269">
        <f>C124*'점수 계산기'!$C$21+D124*'점수 계산기'!$C$22+'점수 계산기'!$C$24</f>
        <v>118.66000000000001</v>
      </c>
      <c r="G124" s="269">
        <f t="shared" si="4"/>
        <v>0.1600000000000108</v>
      </c>
      <c r="H124" s="280" t="str">
        <f t="shared" si="5"/>
        <v>진</v>
      </c>
      <c r="I124" s="150"/>
      <c r="J124" s="46">
        <v>118</v>
      </c>
      <c r="K124" s="46" t="str">
        <f t="shared" si="6"/>
        <v>d</v>
      </c>
      <c r="L124" s="302" t="str">
        <f>K124&amp;"_{"&amp;QUOTIENT(J124,23)&amp;"} : "&amp;'국어 진위판정'!E124-0.5&amp;"≤"&amp;'국어 진위판정'!C124&amp;"x+"&amp;'국어 진위판정'!D124&amp;"y+화&lt;"&amp;'국어 진위판정'!E124+0.5</f>
        <v>d_{5} : 118.5≤58x+16y+화&lt;119.5</v>
      </c>
    </row>
    <row r="125" spans="2:12" s="56" customFormat="1" ht="21" customHeight="1">
      <c r="B125" s="77" t="s">
        <v>57</v>
      </c>
      <c r="C125" s="290">
        <v>55</v>
      </c>
      <c r="D125" s="258">
        <v>16</v>
      </c>
      <c r="E125" s="258">
        <v>115</v>
      </c>
      <c r="F125" s="269">
        <f>C125*'점수 계산기'!$C$21+D125*'점수 계산기'!$C$22+'점수 계산기'!$C$24</f>
        <v>115.28800000000001</v>
      </c>
      <c r="G125" s="269">
        <f t="shared" si="4"/>
        <v>0.21199999999998909</v>
      </c>
      <c r="H125" s="280" t="str">
        <f t="shared" si="5"/>
        <v>진</v>
      </c>
      <c r="I125" s="150"/>
      <c r="J125" s="46">
        <v>119</v>
      </c>
      <c r="K125" s="46" t="str">
        <f t="shared" si="6"/>
        <v>e</v>
      </c>
      <c r="L125" s="302" t="str">
        <f>K125&amp;"_{"&amp;QUOTIENT(J125,23)&amp;"} : "&amp;'국어 진위판정'!E125-0.5&amp;"≤"&amp;'국어 진위판정'!C125&amp;"x+"&amp;'국어 진위판정'!D125&amp;"y+화&lt;"&amp;'국어 진위판정'!E125+0.5</f>
        <v>e_{5} : 114.5≤55x+16y+화&lt;115.5</v>
      </c>
    </row>
    <row r="126" spans="2:12" s="56" customFormat="1" ht="21" customHeight="1">
      <c r="B126" s="77" t="s">
        <v>57</v>
      </c>
      <c r="C126" s="290">
        <v>53</v>
      </c>
      <c r="D126" s="258">
        <v>16</v>
      </c>
      <c r="E126" s="258">
        <v>115</v>
      </c>
      <c r="F126" s="269">
        <f>C126*'점수 계산기'!$C$21+D126*'점수 계산기'!$C$22+'점수 계산기'!$C$24</f>
        <v>113.04</v>
      </c>
      <c r="G126" s="269">
        <f t="shared" si="4"/>
        <v>1.4599999999999937</v>
      </c>
      <c r="H126" s="280" t="str">
        <f t="shared" si="5"/>
        <v>위</v>
      </c>
      <c r="I126" s="150"/>
      <c r="J126" s="46">
        <v>120</v>
      </c>
      <c r="K126" s="46" t="str">
        <f t="shared" si="6"/>
        <v>f</v>
      </c>
      <c r="L126" s="302" t="str">
        <f>K126&amp;"_{"&amp;QUOTIENT(J126,23)&amp;"} : "&amp;'국어 진위판정'!E126-0.5&amp;"≤"&amp;'국어 진위판정'!C126&amp;"x+"&amp;'국어 진위판정'!D126&amp;"y+화&lt;"&amp;'국어 진위판정'!E126+0.5</f>
        <v>f_{5} : 114.5≤53x+16y+화&lt;115.5</v>
      </c>
    </row>
    <row r="127" spans="2:12" s="56" customFormat="1" ht="21" customHeight="1">
      <c r="B127" s="77" t="s">
        <v>57</v>
      </c>
      <c r="C127" s="290">
        <v>50</v>
      </c>
      <c r="D127" s="258">
        <v>16</v>
      </c>
      <c r="E127" s="258">
        <v>116</v>
      </c>
      <c r="F127" s="269">
        <f>C127*'점수 계산기'!$C$21+D127*'점수 계산기'!$C$22+'점수 계산기'!$C$24</f>
        <v>109.66800000000001</v>
      </c>
      <c r="G127" s="269">
        <f t="shared" si="4"/>
        <v>5.8319999999999936</v>
      </c>
      <c r="H127" s="280" t="str">
        <f t="shared" si="5"/>
        <v>위</v>
      </c>
      <c r="I127" s="150"/>
      <c r="J127" s="46">
        <v>121</v>
      </c>
      <c r="K127" s="46" t="str">
        <f t="shared" si="6"/>
        <v>g</v>
      </c>
      <c r="L127" s="302" t="str">
        <f>K127&amp;"_{"&amp;QUOTIENT(J127,23)&amp;"} : "&amp;'국어 진위판정'!E127-0.5&amp;"≤"&amp;'국어 진위판정'!C127&amp;"x+"&amp;'국어 진위판정'!D127&amp;"y+화&lt;"&amp;'국어 진위판정'!E127+0.5</f>
        <v>g_{5} : 115.5≤50x+16y+화&lt;116.5</v>
      </c>
    </row>
    <row r="128" spans="2:12" s="56" customFormat="1" ht="21" customHeight="1">
      <c r="B128" s="77" t="s">
        <v>57</v>
      </c>
      <c r="C128" s="290">
        <v>42</v>
      </c>
      <c r="D128" s="258">
        <v>16</v>
      </c>
      <c r="E128" s="258">
        <v>98</v>
      </c>
      <c r="F128" s="269">
        <f>C128*'점수 계산기'!$C$21+D128*'점수 계산기'!$C$22+'점수 계산기'!$C$24</f>
        <v>100.67600000000002</v>
      </c>
      <c r="G128" s="269">
        <f t="shared" si="4"/>
        <v>2.1760000000000161</v>
      </c>
      <c r="H128" s="280" t="str">
        <f t="shared" si="5"/>
        <v>위</v>
      </c>
      <c r="I128" s="150"/>
      <c r="J128" s="46">
        <v>122</v>
      </c>
      <c r="K128" s="46" t="str">
        <f t="shared" si="6"/>
        <v>h</v>
      </c>
      <c r="L128" s="302" t="str">
        <f>K128&amp;"_{"&amp;QUOTIENT(J128,23)&amp;"} : "&amp;'국어 진위판정'!E128-0.5&amp;"≤"&amp;'국어 진위판정'!C128&amp;"x+"&amp;'국어 진위판정'!D128&amp;"y+화&lt;"&amp;'국어 진위판정'!E128+0.5</f>
        <v>h_{5} : 97.5≤42x+16y+화&lt;98.5</v>
      </c>
    </row>
    <row r="129" spans="2:12" s="56" customFormat="1" ht="21" customHeight="1">
      <c r="B129" s="77" t="s">
        <v>57</v>
      </c>
      <c r="C129" s="290">
        <v>38</v>
      </c>
      <c r="D129" s="258">
        <v>16</v>
      </c>
      <c r="E129" s="258">
        <v>96</v>
      </c>
      <c r="F129" s="269">
        <f>C129*'점수 계산기'!$C$21+D129*'점수 계산기'!$C$22+'점수 계산기'!$C$24</f>
        <v>96.18</v>
      </c>
      <c r="G129" s="269">
        <f t="shared" si="4"/>
        <v>0.31999999999999318</v>
      </c>
      <c r="H129" s="280" t="str">
        <f t="shared" si="5"/>
        <v>진</v>
      </c>
      <c r="I129" s="150"/>
      <c r="J129" s="46">
        <v>123</v>
      </c>
      <c r="K129" s="46" t="str">
        <f t="shared" si="6"/>
        <v>i</v>
      </c>
      <c r="L129" s="302" t="str">
        <f>K129&amp;"_{"&amp;QUOTIENT(J129,23)&amp;"} : "&amp;'국어 진위판정'!E129-0.5&amp;"≤"&amp;'국어 진위판정'!C129&amp;"x+"&amp;'국어 진위판정'!D129&amp;"y+화&lt;"&amp;'국어 진위판정'!E129+0.5</f>
        <v>i_{5} : 95.5≤38x+16y+화&lt;96.5</v>
      </c>
    </row>
    <row r="130" spans="2:12" s="56" customFormat="1" ht="21" customHeight="1">
      <c r="B130" s="77" t="s">
        <v>57</v>
      </c>
      <c r="C130" s="290">
        <v>38</v>
      </c>
      <c r="D130" s="258">
        <v>16</v>
      </c>
      <c r="E130" s="258">
        <v>93</v>
      </c>
      <c r="F130" s="269">
        <f>C130*'점수 계산기'!$C$21+D130*'점수 계산기'!$C$22+'점수 계산기'!$C$24</f>
        <v>96.18</v>
      </c>
      <c r="G130" s="269">
        <f t="shared" si="4"/>
        <v>2.6800000000000068</v>
      </c>
      <c r="H130" s="280" t="str">
        <f t="shared" si="5"/>
        <v>위</v>
      </c>
      <c r="I130" s="150"/>
      <c r="J130" s="46">
        <v>124</v>
      </c>
      <c r="K130" s="46" t="str">
        <f t="shared" si="6"/>
        <v>j</v>
      </c>
      <c r="L130" s="302" t="str">
        <f>K130&amp;"_{"&amp;QUOTIENT(J130,23)&amp;"} : "&amp;'국어 진위판정'!E130-0.5&amp;"≤"&amp;'국어 진위판정'!C130&amp;"x+"&amp;'국어 진위판정'!D130&amp;"y+화&lt;"&amp;'국어 진위판정'!E130+0.5</f>
        <v>j_{5} : 92.5≤38x+16y+화&lt;93.5</v>
      </c>
    </row>
    <row r="131" spans="2:12" s="56" customFormat="1" ht="21" customHeight="1">
      <c r="B131" s="77" t="s">
        <v>57</v>
      </c>
      <c r="C131" s="290">
        <v>65</v>
      </c>
      <c r="D131" s="258">
        <v>15</v>
      </c>
      <c r="E131" s="258">
        <v>129</v>
      </c>
      <c r="F131" s="269">
        <f>C131*'점수 계산기'!$C$21+D131*'점수 계산기'!$C$22+'점수 계산기'!$C$24</f>
        <v>125.605</v>
      </c>
      <c r="G131" s="269">
        <f t="shared" si="4"/>
        <v>2.894999999999996</v>
      </c>
      <c r="H131" s="280" t="str">
        <f t="shared" si="5"/>
        <v>위</v>
      </c>
      <c r="I131" s="150"/>
      <c r="J131" s="46">
        <v>125</v>
      </c>
      <c r="K131" s="46" t="str">
        <f t="shared" si="6"/>
        <v>k</v>
      </c>
      <c r="L131" s="302" t="str">
        <f>K131&amp;"_{"&amp;QUOTIENT(J131,23)&amp;"} : "&amp;'국어 진위판정'!E131-0.5&amp;"≤"&amp;'국어 진위판정'!C131&amp;"x+"&amp;'국어 진위판정'!D131&amp;"y+화&lt;"&amp;'국어 진위판정'!E131+0.5</f>
        <v>k_{5} : 128.5≤65x+15y+화&lt;129.5</v>
      </c>
    </row>
    <row r="132" spans="2:12" s="56" customFormat="1" ht="21" customHeight="1">
      <c r="B132" s="77" t="s">
        <v>57</v>
      </c>
      <c r="C132" s="290">
        <v>44</v>
      </c>
      <c r="D132" s="258">
        <v>15</v>
      </c>
      <c r="E132" s="258">
        <v>102</v>
      </c>
      <c r="F132" s="269">
        <f>C132*'점수 계산기'!$C$21+D132*'점수 계산기'!$C$22+'점수 계산기'!$C$24</f>
        <v>102.001</v>
      </c>
      <c r="G132" s="269">
        <f t="shared" si="4"/>
        <v>0.49899999999999523</v>
      </c>
      <c r="H132" s="280" t="str">
        <f t="shared" si="5"/>
        <v>진</v>
      </c>
      <c r="I132" s="150"/>
      <c r="J132" s="46">
        <v>126</v>
      </c>
      <c r="K132" s="46" t="str">
        <f t="shared" si="6"/>
        <v>l</v>
      </c>
      <c r="L132" s="302" t="str">
        <f>K132&amp;"_{"&amp;QUOTIENT(J132,23)&amp;"} : "&amp;'국어 진위판정'!E132-0.5&amp;"≤"&amp;'국어 진위판정'!C132&amp;"x+"&amp;'국어 진위판정'!D132&amp;"y+화&lt;"&amp;'국어 진위판정'!E132+0.5</f>
        <v>l_{5} : 101.5≤44x+15y+화&lt;102.5</v>
      </c>
    </row>
    <row r="133" spans="2:12" s="56" customFormat="1" ht="21" customHeight="1">
      <c r="B133" s="77" t="s">
        <v>57</v>
      </c>
      <c r="C133" s="290">
        <v>33</v>
      </c>
      <c r="D133" s="258">
        <v>15</v>
      </c>
      <c r="E133" s="258">
        <v>90</v>
      </c>
      <c r="F133" s="269">
        <f>C133*'점수 계산기'!$C$21+D133*'점수 계산기'!$C$22+'점수 계산기'!$C$24</f>
        <v>89.637</v>
      </c>
      <c r="G133" s="269">
        <f t="shared" si="4"/>
        <v>0.13700000000000045</v>
      </c>
      <c r="H133" s="280" t="str">
        <f t="shared" si="5"/>
        <v>진</v>
      </c>
      <c r="I133" s="150"/>
      <c r="J133" s="46">
        <v>127</v>
      </c>
      <c r="K133" s="46" t="str">
        <f t="shared" si="6"/>
        <v>m</v>
      </c>
      <c r="L133" s="302" t="str">
        <f>K133&amp;"_{"&amp;QUOTIENT(J133,23)&amp;"} : "&amp;'국어 진위판정'!E133-0.5&amp;"≤"&amp;'국어 진위판정'!C133&amp;"x+"&amp;'국어 진위판정'!D133&amp;"y+화&lt;"&amp;'국어 진위판정'!E133+0.5</f>
        <v>m_{5} : 89.5≤33x+15y+화&lt;90.5</v>
      </c>
    </row>
    <row r="134" spans="2:12" s="56" customFormat="1" ht="21" customHeight="1">
      <c r="B134" s="77" t="s">
        <v>57</v>
      </c>
      <c r="C134" s="290">
        <v>64</v>
      </c>
      <c r="D134" s="258">
        <v>14</v>
      </c>
      <c r="E134" s="258">
        <v>125</v>
      </c>
      <c r="F134" s="269">
        <f>C134*'점수 계산기'!$C$21+D134*'점수 계산기'!$C$22+'점수 계산기'!$C$24</f>
        <v>123.55800000000001</v>
      </c>
      <c r="G134" s="269">
        <f t="shared" ref="G134:G144" si="7">MIN(ABS(E134-0.5-F134), ABS(E134+0.5-F134))</f>
        <v>0.94199999999999307</v>
      </c>
      <c r="H134" s="280" t="str">
        <f t="shared" ref="H134:H137" si="8">IF(ROUND(F134,0)=E134,"진",IF(G134&lt;0.5,"재",IF(AND(C134=0, D134=0, E134=0),"","위")))</f>
        <v>위</v>
      </c>
      <c r="I134" s="150"/>
      <c r="J134" s="46">
        <v>128</v>
      </c>
      <c r="K134" s="46" t="str">
        <f t="shared" si="6"/>
        <v>n</v>
      </c>
      <c r="L134" s="302" t="str">
        <f>K134&amp;"_{"&amp;QUOTIENT(J134,23)&amp;"} : "&amp;'국어 진위판정'!E134-0.5&amp;"≤"&amp;'국어 진위판정'!C134&amp;"x+"&amp;'국어 진위판정'!D134&amp;"y+화&lt;"&amp;'국어 진위판정'!E134+0.5</f>
        <v>n_{5} : 124.5≤64x+14y+화&lt;125.5</v>
      </c>
    </row>
    <row r="135" spans="2:12" s="56" customFormat="1" ht="21" customHeight="1">
      <c r="B135" s="77" t="s">
        <v>57</v>
      </c>
      <c r="C135" s="290">
        <v>63</v>
      </c>
      <c r="D135" s="258">
        <v>14</v>
      </c>
      <c r="E135" s="258">
        <v>122</v>
      </c>
      <c r="F135" s="269">
        <f>C135*'점수 계산기'!$C$21+D135*'점수 계산기'!$C$22+'점수 계산기'!$C$24</f>
        <v>122.43400000000001</v>
      </c>
      <c r="G135" s="269">
        <f t="shared" si="7"/>
        <v>6.599999999998829E-2</v>
      </c>
      <c r="H135" s="280" t="str">
        <f t="shared" si="8"/>
        <v>진</v>
      </c>
      <c r="I135" s="150"/>
      <c r="J135" s="46">
        <v>129</v>
      </c>
      <c r="K135" s="46" t="str">
        <f t="shared" si="6"/>
        <v>o</v>
      </c>
      <c r="L135" s="302" t="str">
        <f>K135&amp;"_{"&amp;QUOTIENT(J135,23)&amp;"} : "&amp;'국어 진위판정'!E135-0.5&amp;"≤"&amp;'국어 진위판정'!C135&amp;"x+"&amp;'국어 진위판정'!D135&amp;"y+화&lt;"&amp;'국어 진위판정'!E135+0.5</f>
        <v>o_{5} : 121.5≤63x+14y+화&lt;122.5</v>
      </c>
    </row>
    <row r="136" spans="2:12" s="56" customFormat="1" ht="21" customHeight="1">
      <c r="B136" s="77" t="s">
        <v>57</v>
      </c>
      <c r="C136" s="290">
        <v>59</v>
      </c>
      <c r="D136" s="258">
        <v>14</v>
      </c>
      <c r="E136" s="258">
        <v>118</v>
      </c>
      <c r="F136" s="269">
        <f>C136*'점수 계산기'!$C$21+D136*'점수 계산기'!$C$22+'점수 계산기'!$C$24</f>
        <v>117.938</v>
      </c>
      <c r="G136" s="269">
        <f t="shared" si="7"/>
        <v>0.43800000000000239</v>
      </c>
      <c r="H136" s="280" t="str">
        <f t="shared" si="8"/>
        <v>진</v>
      </c>
      <c r="I136" s="150"/>
      <c r="J136" s="46">
        <v>130</v>
      </c>
      <c r="K136" s="46" t="str">
        <f t="shared" si="6"/>
        <v>p</v>
      </c>
      <c r="L136" s="302" t="str">
        <f>K136&amp;"_{"&amp;QUOTIENT(J136,23)&amp;"} : "&amp;'국어 진위판정'!E136-0.5&amp;"≤"&amp;'국어 진위판정'!C136&amp;"x+"&amp;'국어 진위판정'!D136&amp;"y+화&lt;"&amp;'국어 진위판정'!E136+0.5</f>
        <v>p_{5} : 117.5≤59x+14y+화&lt;118.5</v>
      </c>
    </row>
    <row r="137" spans="2:12" s="56" customFormat="1" ht="21" customHeight="1">
      <c r="B137" s="77" t="s">
        <v>57</v>
      </c>
      <c r="C137" s="290">
        <v>57</v>
      </c>
      <c r="D137" s="258">
        <v>14</v>
      </c>
      <c r="E137" s="258">
        <v>116</v>
      </c>
      <c r="F137" s="269">
        <f>C137*'점수 계산기'!$C$21+D137*'점수 계산기'!$C$22+'점수 계산기'!$C$24</f>
        <v>115.69000000000001</v>
      </c>
      <c r="G137" s="269">
        <f t="shared" si="7"/>
        <v>0.19000000000001194</v>
      </c>
      <c r="H137" s="280" t="str">
        <f t="shared" si="8"/>
        <v>진</v>
      </c>
      <c r="I137" s="150"/>
      <c r="J137" s="46">
        <v>131</v>
      </c>
      <c r="K137" s="46" t="str">
        <f t="shared" si="6"/>
        <v>q</v>
      </c>
      <c r="L137" s="302" t="str">
        <f>K137&amp;"_{"&amp;QUOTIENT(J137,23)&amp;"} : "&amp;'국어 진위판정'!E137-0.5&amp;"≤"&amp;'국어 진위판정'!C137&amp;"x+"&amp;'국어 진위판정'!D137&amp;"y+화&lt;"&amp;'국어 진위판정'!E137+0.5</f>
        <v>q_{5} : 115.5≤57x+14y+화&lt;116.5</v>
      </c>
    </row>
    <row r="138" spans="2:12" s="56" customFormat="1" ht="21" customHeight="1">
      <c r="B138" s="77" t="s">
        <v>57</v>
      </c>
      <c r="C138" s="290">
        <v>43</v>
      </c>
      <c r="D138" s="258">
        <v>14</v>
      </c>
      <c r="E138" s="258">
        <v>100</v>
      </c>
      <c r="F138" s="269">
        <f>C138*'점수 계산기'!$C$21+D138*'점수 계산기'!$C$22+'점수 계산기'!$C$24</f>
        <v>99.954000000000008</v>
      </c>
      <c r="G138" s="269">
        <f t="shared" si="7"/>
        <v>0.45400000000000773</v>
      </c>
      <c r="H138" s="280" t="str">
        <f t="shared" ref="H138:H162" si="9">IF(ROUND(F138,0)=E138,"진",IF(G138&lt;0.5,"재",IF(AND(C138=0, D138=0, E138=0),"","위")))</f>
        <v>진</v>
      </c>
      <c r="I138" s="150"/>
      <c r="J138" s="46">
        <v>132</v>
      </c>
      <c r="K138" s="46" t="str">
        <f t="shared" si="6"/>
        <v>r</v>
      </c>
      <c r="L138" s="302" t="str">
        <f>K138&amp;"_{"&amp;QUOTIENT(J138,23)&amp;"} : "&amp;'국어 진위판정'!E138-0.5&amp;"≤"&amp;'국어 진위판정'!C138&amp;"x+"&amp;'국어 진위판정'!D138&amp;"y+화&lt;"&amp;'국어 진위판정'!E138+0.5</f>
        <v>r_{5} : 99.5≤43x+14y+화&lt;100.5</v>
      </c>
    </row>
    <row r="139" spans="2:12" s="56" customFormat="1" ht="21" customHeight="1" thickBot="1">
      <c r="B139" s="77" t="s">
        <v>57</v>
      </c>
      <c r="C139" s="290">
        <v>39</v>
      </c>
      <c r="D139" s="258">
        <v>14</v>
      </c>
      <c r="E139" s="258">
        <v>95</v>
      </c>
      <c r="F139" s="269">
        <f>C139*'점수 계산기'!$C$21+D139*'점수 계산기'!$C$22+'점수 계산기'!$C$24</f>
        <v>95.458000000000013</v>
      </c>
      <c r="G139" s="269">
        <f t="shared" si="7"/>
        <v>4.1999999999987381E-2</v>
      </c>
      <c r="H139" s="280" t="str">
        <f t="shared" si="9"/>
        <v>진</v>
      </c>
      <c r="I139" s="150"/>
      <c r="J139" s="46">
        <v>133</v>
      </c>
      <c r="K139" s="46" t="str">
        <f t="shared" si="6"/>
        <v>s</v>
      </c>
      <c r="L139" s="302" t="str">
        <f>K139&amp;"_{"&amp;QUOTIENT(J139,23)&amp;"} : "&amp;'국어 진위판정'!E139-0.5&amp;"≤"&amp;'국어 진위판정'!C139&amp;"x+"&amp;'국어 진위판정'!D139&amp;"y+화&lt;"&amp;'국어 진위판정'!E139+0.5</f>
        <v>s_{5} : 94.5≤39x+14y+화&lt;95.5</v>
      </c>
    </row>
    <row r="140" spans="2:12" s="56" customFormat="1" ht="21" hidden="1" customHeight="1">
      <c r="B140" s="289" t="s">
        <v>57</v>
      </c>
      <c r="C140" s="290"/>
      <c r="D140" s="258"/>
      <c r="E140" s="258"/>
      <c r="F140" s="269">
        <f>C140*'점수 계산기'!$C$21+D140*'점수 계산기'!$C$22+'점수 계산기'!$C$24</f>
        <v>38.700000000000003</v>
      </c>
      <c r="G140" s="269">
        <f t="shared" si="7"/>
        <v>38.200000000000003</v>
      </c>
      <c r="H140" s="280" t="str">
        <f t="shared" si="9"/>
        <v/>
      </c>
      <c r="I140" s="150"/>
      <c r="J140" s="46">
        <v>134</v>
      </c>
      <c r="K140" s="46" t="str">
        <f t="shared" si="6"/>
        <v>t</v>
      </c>
      <c r="L140" s="302" t="str">
        <f>K140&amp;"_{"&amp;QUOTIENT(J140,23)&amp;"} : "&amp;'국어 진위판정'!E140-0.5&amp;"≤"&amp;'국어 진위판정'!C140&amp;"x+"&amp;'국어 진위판정'!D140&amp;"y+화&lt;"&amp;'국어 진위판정'!E140+0.5</f>
        <v>t_{5} : -0.5≤x+y+화&lt;0.5</v>
      </c>
    </row>
    <row r="141" spans="2:12" s="56" customFormat="1" ht="21" hidden="1" customHeight="1">
      <c r="B141" s="289" t="s">
        <v>57</v>
      </c>
      <c r="C141" s="290"/>
      <c r="D141" s="258"/>
      <c r="E141" s="258"/>
      <c r="F141" s="269">
        <f>C141*'점수 계산기'!$C$21+D141*'점수 계산기'!$C$22+'점수 계산기'!$C$24</f>
        <v>38.700000000000003</v>
      </c>
      <c r="G141" s="269">
        <f t="shared" si="7"/>
        <v>38.200000000000003</v>
      </c>
      <c r="H141" s="280" t="str">
        <f t="shared" si="9"/>
        <v/>
      </c>
      <c r="I141" s="150"/>
      <c r="J141" s="46">
        <v>135</v>
      </c>
      <c r="K141" s="46" t="str">
        <f t="shared" si="6"/>
        <v>u</v>
      </c>
      <c r="L141" s="302" t="str">
        <f>K141&amp;"_{"&amp;QUOTIENT(J141,23)&amp;"} : "&amp;'국어 진위판정'!E141-0.5&amp;"≤"&amp;'국어 진위판정'!C141&amp;"x+"&amp;'국어 진위판정'!D141&amp;"y+화&lt;"&amp;'국어 진위판정'!E141+0.5</f>
        <v>u_{5} : -0.5≤x+y+화&lt;0.5</v>
      </c>
    </row>
    <row r="142" spans="2:12" s="56" customFormat="1" ht="21" hidden="1" customHeight="1">
      <c r="B142" s="289" t="s">
        <v>57</v>
      </c>
      <c r="C142" s="290"/>
      <c r="D142" s="258"/>
      <c r="E142" s="258"/>
      <c r="F142" s="269">
        <f>C142*'점수 계산기'!$C$21+D142*'점수 계산기'!$C$22+'점수 계산기'!$C$24</f>
        <v>38.700000000000003</v>
      </c>
      <c r="G142" s="269">
        <f t="shared" si="7"/>
        <v>38.200000000000003</v>
      </c>
      <c r="H142" s="280" t="str">
        <f t="shared" si="9"/>
        <v/>
      </c>
      <c r="I142" s="150"/>
      <c r="J142" s="46">
        <v>136</v>
      </c>
      <c r="K142" s="46" t="str">
        <f t="shared" si="6"/>
        <v>v</v>
      </c>
      <c r="L142" s="302" t="str">
        <f>K142&amp;"_{"&amp;QUOTIENT(J142,23)&amp;"} : "&amp;'국어 진위판정'!E142-0.5&amp;"≤"&amp;'국어 진위판정'!C142&amp;"x+"&amp;'국어 진위판정'!D142&amp;"y+화&lt;"&amp;'국어 진위판정'!E142+0.5</f>
        <v>v_{5} : -0.5≤x+y+화&lt;0.5</v>
      </c>
    </row>
    <row r="143" spans="2:12" s="56" customFormat="1" ht="21" hidden="1" customHeight="1">
      <c r="B143" s="289" t="s">
        <v>57</v>
      </c>
      <c r="C143" s="290"/>
      <c r="D143" s="258"/>
      <c r="E143" s="258"/>
      <c r="F143" s="269">
        <f>C143*'점수 계산기'!$C$21+D143*'점수 계산기'!$C$22+'점수 계산기'!$C$24</f>
        <v>38.700000000000003</v>
      </c>
      <c r="G143" s="269">
        <f t="shared" si="7"/>
        <v>38.200000000000003</v>
      </c>
      <c r="H143" s="280" t="str">
        <f t="shared" si="9"/>
        <v/>
      </c>
      <c r="I143" s="150"/>
      <c r="J143" s="46">
        <v>137</v>
      </c>
      <c r="K143" s="46" t="str">
        <f t="shared" si="6"/>
        <v>w</v>
      </c>
      <c r="L143" s="302" t="str">
        <f>K143&amp;"_{"&amp;QUOTIENT(J143,23)&amp;"} : "&amp;'국어 진위판정'!E143-0.5&amp;"≤"&amp;'국어 진위판정'!C143&amp;"x+"&amp;'국어 진위판정'!D143&amp;"y+화&lt;"&amp;'국어 진위판정'!E143+0.5</f>
        <v>w_{5} : -0.5≤x+y+화&lt;0.5</v>
      </c>
    </row>
    <row r="144" spans="2:12" s="56" customFormat="1" ht="21" hidden="1" customHeight="1">
      <c r="B144" s="289" t="s">
        <v>57</v>
      </c>
      <c r="C144" s="290"/>
      <c r="D144" s="258"/>
      <c r="E144" s="258"/>
      <c r="F144" s="269">
        <f>C144*'점수 계산기'!$C$21+D144*'점수 계산기'!$C$22+'점수 계산기'!$C$24</f>
        <v>38.700000000000003</v>
      </c>
      <c r="G144" s="269">
        <f t="shared" si="7"/>
        <v>38.200000000000003</v>
      </c>
      <c r="H144" s="280" t="str">
        <f t="shared" si="9"/>
        <v/>
      </c>
      <c r="I144" s="150"/>
      <c r="J144" s="46">
        <v>138</v>
      </c>
      <c r="K144" s="46" t="str">
        <f t="shared" si="6"/>
        <v>a</v>
      </c>
      <c r="L144" s="302" t="str">
        <f>K144&amp;"_{"&amp;QUOTIENT(J144,23)&amp;"} : "&amp;'국어 진위판정'!E144-0.5&amp;"≤"&amp;'국어 진위판정'!C144&amp;"x+"&amp;'국어 진위판정'!D144&amp;"y+화&lt;"&amp;'국어 진위판정'!E144+0.5</f>
        <v>a_{6} : -0.5≤x+y+화&lt;0.5</v>
      </c>
    </row>
    <row r="145" spans="2:12" s="56" customFormat="1" ht="21" hidden="1" customHeight="1">
      <c r="B145" s="289" t="s">
        <v>57</v>
      </c>
      <c r="C145" s="290"/>
      <c r="D145" s="258"/>
      <c r="E145" s="258"/>
      <c r="F145" s="269">
        <f>C145*'점수 계산기'!$C$21+D145*'점수 계산기'!$C$22+'점수 계산기'!$C$24</f>
        <v>38.700000000000003</v>
      </c>
      <c r="G145" s="269">
        <f t="shared" ref="G145:G163" si="10">MIN(ABS(E145-0.5-F145), ABS(E145+0.5-F145))</f>
        <v>38.200000000000003</v>
      </c>
      <c r="H145" s="280" t="str">
        <f t="shared" si="9"/>
        <v/>
      </c>
      <c r="I145" s="150"/>
      <c r="J145" s="46">
        <v>139</v>
      </c>
      <c r="K145" s="46" t="str">
        <f t="shared" si="6"/>
        <v>b</v>
      </c>
      <c r="L145" s="302" t="str">
        <f>K145&amp;"_{"&amp;QUOTIENT(J145,23)&amp;"} : "&amp;'국어 진위판정'!E145-0.5&amp;"≤"&amp;'국어 진위판정'!C145&amp;"x+"&amp;'국어 진위판정'!D145&amp;"y+화&lt;"&amp;'국어 진위판정'!E145+0.5</f>
        <v>b_{6} : -0.5≤x+y+화&lt;0.5</v>
      </c>
    </row>
    <row r="146" spans="2:12" s="56" customFormat="1" ht="21" hidden="1" customHeight="1">
      <c r="B146" s="289" t="s">
        <v>57</v>
      </c>
      <c r="C146" s="290"/>
      <c r="D146" s="258"/>
      <c r="E146" s="258"/>
      <c r="F146" s="269">
        <f>C146*'점수 계산기'!$C$21+D146*'점수 계산기'!$C$22+'점수 계산기'!$C$24</f>
        <v>38.700000000000003</v>
      </c>
      <c r="G146" s="269">
        <f t="shared" si="10"/>
        <v>38.200000000000003</v>
      </c>
      <c r="H146" s="280" t="str">
        <f t="shared" si="9"/>
        <v/>
      </c>
      <c r="I146" s="150"/>
      <c r="J146" s="46">
        <v>140</v>
      </c>
      <c r="K146" s="46" t="str">
        <f t="shared" si="6"/>
        <v>c</v>
      </c>
      <c r="L146" s="302" t="str">
        <f>K146&amp;"_{"&amp;QUOTIENT(J146,23)&amp;"} : "&amp;'국어 진위판정'!E146-0.5&amp;"≤"&amp;'국어 진위판정'!C146&amp;"x+"&amp;'국어 진위판정'!D146&amp;"y+화&lt;"&amp;'국어 진위판정'!E146+0.5</f>
        <v>c_{6} : -0.5≤x+y+화&lt;0.5</v>
      </c>
    </row>
    <row r="147" spans="2:12" s="56" customFormat="1" ht="21" hidden="1" customHeight="1">
      <c r="B147" s="289" t="s">
        <v>57</v>
      </c>
      <c r="C147" s="290"/>
      <c r="D147" s="258"/>
      <c r="E147" s="258"/>
      <c r="F147" s="269">
        <f>C147*'점수 계산기'!$C$21+D147*'점수 계산기'!$C$22+'점수 계산기'!$C$24</f>
        <v>38.700000000000003</v>
      </c>
      <c r="G147" s="269">
        <f t="shared" si="10"/>
        <v>38.200000000000003</v>
      </c>
      <c r="H147" s="280" t="str">
        <f t="shared" si="9"/>
        <v/>
      </c>
      <c r="I147" s="150"/>
      <c r="J147" s="46">
        <v>141</v>
      </c>
      <c r="K147" s="46" t="str">
        <f t="shared" si="6"/>
        <v>d</v>
      </c>
      <c r="L147" s="302" t="str">
        <f>K147&amp;"_{"&amp;QUOTIENT(J147,23)&amp;"} : "&amp;'국어 진위판정'!E147-0.5&amp;"≤"&amp;'국어 진위판정'!C147&amp;"x+"&amp;'국어 진위판정'!D147&amp;"y+화&lt;"&amp;'국어 진위판정'!E147+0.5</f>
        <v>d_{6} : -0.5≤x+y+화&lt;0.5</v>
      </c>
    </row>
    <row r="148" spans="2:12" s="56" customFormat="1" ht="21" hidden="1" customHeight="1">
      <c r="B148" s="289" t="s">
        <v>57</v>
      </c>
      <c r="C148" s="290"/>
      <c r="D148" s="258"/>
      <c r="E148" s="258"/>
      <c r="F148" s="269">
        <f>C148*'점수 계산기'!$C$21+D148*'점수 계산기'!$C$22+'점수 계산기'!$C$24</f>
        <v>38.700000000000003</v>
      </c>
      <c r="G148" s="269">
        <f t="shared" si="10"/>
        <v>38.200000000000003</v>
      </c>
      <c r="H148" s="280" t="str">
        <f t="shared" si="9"/>
        <v/>
      </c>
      <c r="I148" s="150"/>
      <c r="J148" s="46">
        <v>142</v>
      </c>
      <c r="K148" s="46" t="str">
        <f t="shared" si="6"/>
        <v>e</v>
      </c>
      <c r="L148" s="302" t="str">
        <f>K148&amp;"_{"&amp;QUOTIENT(J148,23)&amp;"} : "&amp;'국어 진위판정'!E148-0.5&amp;"≤"&amp;'국어 진위판정'!C148&amp;"x+"&amp;'국어 진위판정'!D148&amp;"y+화&lt;"&amp;'국어 진위판정'!E148+0.5</f>
        <v>e_{6} : -0.5≤x+y+화&lt;0.5</v>
      </c>
    </row>
    <row r="149" spans="2:12" s="56" customFormat="1" ht="21" hidden="1" customHeight="1">
      <c r="B149" s="289" t="s">
        <v>57</v>
      </c>
      <c r="C149" s="290"/>
      <c r="D149" s="258"/>
      <c r="E149" s="258"/>
      <c r="F149" s="269">
        <f>C149*'점수 계산기'!$C$21+D149*'점수 계산기'!$C$22+'점수 계산기'!$C$24</f>
        <v>38.700000000000003</v>
      </c>
      <c r="G149" s="269">
        <f t="shared" si="10"/>
        <v>38.200000000000003</v>
      </c>
      <c r="H149" s="280" t="str">
        <f t="shared" si="9"/>
        <v/>
      </c>
      <c r="I149" s="150"/>
      <c r="J149" s="46">
        <v>143</v>
      </c>
      <c r="K149" s="46" t="str">
        <f t="shared" si="6"/>
        <v>f</v>
      </c>
      <c r="L149" s="302" t="str">
        <f>K149&amp;"_{"&amp;QUOTIENT(J149,23)&amp;"} : "&amp;'국어 진위판정'!E149-0.5&amp;"≤"&amp;'국어 진위판정'!C149&amp;"x+"&amp;'국어 진위판정'!D149&amp;"y+화&lt;"&amp;'국어 진위판정'!E149+0.5</f>
        <v>f_{6} : -0.5≤x+y+화&lt;0.5</v>
      </c>
    </row>
    <row r="150" spans="2:12" s="56" customFormat="1" ht="21" hidden="1" customHeight="1">
      <c r="B150" s="289" t="s">
        <v>57</v>
      </c>
      <c r="C150" s="290"/>
      <c r="D150" s="258"/>
      <c r="E150" s="258"/>
      <c r="F150" s="269">
        <f>C150*'점수 계산기'!$C$21+D150*'점수 계산기'!$C$22+'점수 계산기'!$C$24</f>
        <v>38.700000000000003</v>
      </c>
      <c r="G150" s="269">
        <f t="shared" si="10"/>
        <v>38.200000000000003</v>
      </c>
      <c r="H150" s="280" t="str">
        <f t="shared" si="9"/>
        <v/>
      </c>
      <c r="I150" s="150"/>
      <c r="J150" s="46">
        <v>144</v>
      </c>
      <c r="K150" s="46" t="str">
        <f t="shared" si="6"/>
        <v>g</v>
      </c>
      <c r="L150" s="302" t="str">
        <f>K150&amp;"_{"&amp;QUOTIENT(J150,23)&amp;"} : "&amp;'국어 진위판정'!E150-0.5&amp;"≤"&amp;'국어 진위판정'!C150&amp;"x+"&amp;'국어 진위판정'!D150&amp;"y+화&lt;"&amp;'국어 진위판정'!E150+0.5</f>
        <v>g_{6} : -0.5≤x+y+화&lt;0.5</v>
      </c>
    </row>
    <row r="151" spans="2:12" s="56" customFormat="1" ht="21" hidden="1" customHeight="1">
      <c r="B151" s="289" t="s">
        <v>57</v>
      </c>
      <c r="C151" s="290"/>
      <c r="D151" s="258"/>
      <c r="E151" s="258"/>
      <c r="F151" s="269">
        <f>C151*'점수 계산기'!$C$21+D151*'점수 계산기'!$C$22+'점수 계산기'!$C$24</f>
        <v>38.700000000000003</v>
      </c>
      <c r="G151" s="269">
        <f t="shared" si="10"/>
        <v>38.200000000000003</v>
      </c>
      <c r="H151" s="280" t="str">
        <f t="shared" si="9"/>
        <v/>
      </c>
      <c r="I151" s="150"/>
      <c r="J151" s="46">
        <v>145</v>
      </c>
      <c r="K151" s="46" t="str">
        <f t="shared" si="6"/>
        <v>h</v>
      </c>
      <c r="L151" s="302" t="str">
        <f>K151&amp;"_{"&amp;QUOTIENT(J151,23)&amp;"} : "&amp;'국어 진위판정'!E151-0.5&amp;"≤"&amp;'국어 진위판정'!C151&amp;"x+"&amp;'국어 진위판정'!D151&amp;"y+화&lt;"&amp;'국어 진위판정'!E151+0.5</f>
        <v>h_{6} : -0.5≤x+y+화&lt;0.5</v>
      </c>
    </row>
    <row r="152" spans="2:12" s="56" customFormat="1" ht="21" hidden="1" customHeight="1">
      <c r="B152" s="289" t="s">
        <v>57</v>
      </c>
      <c r="C152" s="290"/>
      <c r="D152" s="258"/>
      <c r="E152" s="258"/>
      <c r="F152" s="269">
        <f>C152*'점수 계산기'!$C$21+D152*'점수 계산기'!$C$22+'점수 계산기'!$C$24</f>
        <v>38.700000000000003</v>
      </c>
      <c r="G152" s="269">
        <f t="shared" si="10"/>
        <v>38.200000000000003</v>
      </c>
      <c r="H152" s="280" t="str">
        <f t="shared" si="9"/>
        <v/>
      </c>
      <c r="I152" s="150"/>
      <c r="J152" s="46">
        <v>146</v>
      </c>
      <c r="K152" s="46" t="str">
        <f t="shared" si="6"/>
        <v>i</v>
      </c>
      <c r="L152" s="302" t="str">
        <f>K152&amp;"_{"&amp;QUOTIENT(J152,23)&amp;"} : "&amp;'국어 진위판정'!E152-0.5&amp;"≤"&amp;'국어 진위판정'!C152&amp;"x+"&amp;'국어 진위판정'!D152&amp;"y+화&lt;"&amp;'국어 진위판정'!E152+0.5</f>
        <v>i_{6} : -0.5≤x+y+화&lt;0.5</v>
      </c>
    </row>
    <row r="153" spans="2:12" s="56" customFormat="1" ht="21" hidden="1" customHeight="1">
      <c r="B153" s="289" t="s">
        <v>57</v>
      </c>
      <c r="C153" s="290"/>
      <c r="D153" s="258"/>
      <c r="E153" s="258"/>
      <c r="F153" s="269">
        <f>C153*'점수 계산기'!$C$21+D153*'점수 계산기'!$C$22+'점수 계산기'!$C$24</f>
        <v>38.700000000000003</v>
      </c>
      <c r="G153" s="269">
        <f t="shared" si="10"/>
        <v>38.200000000000003</v>
      </c>
      <c r="H153" s="280" t="str">
        <f t="shared" si="9"/>
        <v/>
      </c>
      <c r="I153" s="150"/>
      <c r="J153" s="46">
        <v>147</v>
      </c>
      <c r="K153" s="46" t="str">
        <f t="shared" ref="K153:K163" si="11">CHAR(MOD(J153, 23)+97)</f>
        <v>j</v>
      </c>
      <c r="L153" s="302" t="str">
        <f>K153&amp;"_{"&amp;QUOTIENT(J153,23)&amp;"} : "&amp;'국어 진위판정'!E153-0.5&amp;"≤"&amp;'국어 진위판정'!C153&amp;"x+"&amp;'국어 진위판정'!D153&amp;"y+화&lt;"&amp;'국어 진위판정'!E153+0.5</f>
        <v>j_{6} : -0.5≤x+y+화&lt;0.5</v>
      </c>
    </row>
    <row r="154" spans="2:12" s="56" customFormat="1" ht="21" hidden="1" customHeight="1">
      <c r="B154" s="289" t="s">
        <v>57</v>
      </c>
      <c r="C154" s="290"/>
      <c r="D154" s="258"/>
      <c r="E154" s="258"/>
      <c r="F154" s="269">
        <f>C154*'점수 계산기'!$C$21+D154*'점수 계산기'!$C$22+'점수 계산기'!$C$24</f>
        <v>38.700000000000003</v>
      </c>
      <c r="G154" s="269">
        <f t="shared" si="10"/>
        <v>38.200000000000003</v>
      </c>
      <c r="H154" s="280" t="str">
        <f t="shared" si="9"/>
        <v/>
      </c>
      <c r="I154" s="150"/>
      <c r="J154" s="46">
        <v>148</v>
      </c>
      <c r="K154" s="46" t="str">
        <f t="shared" si="11"/>
        <v>k</v>
      </c>
      <c r="L154" s="302" t="str">
        <f>K154&amp;"_{"&amp;QUOTIENT(J154,23)&amp;"} : "&amp;'국어 진위판정'!E154-0.5&amp;"≤"&amp;'국어 진위판정'!C154&amp;"x+"&amp;'국어 진위판정'!D154&amp;"y+화&lt;"&amp;'국어 진위판정'!E154+0.5</f>
        <v>k_{6} : -0.5≤x+y+화&lt;0.5</v>
      </c>
    </row>
    <row r="155" spans="2:12" s="56" customFormat="1" ht="21" hidden="1" customHeight="1">
      <c r="B155" s="289" t="s">
        <v>57</v>
      </c>
      <c r="C155" s="290"/>
      <c r="D155" s="258"/>
      <c r="E155" s="258"/>
      <c r="F155" s="269">
        <f>C155*'점수 계산기'!$C$21+D155*'점수 계산기'!$C$22+'점수 계산기'!$C$24</f>
        <v>38.700000000000003</v>
      </c>
      <c r="G155" s="269">
        <f t="shared" si="10"/>
        <v>38.200000000000003</v>
      </c>
      <c r="H155" s="280" t="str">
        <f t="shared" si="9"/>
        <v/>
      </c>
      <c r="I155" s="150"/>
      <c r="J155" s="46">
        <v>149</v>
      </c>
      <c r="K155" s="46" t="str">
        <f t="shared" si="11"/>
        <v>l</v>
      </c>
      <c r="L155" s="302" t="str">
        <f>K155&amp;"_{"&amp;QUOTIENT(J155,23)&amp;"} : "&amp;'국어 진위판정'!E155-0.5&amp;"≤"&amp;'국어 진위판정'!C155&amp;"x+"&amp;'국어 진위판정'!D155&amp;"y+화&lt;"&amp;'국어 진위판정'!E155+0.5</f>
        <v>l_{6} : -0.5≤x+y+화&lt;0.5</v>
      </c>
    </row>
    <row r="156" spans="2:12" s="56" customFormat="1" ht="21" hidden="1" customHeight="1">
      <c r="B156" s="289" t="s">
        <v>57</v>
      </c>
      <c r="C156" s="290"/>
      <c r="D156" s="258"/>
      <c r="E156" s="258"/>
      <c r="F156" s="269">
        <f>C156*'점수 계산기'!$C$21+D156*'점수 계산기'!$C$22+'점수 계산기'!$C$24</f>
        <v>38.700000000000003</v>
      </c>
      <c r="G156" s="269">
        <f t="shared" si="10"/>
        <v>38.200000000000003</v>
      </c>
      <c r="H156" s="280" t="str">
        <f t="shared" si="9"/>
        <v/>
      </c>
      <c r="I156" s="150"/>
      <c r="J156" s="46">
        <v>150</v>
      </c>
      <c r="K156" s="46" t="str">
        <f t="shared" si="11"/>
        <v>m</v>
      </c>
      <c r="L156" s="302" t="str">
        <f>K156&amp;"_{"&amp;QUOTIENT(J156,23)&amp;"} : "&amp;'국어 진위판정'!E156-0.5&amp;"≤"&amp;'국어 진위판정'!C156&amp;"x+"&amp;'국어 진위판정'!D156&amp;"y+화&lt;"&amp;'국어 진위판정'!E156+0.5</f>
        <v>m_{6} : -0.5≤x+y+화&lt;0.5</v>
      </c>
    </row>
    <row r="157" spans="2:12" s="56" customFormat="1" ht="21" hidden="1" customHeight="1">
      <c r="B157" s="289" t="s">
        <v>57</v>
      </c>
      <c r="C157" s="290"/>
      <c r="D157" s="258"/>
      <c r="E157" s="258"/>
      <c r="F157" s="269">
        <f>C157*'점수 계산기'!$C$21+D157*'점수 계산기'!$C$22+'점수 계산기'!$C$24</f>
        <v>38.700000000000003</v>
      </c>
      <c r="G157" s="269">
        <f t="shared" si="10"/>
        <v>38.200000000000003</v>
      </c>
      <c r="H157" s="280" t="str">
        <f t="shared" si="9"/>
        <v/>
      </c>
      <c r="I157" s="150"/>
      <c r="J157" s="46">
        <v>151</v>
      </c>
      <c r="K157" s="46" t="str">
        <f t="shared" si="11"/>
        <v>n</v>
      </c>
      <c r="L157" s="302" t="str">
        <f>K157&amp;"_{"&amp;QUOTIENT(J157,23)&amp;"} : "&amp;'국어 진위판정'!E157-0.5&amp;"≤"&amp;'국어 진위판정'!C157&amp;"x+"&amp;'국어 진위판정'!D157&amp;"y+화&lt;"&amp;'국어 진위판정'!E157+0.5</f>
        <v>n_{6} : -0.5≤x+y+화&lt;0.5</v>
      </c>
    </row>
    <row r="158" spans="2:12" s="56" customFormat="1" ht="21" hidden="1" customHeight="1">
      <c r="B158" s="289" t="s">
        <v>57</v>
      </c>
      <c r="C158" s="290"/>
      <c r="D158" s="258"/>
      <c r="E158" s="258"/>
      <c r="F158" s="269">
        <f>C158*'점수 계산기'!$C$21+D158*'점수 계산기'!$C$22+'점수 계산기'!$C$24</f>
        <v>38.700000000000003</v>
      </c>
      <c r="G158" s="269">
        <f t="shared" si="10"/>
        <v>38.200000000000003</v>
      </c>
      <c r="H158" s="280" t="str">
        <f t="shared" si="9"/>
        <v/>
      </c>
      <c r="I158" s="150"/>
      <c r="J158" s="46">
        <v>152</v>
      </c>
      <c r="K158" s="46" t="str">
        <f t="shared" si="11"/>
        <v>o</v>
      </c>
      <c r="L158" s="302" t="str">
        <f>K158&amp;"_{"&amp;QUOTIENT(J158,23)&amp;"} : "&amp;'국어 진위판정'!E158-0.5&amp;"≤"&amp;'국어 진위판정'!C158&amp;"x+"&amp;'국어 진위판정'!D158&amp;"y+화&lt;"&amp;'국어 진위판정'!E158+0.5</f>
        <v>o_{6} : -0.5≤x+y+화&lt;0.5</v>
      </c>
    </row>
    <row r="159" spans="2:12" s="56" customFormat="1" ht="21" hidden="1" customHeight="1">
      <c r="B159" s="289" t="s">
        <v>57</v>
      </c>
      <c r="C159" s="290"/>
      <c r="D159" s="258"/>
      <c r="E159" s="258"/>
      <c r="F159" s="269">
        <f>C159*'점수 계산기'!$C$21+D159*'점수 계산기'!$C$22+'점수 계산기'!$C$24</f>
        <v>38.700000000000003</v>
      </c>
      <c r="G159" s="269">
        <f t="shared" si="10"/>
        <v>38.200000000000003</v>
      </c>
      <c r="H159" s="280" t="str">
        <f t="shared" si="9"/>
        <v/>
      </c>
      <c r="I159" s="150"/>
      <c r="J159" s="46">
        <v>153</v>
      </c>
      <c r="K159" s="46" t="str">
        <f t="shared" si="11"/>
        <v>p</v>
      </c>
      <c r="L159" s="302" t="str">
        <f>K159&amp;"_{"&amp;QUOTIENT(J159,23)&amp;"} : "&amp;'국어 진위판정'!E159-0.5&amp;"≤"&amp;'국어 진위판정'!C159&amp;"x+"&amp;'국어 진위판정'!D159&amp;"y+화&lt;"&amp;'국어 진위판정'!E159+0.5</f>
        <v>p_{6} : -0.5≤x+y+화&lt;0.5</v>
      </c>
    </row>
    <row r="160" spans="2:12" s="56" customFormat="1" ht="21" hidden="1" customHeight="1">
      <c r="B160" s="289" t="s">
        <v>57</v>
      </c>
      <c r="C160" s="290"/>
      <c r="D160" s="258"/>
      <c r="E160" s="258"/>
      <c r="F160" s="269">
        <f>C160*'점수 계산기'!$C$21+D160*'점수 계산기'!$C$22+'점수 계산기'!$C$24</f>
        <v>38.700000000000003</v>
      </c>
      <c r="G160" s="269">
        <f t="shared" si="10"/>
        <v>38.200000000000003</v>
      </c>
      <c r="H160" s="280" t="str">
        <f t="shared" si="9"/>
        <v/>
      </c>
      <c r="I160" s="150"/>
      <c r="J160" s="46">
        <v>154</v>
      </c>
      <c r="K160" s="46" t="str">
        <f t="shared" si="11"/>
        <v>q</v>
      </c>
      <c r="L160" s="302" t="str">
        <f>K160&amp;"_{"&amp;QUOTIENT(J160,23)&amp;"} : "&amp;'국어 진위판정'!E160-0.5&amp;"≤"&amp;'국어 진위판정'!C160&amp;"x+"&amp;'국어 진위판정'!D160&amp;"y+화&lt;"&amp;'국어 진위판정'!E160+0.5</f>
        <v>q_{6} : -0.5≤x+y+화&lt;0.5</v>
      </c>
    </row>
    <row r="161" spans="2:12" s="56" customFormat="1" ht="21" hidden="1" customHeight="1">
      <c r="B161" s="289" t="s">
        <v>57</v>
      </c>
      <c r="C161" s="290"/>
      <c r="D161" s="258"/>
      <c r="E161" s="258"/>
      <c r="F161" s="269">
        <f>C161*'점수 계산기'!$C$21+D161*'점수 계산기'!$C$22+'점수 계산기'!$C$24</f>
        <v>38.700000000000003</v>
      </c>
      <c r="G161" s="269">
        <f t="shared" si="10"/>
        <v>38.200000000000003</v>
      </c>
      <c r="H161" s="280" t="str">
        <f t="shared" si="9"/>
        <v/>
      </c>
      <c r="I161" s="150"/>
      <c r="J161" s="46">
        <v>155</v>
      </c>
      <c r="K161" s="46" t="str">
        <f t="shared" si="11"/>
        <v>r</v>
      </c>
      <c r="L161" s="302" t="str">
        <f>K161&amp;"_{"&amp;QUOTIENT(J161,23)&amp;"} : "&amp;'국어 진위판정'!E161-0.5&amp;"≤"&amp;'국어 진위판정'!C161&amp;"x+"&amp;'국어 진위판정'!D161&amp;"y+화&lt;"&amp;'국어 진위판정'!E161+0.5</f>
        <v>r_{6} : -0.5≤x+y+화&lt;0.5</v>
      </c>
    </row>
    <row r="162" spans="2:12" s="56" customFormat="1" ht="21" hidden="1" customHeight="1">
      <c r="B162" s="289" t="s">
        <v>57</v>
      </c>
      <c r="C162" s="290"/>
      <c r="D162" s="258"/>
      <c r="E162" s="258"/>
      <c r="F162" s="269">
        <f>C162*'점수 계산기'!$C$21+D162*'점수 계산기'!$C$22+'점수 계산기'!$C$24</f>
        <v>38.700000000000003</v>
      </c>
      <c r="G162" s="269">
        <f t="shared" si="10"/>
        <v>38.200000000000003</v>
      </c>
      <c r="H162" s="280" t="str">
        <f t="shared" si="9"/>
        <v/>
      </c>
      <c r="I162" s="150"/>
      <c r="J162" s="46">
        <v>156</v>
      </c>
      <c r="K162" s="46" t="str">
        <f t="shared" si="11"/>
        <v>s</v>
      </c>
      <c r="L162" s="302" t="str">
        <f>K162&amp;"_{"&amp;QUOTIENT(J162,23)&amp;"} : "&amp;'국어 진위판정'!E162-0.5&amp;"≤"&amp;'국어 진위판정'!C162&amp;"x+"&amp;'국어 진위판정'!D162&amp;"y+화&lt;"&amp;'국어 진위판정'!E162+0.5</f>
        <v>s_{6} : -0.5≤x+y+화&lt;0.5</v>
      </c>
    </row>
    <row r="163" spans="2:12" s="56" customFormat="1" ht="21" hidden="1" customHeight="1" thickBot="1">
      <c r="B163" s="291" t="s">
        <v>57</v>
      </c>
      <c r="C163" s="297"/>
      <c r="D163" s="298"/>
      <c r="E163" s="298"/>
      <c r="F163" s="275">
        <f>C163*'점수 계산기'!$C$21+D163*'점수 계산기'!$C$22+'점수 계산기'!$C$24</f>
        <v>38.700000000000003</v>
      </c>
      <c r="G163" s="275">
        <f t="shared" si="10"/>
        <v>38.200000000000003</v>
      </c>
      <c r="H163" s="308" t="str">
        <f t="shared" ref="H163" si="12">IF(ROUND(F163,0)=E163,"진",IF(G163&lt;0.5,"재",IF(AND(C163=0, D163=0, E163=0),"","위")))</f>
        <v/>
      </c>
      <c r="I163" s="150"/>
      <c r="J163" s="46">
        <v>157</v>
      </c>
      <c r="K163" s="46" t="str">
        <f t="shared" si="11"/>
        <v>t</v>
      </c>
      <c r="L163" s="302" t="str">
        <f>K163&amp;"_{"&amp;QUOTIENT(J163,23)&amp;"} : "&amp;'국어 진위판정'!E163-0.5&amp;"≤"&amp;'국어 진위판정'!C163&amp;"x+"&amp;'국어 진위판정'!D163&amp;"y+화&lt;"&amp;'국어 진위판정'!E163+0.5</f>
        <v>t_{6} : -0.5≤x+y+화&lt;0.5</v>
      </c>
    </row>
    <row r="164" spans="2:12" s="56" customFormat="1" ht="21" customHeight="1">
      <c r="B164" s="99" t="s">
        <v>61</v>
      </c>
      <c r="C164" s="252">
        <v>76</v>
      </c>
      <c r="D164" s="253">
        <v>24</v>
      </c>
      <c r="E164" s="253">
        <v>150</v>
      </c>
      <c r="F164" s="301">
        <f>C164*'점수 계산기'!$C$21+D164*'점수 계산기'!$C$23+'점수 계산기'!$C$25</f>
        <v>149.69200000000001</v>
      </c>
      <c r="G164" s="301">
        <f t="shared" ref="G164:G190" si="13">MIN(ABS(E164-0.5-F164), ABS(E164+0.5-F164))</f>
        <v>0.19200000000000728</v>
      </c>
      <c r="H164" s="254" t="str">
        <f t="shared" ref="H164" si="14">IF(ROUND(F164,0)=E164,"진",IF(G164&lt;0.5,"재",IF(AND(C164=0, D164=0, E164=0),"","위")))</f>
        <v>진</v>
      </c>
      <c r="I164" s="150"/>
      <c r="J164" s="46">
        <v>158</v>
      </c>
      <c r="K164" s="46" t="str">
        <f t="shared" ref="K164:K227" si="15">CHAR(MOD(J164, 23)+97)</f>
        <v>u</v>
      </c>
      <c r="L164" s="302" t="str">
        <f>K164&amp;"_{"&amp;QUOTIENT(J164,23)&amp;"} : "&amp;'국어 진위판정'!E164-0.5&amp;"≤"&amp;'국어 진위판정'!C164&amp;"x+"&amp;'국어 진위판정'!D164&amp;"y+언&lt;"&amp;'국어 진위판정'!E164+0.5</f>
        <v>u_{6} : 149.5≤76x+24y+언&lt;150.5</v>
      </c>
    </row>
    <row r="165" spans="2:12" s="56" customFormat="1" ht="21" customHeight="1">
      <c r="B165" s="90" t="s">
        <v>61</v>
      </c>
      <c r="C165" s="257">
        <v>76</v>
      </c>
      <c r="D165" s="258">
        <v>24</v>
      </c>
      <c r="E165" s="258">
        <v>148</v>
      </c>
      <c r="F165" s="269">
        <f>C165*'점수 계산기'!$C$21+D165*'점수 계산기'!$C$23+'점수 계산기'!$C$25</f>
        <v>149.69200000000001</v>
      </c>
      <c r="G165" s="269">
        <f t="shared" si="13"/>
        <v>1.1920000000000073</v>
      </c>
      <c r="H165" s="280" t="str">
        <f t="shared" ref="H165:H228" si="16">IF(ROUND(F165,0)=E165,"진",IF(G165&lt;0.5,"재",IF(AND(C165=0, D165=0, E165=0),"","위")))</f>
        <v>위</v>
      </c>
      <c r="I165" s="150"/>
      <c r="J165" s="46">
        <v>159</v>
      </c>
      <c r="K165" s="46" t="str">
        <f t="shared" si="15"/>
        <v>v</v>
      </c>
      <c r="L165" s="302" t="str">
        <f>K165&amp;"_{"&amp;QUOTIENT(J165,23)&amp;"} : "&amp;'국어 진위판정'!E165-0.5&amp;"≤"&amp;'국어 진위판정'!C165&amp;"x+"&amp;'국어 진위판정'!D165&amp;"y+언&lt;"&amp;'국어 진위판정'!E165+0.5</f>
        <v>v_{6} : 147.5≤76x+24y+언&lt;148.5</v>
      </c>
    </row>
    <row r="166" spans="2:12" s="56" customFormat="1" ht="21" customHeight="1">
      <c r="B166" s="90" t="s">
        <v>61</v>
      </c>
      <c r="C166" s="257">
        <v>76</v>
      </c>
      <c r="D166" s="258">
        <v>24</v>
      </c>
      <c r="E166" s="258">
        <v>77</v>
      </c>
      <c r="F166" s="269">
        <f>C166*'점수 계산기'!$C$21+D166*'점수 계산기'!$C$23+'점수 계산기'!$C$25</f>
        <v>149.69200000000001</v>
      </c>
      <c r="G166" s="269">
        <f t="shared" si="13"/>
        <v>72.192000000000007</v>
      </c>
      <c r="H166" s="280" t="str">
        <f t="shared" si="16"/>
        <v>위</v>
      </c>
      <c r="I166" s="150"/>
      <c r="J166" s="46">
        <v>160</v>
      </c>
      <c r="K166" s="46" t="str">
        <f t="shared" si="15"/>
        <v>w</v>
      </c>
      <c r="L166" s="302" t="str">
        <f>K166&amp;"_{"&amp;QUOTIENT(J166,23)&amp;"} : "&amp;'국어 진위판정'!E166-0.5&amp;"≤"&amp;'국어 진위판정'!C166&amp;"x+"&amp;'국어 진위판정'!D166&amp;"y+언&lt;"&amp;'국어 진위판정'!E166+0.5</f>
        <v>w_{6} : 76.5≤76x+24y+언&lt;77.5</v>
      </c>
    </row>
    <row r="167" spans="2:12" s="56" customFormat="1" ht="21" customHeight="1">
      <c r="B167" s="90" t="s">
        <v>61</v>
      </c>
      <c r="C167" s="257">
        <v>74</v>
      </c>
      <c r="D167" s="258">
        <v>24</v>
      </c>
      <c r="E167" s="258">
        <v>147</v>
      </c>
      <c r="F167" s="269">
        <f>C167*'점수 계산기'!$C$21+D167*'점수 계산기'!$C$23+'점수 계산기'!$C$25</f>
        <v>147.44400000000002</v>
      </c>
      <c r="G167" s="269">
        <f t="shared" si="13"/>
        <v>5.5999999999983174E-2</v>
      </c>
      <c r="H167" s="280" t="str">
        <f t="shared" si="16"/>
        <v>진</v>
      </c>
      <c r="I167" s="150"/>
      <c r="J167" s="46">
        <v>161</v>
      </c>
      <c r="K167" s="46" t="str">
        <f t="shared" si="15"/>
        <v>a</v>
      </c>
      <c r="L167" s="302" t="str">
        <f>K167&amp;"_{"&amp;QUOTIENT(J167,23)&amp;"} : "&amp;'국어 진위판정'!E167-0.5&amp;"≤"&amp;'국어 진위판정'!C167&amp;"x+"&amp;'국어 진위판정'!D167&amp;"y+언&lt;"&amp;'국어 진위판정'!E167+0.5</f>
        <v>a_{7} : 146.5≤74x+24y+언&lt;147.5</v>
      </c>
    </row>
    <row r="168" spans="2:12" s="56" customFormat="1" ht="21" customHeight="1">
      <c r="B168" s="90" t="s">
        <v>61</v>
      </c>
      <c r="C168" s="257">
        <v>73</v>
      </c>
      <c r="D168" s="258">
        <v>24</v>
      </c>
      <c r="E168" s="258">
        <v>147</v>
      </c>
      <c r="F168" s="269">
        <f>C168*'점수 계산기'!$C$21+D168*'점수 계산기'!$C$23+'점수 계산기'!$C$25</f>
        <v>146.32</v>
      </c>
      <c r="G168" s="269">
        <f t="shared" si="13"/>
        <v>0.18000000000000682</v>
      </c>
      <c r="H168" s="280" t="s">
        <v>31</v>
      </c>
      <c r="I168" s="150"/>
      <c r="J168" s="46">
        <v>162</v>
      </c>
      <c r="K168" s="46" t="str">
        <f t="shared" si="15"/>
        <v>b</v>
      </c>
      <c r="L168" s="302" t="str">
        <f>K168&amp;"_{"&amp;QUOTIENT(J168,23)&amp;"} : "&amp;'국어 진위판정'!E168-0.5&amp;"≤"&amp;'국어 진위판정'!C168&amp;"x+"&amp;'국어 진위판정'!D168&amp;"y+언&lt;"&amp;'국어 진위판정'!E168+0.5</f>
        <v>b_{7} : 146.5≤73x+24y+언&lt;147.5</v>
      </c>
    </row>
    <row r="169" spans="2:12" s="56" customFormat="1" ht="21" customHeight="1">
      <c r="B169" s="90" t="s">
        <v>61</v>
      </c>
      <c r="C169" s="257">
        <v>73</v>
      </c>
      <c r="D169" s="258">
        <v>24</v>
      </c>
      <c r="E169" s="258">
        <v>146</v>
      </c>
      <c r="F169" s="269">
        <f>C169*'점수 계산기'!$C$21+D169*'점수 계산기'!$C$23+'점수 계산기'!$C$25</f>
        <v>146.32</v>
      </c>
      <c r="G169" s="269">
        <f t="shared" si="13"/>
        <v>0.18000000000000682</v>
      </c>
      <c r="H169" s="280" t="str">
        <f t="shared" si="16"/>
        <v>진</v>
      </c>
      <c r="I169" s="150"/>
      <c r="J169" s="46">
        <v>163</v>
      </c>
      <c r="K169" s="46" t="str">
        <f t="shared" si="15"/>
        <v>c</v>
      </c>
      <c r="L169" s="302" t="str">
        <f>K169&amp;"_{"&amp;QUOTIENT(J169,23)&amp;"} : "&amp;'국어 진위판정'!E169-0.5&amp;"≤"&amp;'국어 진위판정'!C169&amp;"x+"&amp;'국어 진위판정'!D169&amp;"y+언&lt;"&amp;'국어 진위판정'!E169+0.5</f>
        <v>c_{7} : 145.5≤73x+24y+언&lt;146.5</v>
      </c>
    </row>
    <row r="170" spans="2:12" s="56" customFormat="1" ht="21" customHeight="1">
      <c r="B170" s="90" t="s">
        <v>61</v>
      </c>
      <c r="C170" s="257">
        <v>73</v>
      </c>
      <c r="D170" s="258">
        <v>24</v>
      </c>
      <c r="E170" s="258">
        <v>144</v>
      </c>
      <c r="F170" s="269">
        <f>C170*'점수 계산기'!$C$21+D170*'점수 계산기'!$C$23+'점수 계산기'!$C$25</f>
        <v>146.32</v>
      </c>
      <c r="G170" s="269">
        <f t="shared" si="13"/>
        <v>1.8199999999999932</v>
      </c>
      <c r="H170" s="280" t="str">
        <f t="shared" si="16"/>
        <v>위</v>
      </c>
      <c r="I170" s="150"/>
      <c r="J170" s="46">
        <v>164</v>
      </c>
      <c r="K170" s="46" t="str">
        <f t="shared" si="15"/>
        <v>d</v>
      </c>
      <c r="L170" s="302" t="str">
        <f>K170&amp;"_{"&amp;QUOTIENT(J170,23)&amp;"} : "&amp;'국어 진위판정'!E170-0.5&amp;"≤"&amp;'국어 진위판정'!C170&amp;"x+"&amp;'국어 진위판정'!D170&amp;"y+언&lt;"&amp;'국어 진위판정'!E170+0.5</f>
        <v>d_{7} : 143.5≤73x+24y+언&lt;144.5</v>
      </c>
    </row>
    <row r="171" spans="2:12" s="56" customFormat="1" ht="21" customHeight="1">
      <c r="B171" s="90" t="s">
        <v>61</v>
      </c>
      <c r="C171" s="257">
        <v>72</v>
      </c>
      <c r="D171" s="258">
        <v>24</v>
      </c>
      <c r="E171" s="258">
        <v>147</v>
      </c>
      <c r="F171" s="269">
        <f>C171*'점수 계산기'!$C$21+D171*'점수 계산기'!$C$23+'점수 계산기'!$C$25</f>
        <v>145.19600000000003</v>
      </c>
      <c r="G171" s="269">
        <f t="shared" si="13"/>
        <v>1.3039999999999736</v>
      </c>
      <c r="H171" s="280" t="str">
        <f t="shared" si="16"/>
        <v>위</v>
      </c>
      <c r="I171" s="150"/>
      <c r="J171" s="46">
        <v>165</v>
      </c>
      <c r="K171" s="46" t="str">
        <f t="shared" si="15"/>
        <v>e</v>
      </c>
      <c r="L171" s="302" t="str">
        <f>K171&amp;"_{"&amp;QUOTIENT(J171,23)&amp;"} : "&amp;'국어 진위판정'!E171-0.5&amp;"≤"&amp;'국어 진위판정'!C171&amp;"x+"&amp;'국어 진위판정'!D171&amp;"y+언&lt;"&amp;'국어 진위판정'!E171+0.5</f>
        <v>e_{7} : 146.5≤72x+24y+언&lt;147.5</v>
      </c>
    </row>
    <row r="172" spans="2:12" s="56" customFormat="1" ht="21" customHeight="1">
      <c r="B172" s="90" t="s">
        <v>61</v>
      </c>
      <c r="C172" s="257">
        <v>72</v>
      </c>
      <c r="D172" s="258">
        <v>24</v>
      </c>
      <c r="E172" s="258">
        <v>145</v>
      </c>
      <c r="F172" s="269">
        <f>C172*'점수 계산기'!$C$21+D172*'점수 계산기'!$C$23+'점수 계산기'!$C$25</f>
        <v>145.19600000000003</v>
      </c>
      <c r="G172" s="269">
        <f t="shared" si="13"/>
        <v>0.30399999999997362</v>
      </c>
      <c r="H172" s="280" t="str">
        <f t="shared" si="16"/>
        <v>진</v>
      </c>
      <c r="I172" s="150"/>
      <c r="J172" s="46">
        <v>166</v>
      </c>
      <c r="K172" s="46" t="str">
        <f t="shared" si="15"/>
        <v>f</v>
      </c>
      <c r="L172" s="302" t="str">
        <f>K172&amp;"_{"&amp;QUOTIENT(J172,23)&amp;"} : "&amp;'국어 진위판정'!E172-0.5&amp;"≤"&amp;'국어 진위판정'!C172&amp;"x+"&amp;'국어 진위판정'!D172&amp;"y+언&lt;"&amp;'국어 진위판정'!E172+0.5</f>
        <v>f_{7} : 144.5≤72x+24y+언&lt;145.5</v>
      </c>
    </row>
    <row r="173" spans="2:12" s="56" customFormat="1" ht="21" customHeight="1">
      <c r="B173" s="90" t="s">
        <v>61</v>
      </c>
      <c r="C173" s="257">
        <v>71</v>
      </c>
      <c r="D173" s="258">
        <v>24</v>
      </c>
      <c r="E173" s="258">
        <v>144</v>
      </c>
      <c r="F173" s="269">
        <f>C173*'점수 계산기'!$C$21+D173*'점수 계산기'!$C$23+'점수 계산기'!$C$25</f>
        <v>144.072</v>
      </c>
      <c r="G173" s="269">
        <f t="shared" si="13"/>
        <v>0.42799999999999727</v>
      </c>
      <c r="H173" s="280" t="str">
        <f t="shared" si="16"/>
        <v>진</v>
      </c>
      <c r="I173" s="150"/>
      <c r="J173" s="46">
        <v>167</v>
      </c>
      <c r="K173" s="46" t="str">
        <f t="shared" si="15"/>
        <v>g</v>
      </c>
      <c r="L173" s="302" t="str">
        <f>K173&amp;"_{"&amp;QUOTIENT(J173,23)&amp;"} : "&amp;'국어 진위판정'!E173-0.5&amp;"≤"&amp;'국어 진위판정'!C173&amp;"x+"&amp;'국어 진위판정'!D173&amp;"y+언&lt;"&amp;'국어 진위판정'!E173+0.5</f>
        <v>g_{7} : 143.5≤71x+24y+언&lt;144.5</v>
      </c>
    </row>
    <row r="174" spans="2:12" s="56" customFormat="1" ht="21" customHeight="1">
      <c r="B174" s="90" t="s">
        <v>61</v>
      </c>
      <c r="C174" s="257">
        <v>70</v>
      </c>
      <c r="D174" s="258">
        <v>24</v>
      </c>
      <c r="E174" s="258">
        <v>143</v>
      </c>
      <c r="F174" s="269">
        <f>C174*'점수 계산기'!$C$21+D174*'점수 계산기'!$C$23+'점수 계산기'!$C$25</f>
        <v>142.94800000000001</v>
      </c>
      <c r="G174" s="269">
        <f t="shared" si="13"/>
        <v>0.4480000000000075</v>
      </c>
      <c r="H174" s="280" t="str">
        <f t="shared" si="16"/>
        <v>진</v>
      </c>
      <c r="I174" s="150"/>
      <c r="J174" s="46">
        <v>168</v>
      </c>
      <c r="K174" s="46" t="str">
        <f t="shared" si="15"/>
        <v>h</v>
      </c>
      <c r="L174" s="302" t="str">
        <f>K174&amp;"_{"&amp;QUOTIENT(J174,23)&amp;"} : "&amp;'국어 진위판정'!E174-0.5&amp;"≤"&amp;'국어 진위판정'!C174&amp;"x+"&amp;'국어 진위판정'!D174&amp;"y+언&lt;"&amp;'국어 진위판정'!E174+0.5</f>
        <v>h_{7} : 142.5≤70x+24y+언&lt;143.5</v>
      </c>
    </row>
    <row r="175" spans="2:12" s="56" customFormat="1" ht="21" customHeight="1">
      <c r="B175" s="90" t="s">
        <v>61</v>
      </c>
      <c r="C175" s="257">
        <v>70</v>
      </c>
      <c r="D175" s="258">
        <v>24</v>
      </c>
      <c r="E175" s="258">
        <v>141</v>
      </c>
      <c r="F175" s="269">
        <f>C175*'점수 계산기'!$C$21+D175*'점수 계산기'!$C$23+'점수 계산기'!$C$25</f>
        <v>142.94800000000001</v>
      </c>
      <c r="G175" s="269">
        <f t="shared" si="13"/>
        <v>1.4480000000000075</v>
      </c>
      <c r="H175" s="280" t="str">
        <f t="shared" si="16"/>
        <v>위</v>
      </c>
      <c r="I175" s="150"/>
      <c r="J175" s="46">
        <v>169</v>
      </c>
      <c r="K175" s="46" t="str">
        <f t="shared" si="15"/>
        <v>i</v>
      </c>
      <c r="L175" s="302" t="str">
        <f>K175&amp;"_{"&amp;QUOTIENT(J175,23)&amp;"} : "&amp;'국어 진위판정'!E175-0.5&amp;"≤"&amp;'국어 진위판정'!C175&amp;"x+"&amp;'국어 진위판정'!D175&amp;"y+언&lt;"&amp;'국어 진위판정'!E175+0.5</f>
        <v>i_{7} : 140.5≤70x+24y+언&lt;141.5</v>
      </c>
    </row>
    <row r="176" spans="2:12" s="56" customFormat="1" ht="21" customHeight="1">
      <c r="B176" s="90" t="s">
        <v>61</v>
      </c>
      <c r="C176" s="257">
        <v>69</v>
      </c>
      <c r="D176" s="258">
        <v>24</v>
      </c>
      <c r="E176" s="258">
        <v>142</v>
      </c>
      <c r="F176" s="269">
        <f>C176*'점수 계산기'!$C$21+D176*'점수 계산기'!$C$23+'점수 계산기'!$C$25</f>
        <v>141.82400000000001</v>
      </c>
      <c r="G176" s="269">
        <f t="shared" si="13"/>
        <v>0.32400000000001228</v>
      </c>
      <c r="H176" s="280" t="str">
        <f t="shared" si="16"/>
        <v>진</v>
      </c>
      <c r="I176" s="150"/>
      <c r="J176" s="46">
        <v>170</v>
      </c>
      <c r="K176" s="46" t="str">
        <f t="shared" si="15"/>
        <v>j</v>
      </c>
      <c r="L176" s="302" t="str">
        <f>K176&amp;"_{"&amp;QUOTIENT(J176,23)&amp;"} : "&amp;'국어 진위판정'!E176-0.5&amp;"≤"&amp;'국어 진위판정'!C176&amp;"x+"&amp;'국어 진위판정'!D176&amp;"y+언&lt;"&amp;'국어 진위판정'!E176+0.5</f>
        <v>j_{7} : 141.5≤69x+24y+언&lt;142.5</v>
      </c>
    </row>
    <row r="177" spans="2:15" s="56" customFormat="1" ht="21" customHeight="1">
      <c r="B177" s="90" t="s">
        <v>61</v>
      </c>
      <c r="C177" s="257">
        <v>68</v>
      </c>
      <c r="D177" s="258">
        <v>24</v>
      </c>
      <c r="E177" s="258">
        <v>141</v>
      </c>
      <c r="F177" s="269">
        <f>C177*'점수 계산기'!$C$21+D177*'점수 계산기'!$C$23+'점수 계산기'!$C$25</f>
        <v>140.69999999999999</v>
      </c>
      <c r="G177" s="269">
        <f t="shared" si="13"/>
        <v>0.19999999999998863</v>
      </c>
      <c r="H177" s="280" t="str">
        <f t="shared" si="16"/>
        <v>진</v>
      </c>
      <c r="I177" s="150"/>
      <c r="J177" s="46">
        <v>171</v>
      </c>
      <c r="K177" s="46" t="str">
        <f t="shared" si="15"/>
        <v>k</v>
      </c>
      <c r="L177" s="302" t="str">
        <f>K177&amp;"_{"&amp;QUOTIENT(J177,23)&amp;"} : "&amp;'국어 진위판정'!E177-0.5&amp;"≤"&amp;'국어 진위판정'!C177&amp;"x+"&amp;'국어 진위판정'!D177&amp;"y+언&lt;"&amp;'국어 진위판정'!E177+0.5</f>
        <v>k_{7} : 140.5≤68x+24y+언&lt;141.5</v>
      </c>
    </row>
    <row r="178" spans="2:15" s="56" customFormat="1" ht="21" customHeight="1">
      <c r="B178" s="90" t="s">
        <v>61</v>
      </c>
      <c r="C178" s="257">
        <v>67</v>
      </c>
      <c r="D178" s="258">
        <v>24</v>
      </c>
      <c r="E178" s="258">
        <v>142</v>
      </c>
      <c r="F178" s="269">
        <f>C178*'점수 계산기'!$C$21+D178*'점수 계산기'!$C$23+'점수 계산기'!$C$25</f>
        <v>139.57600000000002</v>
      </c>
      <c r="G178" s="269">
        <f t="shared" si="13"/>
        <v>1.9239999999999782</v>
      </c>
      <c r="H178" s="280" t="str">
        <f t="shared" si="16"/>
        <v>위</v>
      </c>
      <c r="I178" s="150"/>
      <c r="J178" s="46">
        <v>172</v>
      </c>
      <c r="K178" s="46" t="str">
        <f t="shared" si="15"/>
        <v>l</v>
      </c>
      <c r="L178" s="302" t="str">
        <f>K178&amp;"_{"&amp;QUOTIENT(J178,23)&amp;"} : "&amp;'국어 진위판정'!E178-0.5&amp;"≤"&amp;'국어 진위판정'!C178&amp;"x+"&amp;'국어 진위판정'!D178&amp;"y+언&lt;"&amp;'국어 진위판정'!E178+0.5</f>
        <v>l_{7} : 141.5≤67x+24y+언&lt;142.5</v>
      </c>
    </row>
    <row r="179" spans="2:15" s="56" customFormat="1" ht="21" customHeight="1">
      <c r="B179" s="90" t="s">
        <v>61</v>
      </c>
      <c r="C179" s="257">
        <v>67</v>
      </c>
      <c r="D179" s="258">
        <v>24</v>
      </c>
      <c r="E179" s="258">
        <v>140</v>
      </c>
      <c r="F179" s="269">
        <f>C179*'점수 계산기'!$C$21+D179*'점수 계산기'!$C$23+'점수 계산기'!$C$25</f>
        <v>139.57600000000002</v>
      </c>
      <c r="G179" s="269">
        <f t="shared" si="13"/>
        <v>7.6000000000021828E-2</v>
      </c>
      <c r="H179" s="280" t="str">
        <f t="shared" si="16"/>
        <v>진</v>
      </c>
      <c r="I179" s="150"/>
      <c r="J179" s="46">
        <v>173</v>
      </c>
      <c r="K179" s="46" t="str">
        <f t="shared" si="15"/>
        <v>m</v>
      </c>
      <c r="L179" s="302" t="str">
        <f>K179&amp;"_{"&amp;QUOTIENT(J179,23)&amp;"} : "&amp;'국어 진위판정'!E179-0.5&amp;"≤"&amp;'국어 진위판정'!C179&amp;"x+"&amp;'국어 진위판정'!D179&amp;"y+언&lt;"&amp;'국어 진위판정'!E179+0.5</f>
        <v>m_{7} : 139.5≤67x+24y+언&lt;140.5</v>
      </c>
      <c r="O179" s="296"/>
    </row>
    <row r="180" spans="2:15" s="56" customFormat="1" ht="21" customHeight="1">
      <c r="B180" s="90" t="s">
        <v>61</v>
      </c>
      <c r="C180" s="257">
        <v>67</v>
      </c>
      <c r="D180" s="258">
        <v>24</v>
      </c>
      <c r="E180" s="258">
        <v>138</v>
      </c>
      <c r="F180" s="269">
        <f>C180*'점수 계산기'!$C$21+D180*'점수 계산기'!$C$23+'점수 계산기'!$C$25</f>
        <v>139.57600000000002</v>
      </c>
      <c r="G180" s="269">
        <f t="shared" si="13"/>
        <v>1.0760000000000218</v>
      </c>
      <c r="H180" s="280" t="str">
        <f t="shared" si="16"/>
        <v>위</v>
      </c>
      <c r="I180" s="150"/>
      <c r="J180" s="46">
        <v>174</v>
      </c>
      <c r="K180" s="46" t="str">
        <f t="shared" si="15"/>
        <v>n</v>
      </c>
      <c r="L180" s="302" t="str">
        <f>K180&amp;"_{"&amp;QUOTIENT(J180,23)&amp;"} : "&amp;'국어 진위판정'!E180-0.5&amp;"≤"&amp;'국어 진위판정'!C180&amp;"x+"&amp;'국어 진위판정'!D180&amp;"y+언&lt;"&amp;'국어 진위판정'!E180+0.5</f>
        <v>n_{7} : 137.5≤67x+24y+언&lt;138.5</v>
      </c>
      <c r="O180" s="296"/>
    </row>
    <row r="181" spans="2:15" s="56" customFormat="1" ht="21" customHeight="1">
      <c r="B181" s="90" t="s">
        <v>61</v>
      </c>
      <c r="C181" s="257">
        <v>66</v>
      </c>
      <c r="D181" s="258">
        <v>24</v>
      </c>
      <c r="E181" s="258">
        <v>138</v>
      </c>
      <c r="F181" s="269">
        <f>C181*'점수 계산기'!$C$21+D181*'점수 계산기'!$C$23+'점수 계산기'!$C$25</f>
        <v>138.452</v>
      </c>
      <c r="G181" s="269">
        <f t="shared" si="13"/>
        <v>4.8000000000001819E-2</v>
      </c>
      <c r="H181" s="280" t="str">
        <f t="shared" si="16"/>
        <v>진</v>
      </c>
      <c r="I181" s="150"/>
      <c r="J181" s="46">
        <v>175</v>
      </c>
      <c r="K181" s="46" t="str">
        <f t="shared" si="15"/>
        <v>o</v>
      </c>
      <c r="L181" s="302" t="str">
        <f>K181&amp;"_{"&amp;QUOTIENT(J181,23)&amp;"} : "&amp;'국어 진위판정'!E181-0.5&amp;"≤"&amp;'국어 진위판정'!C181&amp;"x+"&amp;'국어 진위판정'!D181&amp;"y+언&lt;"&amp;'국어 진위판정'!E181+0.5</f>
        <v>o_{7} : 137.5≤66x+24y+언&lt;138.5</v>
      </c>
    </row>
    <row r="182" spans="2:15" s="56" customFormat="1" ht="21" customHeight="1">
      <c r="B182" s="90" t="s">
        <v>61</v>
      </c>
      <c r="C182" s="257">
        <v>66</v>
      </c>
      <c r="D182" s="258">
        <v>24</v>
      </c>
      <c r="E182" s="258">
        <v>134</v>
      </c>
      <c r="F182" s="269">
        <f>C182*'점수 계산기'!$C$21+D182*'점수 계산기'!$C$23+'점수 계산기'!$C$25</f>
        <v>138.452</v>
      </c>
      <c r="G182" s="269">
        <f t="shared" si="13"/>
        <v>3.9519999999999982</v>
      </c>
      <c r="H182" s="280" t="str">
        <f t="shared" si="16"/>
        <v>위</v>
      </c>
      <c r="I182" s="150"/>
      <c r="J182" s="46">
        <v>176</v>
      </c>
      <c r="K182" s="46" t="str">
        <f t="shared" si="15"/>
        <v>p</v>
      </c>
      <c r="L182" s="302" t="str">
        <f>K182&amp;"_{"&amp;QUOTIENT(J182,23)&amp;"} : "&amp;'국어 진위판정'!E182-0.5&amp;"≤"&amp;'국어 진위판정'!C182&amp;"x+"&amp;'국어 진위판정'!D182&amp;"y+언&lt;"&amp;'국어 진위판정'!E182+0.5</f>
        <v>p_{7} : 133.5≤66x+24y+언&lt;134.5</v>
      </c>
    </row>
    <row r="183" spans="2:15" s="56" customFormat="1" ht="21" customHeight="1">
      <c r="B183" s="90" t="s">
        <v>61</v>
      </c>
      <c r="C183" s="257">
        <v>65</v>
      </c>
      <c r="D183" s="258">
        <v>24</v>
      </c>
      <c r="E183" s="258">
        <v>137</v>
      </c>
      <c r="F183" s="269">
        <f>C183*'점수 계산기'!$C$21+D183*'점수 계산기'!$C$23+'점수 계산기'!$C$25</f>
        <v>137.328</v>
      </c>
      <c r="G183" s="269">
        <f t="shared" si="13"/>
        <v>0.17199999999999704</v>
      </c>
      <c r="H183" s="280" t="str">
        <f t="shared" si="16"/>
        <v>진</v>
      </c>
      <c r="I183" s="150"/>
      <c r="J183" s="46">
        <v>177</v>
      </c>
      <c r="K183" s="46" t="str">
        <f t="shared" si="15"/>
        <v>q</v>
      </c>
      <c r="L183" s="302" t="str">
        <f>K183&amp;"_{"&amp;QUOTIENT(J183,23)&amp;"} : "&amp;'국어 진위판정'!E183-0.5&amp;"≤"&amp;'국어 진위판정'!C183&amp;"x+"&amp;'국어 진위판정'!D183&amp;"y+언&lt;"&amp;'국어 진위판정'!E183+0.5</f>
        <v>q_{7} : 136.5≤65x+24y+언&lt;137.5</v>
      </c>
    </row>
    <row r="184" spans="2:15" s="56" customFormat="1" ht="21" customHeight="1">
      <c r="B184" s="90" t="s">
        <v>61</v>
      </c>
      <c r="C184" s="257">
        <v>64</v>
      </c>
      <c r="D184" s="258">
        <v>24</v>
      </c>
      <c r="E184" s="258">
        <v>136</v>
      </c>
      <c r="F184" s="269">
        <f>C184*'점수 계산기'!$C$21+D184*'점수 계산기'!$C$23+'점수 계산기'!$C$25</f>
        <v>136.20400000000001</v>
      </c>
      <c r="G184" s="269">
        <f t="shared" si="13"/>
        <v>0.29599999999999227</v>
      </c>
      <c r="H184" s="280" t="str">
        <f t="shared" si="16"/>
        <v>진</v>
      </c>
      <c r="I184" s="150"/>
      <c r="J184" s="46">
        <v>178</v>
      </c>
      <c r="K184" s="46" t="str">
        <f t="shared" si="15"/>
        <v>r</v>
      </c>
      <c r="L184" s="302" t="str">
        <f>K184&amp;"_{"&amp;QUOTIENT(J184,23)&amp;"} : "&amp;'국어 진위판정'!E184-0.5&amp;"≤"&amp;'국어 진위판정'!C184&amp;"x+"&amp;'국어 진위판정'!D184&amp;"y+언&lt;"&amp;'국어 진위판정'!E184+0.5</f>
        <v>r_{7} : 135.5≤64x+24y+언&lt;136.5</v>
      </c>
    </row>
    <row r="185" spans="2:15" s="56" customFormat="1" ht="21" customHeight="1">
      <c r="B185" s="90" t="s">
        <v>61</v>
      </c>
      <c r="C185" s="257">
        <v>63</v>
      </c>
      <c r="D185" s="258">
        <v>24</v>
      </c>
      <c r="E185" s="258">
        <v>137</v>
      </c>
      <c r="F185" s="269">
        <f>C185*'점수 계산기'!$C$21+D185*'점수 계산기'!$C$23+'점수 계산기'!$C$25</f>
        <v>135.08000000000001</v>
      </c>
      <c r="G185" s="269">
        <f t="shared" si="13"/>
        <v>1.4199999999999875</v>
      </c>
      <c r="H185" s="280" t="str">
        <f t="shared" si="16"/>
        <v>위</v>
      </c>
      <c r="I185" s="150"/>
      <c r="J185" s="46">
        <v>179</v>
      </c>
      <c r="K185" s="46" t="str">
        <f t="shared" si="15"/>
        <v>s</v>
      </c>
      <c r="L185" s="302" t="str">
        <f>K185&amp;"_{"&amp;QUOTIENT(J185,23)&amp;"} : "&amp;'국어 진위판정'!E185-0.5&amp;"≤"&amp;'국어 진위판정'!C185&amp;"x+"&amp;'국어 진위판정'!D185&amp;"y+언&lt;"&amp;'국어 진위판정'!E185+0.5</f>
        <v>s_{7} : 136.5≤63x+24y+언&lt;137.5</v>
      </c>
    </row>
    <row r="186" spans="2:15" s="56" customFormat="1" ht="21" customHeight="1">
      <c r="B186" s="90" t="s">
        <v>61</v>
      </c>
      <c r="C186" s="257">
        <v>63</v>
      </c>
      <c r="D186" s="258">
        <v>24</v>
      </c>
      <c r="E186" s="258">
        <v>135</v>
      </c>
      <c r="F186" s="269">
        <f>C186*'점수 계산기'!$C$21+D186*'점수 계산기'!$C$23+'점수 계산기'!$C$25</f>
        <v>135.08000000000001</v>
      </c>
      <c r="G186" s="269">
        <f t="shared" si="13"/>
        <v>0.41999999999998749</v>
      </c>
      <c r="H186" s="280" t="str">
        <f t="shared" si="16"/>
        <v>진</v>
      </c>
      <c r="I186" s="150"/>
      <c r="J186" s="46">
        <v>180</v>
      </c>
      <c r="K186" s="46" t="str">
        <f t="shared" si="15"/>
        <v>t</v>
      </c>
      <c r="L186" s="302" t="str">
        <f>K186&amp;"_{"&amp;QUOTIENT(J186,23)&amp;"} : "&amp;'국어 진위판정'!E186-0.5&amp;"≤"&amp;'국어 진위판정'!C186&amp;"x+"&amp;'국어 진위판정'!D186&amp;"y+언&lt;"&amp;'국어 진위판정'!E186+0.5</f>
        <v>t_{7} : 134.5≤63x+24y+언&lt;135.5</v>
      </c>
    </row>
    <row r="187" spans="2:15" s="56" customFormat="1" ht="21" customHeight="1">
      <c r="B187" s="90" t="s">
        <v>61</v>
      </c>
      <c r="C187" s="257">
        <v>62</v>
      </c>
      <c r="D187" s="258">
        <v>24</v>
      </c>
      <c r="E187" s="258">
        <v>134</v>
      </c>
      <c r="F187" s="269">
        <f>C187*'점수 계산기'!$C$21+D187*'점수 계산기'!$C$23+'점수 계산기'!$C$25</f>
        <v>133.95600000000002</v>
      </c>
      <c r="G187" s="269">
        <f t="shared" si="13"/>
        <v>0.45600000000001728</v>
      </c>
      <c r="H187" s="280" t="str">
        <f t="shared" si="16"/>
        <v>진</v>
      </c>
      <c r="I187" s="150"/>
      <c r="J187" s="46">
        <v>181</v>
      </c>
      <c r="K187" s="46" t="str">
        <f t="shared" si="15"/>
        <v>u</v>
      </c>
      <c r="L187" s="302" t="str">
        <f>K187&amp;"_{"&amp;QUOTIENT(J187,23)&amp;"} : "&amp;'국어 진위판정'!E187-0.5&amp;"≤"&amp;'국어 진위판정'!C187&amp;"x+"&amp;'국어 진위판정'!D187&amp;"y+언&lt;"&amp;'국어 진위판정'!E187+0.5</f>
        <v>u_{7} : 133.5≤62x+24y+언&lt;134.5</v>
      </c>
      <c r="O187" s="299"/>
    </row>
    <row r="188" spans="2:15" s="56" customFormat="1" ht="21" customHeight="1">
      <c r="B188" s="90" t="s">
        <v>61</v>
      </c>
      <c r="C188" s="257">
        <v>61</v>
      </c>
      <c r="D188" s="258">
        <v>24</v>
      </c>
      <c r="E188" s="258">
        <v>135</v>
      </c>
      <c r="F188" s="269">
        <f>C188*'점수 계산기'!$C$21+D188*'점수 계산기'!$C$23+'점수 계산기'!$C$25</f>
        <v>132.83199999999999</v>
      </c>
      <c r="G188" s="269">
        <f t="shared" si="13"/>
        <v>1.6680000000000064</v>
      </c>
      <c r="H188" s="280" t="str">
        <f t="shared" si="16"/>
        <v>위</v>
      </c>
      <c r="I188" s="150"/>
      <c r="J188" s="46">
        <v>182</v>
      </c>
      <c r="K188" s="46" t="str">
        <f t="shared" si="15"/>
        <v>v</v>
      </c>
      <c r="L188" s="302" t="str">
        <f>K188&amp;"_{"&amp;QUOTIENT(J188,23)&amp;"} : "&amp;'국어 진위판정'!E188-0.5&amp;"≤"&amp;'국어 진위판정'!C188&amp;"x+"&amp;'국어 진위판정'!D188&amp;"y+언&lt;"&amp;'국어 진위판정'!E188+0.5</f>
        <v>v_{7} : 134.5≤61x+24y+언&lt;135.5</v>
      </c>
    </row>
    <row r="189" spans="2:15" s="56" customFormat="1" ht="21" customHeight="1">
      <c r="B189" s="90" t="s">
        <v>61</v>
      </c>
      <c r="C189" s="257">
        <v>61</v>
      </c>
      <c r="D189" s="258">
        <v>24</v>
      </c>
      <c r="E189" s="258">
        <v>133</v>
      </c>
      <c r="F189" s="269">
        <f>C189*'점수 계산기'!$C$21+D189*'점수 계산기'!$C$23+'점수 계산기'!$C$25</f>
        <v>132.83199999999999</v>
      </c>
      <c r="G189" s="269">
        <f t="shared" si="13"/>
        <v>0.33199999999999363</v>
      </c>
      <c r="H189" s="280" t="str">
        <f t="shared" si="16"/>
        <v>진</v>
      </c>
      <c r="I189" s="150"/>
      <c r="J189" s="46">
        <v>183</v>
      </c>
      <c r="K189" s="46" t="str">
        <f t="shared" si="15"/>
        <v>w</v>
      </c>
      <c r="L189" s="302" t="str">
        <f>K189&amp;"_{"&amp;QUOTIENT(J189,23)&amp;"} : "&amp;'국어 진위판정'!E189-0.5&amp;"≤"&amp;'국어 진위판정'!C189&amp;"x+"&amp;'국어 진위판정'!D189&amp;"y+언&lt;"&amp;'국어 진위판정'!E189+0.5</f>
        <v>w_{7} : 132.5≤61x+24y+언&lt;133.5</v>
      </c>
    </row>
    <row r="190" spans="2:15" s="56" customFormat="1" ht="21" customHeight="1">
      <c r="B190" s="90" t="s">
        <v>61</v>
      </c>
      <c r="C190" s="257">
        <v>60</v>
      </c>
      <c r="D190" s="258">
        <v>24</v>
      </c>
      <c r="E190" s="258">
        <v>132</v>
      </c>
      <c r="F190" s="269">
        <f>C190*'점수 계산기'!$C$21+D190*'점수 계산기'!$C$23+'점수 계산기'!$C$25</f>
        <v>131.70800000000003</v>
      </c>
      <c r="G190" s="269">
        <f t="shared" si="13"/>
        <v>0.20800000000002683</v>
      </c>
      <c r="H190" s="280" t="str">
        <f t="shared" si="16"/>
        <v>진</v>
      </c>
      <c r="I190" s="150"/>
      <c r="J190" s="46">
        <v>184</v>
      </c>
      <c r="K190" s="46" t="str">
        <f t="shared" si="15"/>
        <v>a</v>
      </c>
      <c r="L190" s="302" t="str">
        <f>K190&amp;"_{"&amp;QUOTIENT(J190,23)&amp;"} : "&amp;'국어 진위판정'!E190-0.5&amp;"≤"&amp;'국어 진위판정'!C190&amp;"x+"&amp;'국어 진위판정'!D190&amp;"y+언&lt;"&amp;'국어 진위판정'!E190+0.5</f>
        <v>a_{8} : 131.5≤60x+24y+언&lt;132.5</v>
      </c>
    </row>
    <row r="191" spans="2:15" s="56" customFormat="1" ht="21" customHeight="1">
      <c r="B191" s="90" t="s">
        <v>61</v>
      </c>
      <c r="C191" s="257">
        <v>59</v>
      </c>
      <c r="D191" s="258">
        <v>24</v>
      </c>
      <c r="E191" s="258">
        <v>131</v>
      </c>
      <c r="F191" s="269">
        <f>C191*'점수 계산기'!$C$21+D191*'점수 계산기'!$C$23+'점수 계산기'!$C$25</f>
        <v>130.584</v>
      </c>
      <c r="G191" s="269">
        <f t="shared" ref="G191:G254" si="17">MIN(ABS(E191-0.5-F191), ABS(E191+0.5-F191))</f>
        <v>8.4000000000003183E-2</v>
      </c>
      <c r="H191" s="280" t="str">
        <f t="shared" si="16"/>
        <v>진</v>
      </c>
      <c r="I191" s="150"/>
      <c r="J191" s="46">
        <v>185</v>
      </c>
      <c r="K191" s="46" t="str">
        <f t="shared" si="15"/>
        <v>b</v>
      </c>
      <c r="L191" s="302" t="str">
        <f>K191&amp;"_{"&amp;QUOTIENT(J191,23)&amp;"} : "&amp;'국어 진위판정'!E191-0.5&amp;"≤"&amp;'국어 진위판정'!C191&amp;"x+"&amp;'국어 진위판정'!D191&amp;"y+언&lt;"&amp;'국어 진위판정'!E191+0.5</f>
        <v>b_{8} : 130.5≤59x+24y+언&lt;131.5</v>
      </c>
    </row>
    <row r="192" spans="2:15" s="56" customFormat="1" ht="21" customHeight="1">
      <c r="B192" s="90" t="s">
        <v>61</v>
      </c>
      <c r="C192" s="257">
        <v>58</v>
      </c>
      <c r="D192" s="258">
        <v>24</v>
      </c>
      <c r="E192" s="258">
        <v>129</v>
      </c>
      <c r="F192" s="269">
        <f>C192*'점수 계산기'!$C$21+D192*'점수 계산기'!$C$23+'점수 계산기'!$C$25</f>
        <v>129.46</v>
      </c>
      <c r="G192" s="269">
        <f t="shared" si="17"/>
        <v>3.9999999999992042E-2</v>
      </c>
      <c r="H192" s="280" t="str">
        <f t="shared" si="16"/>
        <v>진</v>
      </c>
      <c r="I192" s="150"/>
      <c r="J192" s="46">
        <v>186</v>
      </c>
      <c r="K192" s="46" t="str">
        <f t="shared" si="15"/>
        <v>c</v>
      </c>
      <c r="L192" s="302" t="str">
        <f>K192&amp;"_{"&amp;QUOTIENT(J192,23)&amp;"} : "&amp;'국어 진위판정'!E192-0.5&amp;"≤"&amp;'국어 진위판정'!C192&amp;"x+"&amp;'국어 진위판정'!D192&amp;"y+언&lt;"&amp;'국어 진위판정'!E192+0.5</f>
        <v>c_{8} : 128.5≤58x+24y+언&lt;129.5</v>
      </c>
    </row>
    <row r="193" spans="2:12" s="56" customFormat="1" ht="21" customHeight="1">
      <c r="B193" s="90" t="s">
        <v>61</v>
      </c>
      <c r="C193" s="257">
        <v>57</v>
      </c>
      <c r="D193" s="258">
        <v>24</v>
      </c>
      <c r="E193" s="258">
        <v>129</v>
      </c>
      <c r="F193" s="269">
        <f>C193*'점수 계산기'!$C$21+D193*'점수 계산기'!$C$23+'점수 계산기'!$C$25</f>
        <v>128.33600000000001</v>
      </c>
      <c r="G193" s="269">
        <f t="shared" si="17"/>
        <v>0.16399999999998727</v>
      </c>
      <c r="H193" s="280" t="s">
        <v>31</v>
      </c>
      <c r="I193" s="150"/>
      <c r="J193" s="46">
        <v>187</v>
      </c>
      <c r="K193" s="46" t="str">
        <f t="shared" si="15"/>
        <v>d</v>
      </c>
      <c r="L193" s="302" t="str">
        <f>K193&amp;"_{"&amp;QUOTIENT(J193,23)&amp;"} : "&amp;'국어 진위판정'!E193-0.5&amp;"≤"&amp;'국어 진위판정'!C193&amp;"x+"&amp;'국어 진위판정'!D193&amp;"y+언&lt;"&amp;'국어 진위판정'!E193+0.5</f>
        <v>d_{8} : 128.5≤57x+24y+언&lt;129.5</v>
      </c>
    </row>
    <row r="194" spans="2:12" s="56" customFormat="1" ht="21" customHeight="1">
      <c r="B194" s="90" t="s">
        <v>61</v>
      </c>
      <c r="C194" s="257">
        <v>57</v>
      </c>
      <c r="D194" s="258">
        <v>24</v>
      </c>
      <c r="E194" s="258">
        <v>128</v>
      </c>
      <c r="F194" s="269">
        <f>C194*'점수 계산기'!$C$21+D194*'점수 계산기'!$C$23+'점수 계산기'!$C$25</f>
        <v>128.33600000000001</v>
      </c>
      <c r="G194" s="269">
        <f t="shared" si="17"/>
        <v>0.16399999999998727</v>
      </c>
      <c r="H194" s="280" t="str">
        <f t="shared" si="16"/>
        <v>진</v>
      </c>
      <c r="I194" s="150"/>
      <c r="J194" s="46">
        <v>188</v>
      </c>
      <c r="K194" s="46" t="str">
        <f t="shared" si="15"/>
        <v>e</v>
      </c>
      <c r="L194" s="302" t="str">
        <f>K194&amp;"_{"&amp;QUOTIENT(J194,23)&amp;"} : "&amp;'국어 진위판정'!E194-0.5&amp;"≤"&amp;'국어 진위판정'!C194&amp;"x+"&amp;'국어 진위판정'!D194&amp;"y+언&lt;"&amp;'국어 진위판정'!E194+0.5</f>
        <v>e_{8} : 127.5≤57x+24y+언&lt;128.5</v>
      </c>
    </row>
    <row r="195" spans="2:12" s="56" customFormat="1" ht="21" customHeight="1">
      <c r="B195" s="90" t="s">
        <v>61</v>
      </c>
      <c r="C195" s="257">
        <v>56</v>
      </c>
      <c r="D195" s="258">
        <v>24</v>
      </c>
      <c r="E195" s="258">
        <v>127</v>
      </c>
      <c r="F195" s="269">
        <f>C195*'점수 계산기'!$C$21+D195*'점수 계산기'!$C$23+'점수 계산기'!$C$25</f>
        <v>127.212</v>
      </c>
      <c r="G195" s="269">
        <f t="shared" si="17"/>
        <v>0.2879999999999967</v>
      </c>
      <c r="H195" s="280" t="str">
        <f t="shared" si="16"/>
        <v>진</v>
      </c>
      <c r="I195" s="150"/>
      <c r="J195" s="46">
        <v>189</v>
      </c>
      <c r="K195" s="46" t="str">
        <f t="shared" si="15"/>
        <v>f</v>
      </c>
      <c r="L195" s="302" t="str">
        <f>K195&amp;"_{"&amp;QUOTIENT(J195,23)&amp;"} : "&amp;'국어 진위판정'!E195-0.5&amp;"≤"&amp;'국어 진위판정'!C195&amp;"x+"&amp;'국어 진위판정'!D195&amp;"y+언&lt;"&amp;'국어 진위판정'!E195+0.5</f>
        <v>f_{8} : 126.5≤56x+24y+언&lt;127.5</v>
      </c>
    </row>
    <row r="196" spans="2:12" s="56" customFormat="1" ht="21" customHeight="1">
      <c r="B196" s="90" t="s">
        <v>61</v>
      </c>
      <c r="C196" s="257">
        <v>55</v>
      </c>
      <c r="D196" s="258">
        <v>24</v>
      </c>
      <c r="E196" s="258">
        <v>128</v>
      </c>
      <c r="F196" s="269">
        <f>C196*'점수 계산기'!$C$21+D196*'점수 계산기'!$C$23+'점수 계산기'!$C$25</f>
        <v>126.08800000000001</v>
      </c>
      <c r="G196" s="269">
        <f t="shared" si="17"/>
        <v>1.4119999999999919</v>
      </c>
      <c r="H196" s="280" t="str">
        <f t="shared" si="16"/>
        <v>위</v>
      </c>
      <c r="I196" s="150"/>
      <c r="J196" s="46">
        <v>190</v>
      </c>
      <c r="K196" s="46" t="str">
        <f t="shared" si="15"/>
        <v>g</v>
      </c>
      <c r="L196" s="302" t="str">
        <f>K196&amp;"_{"&amp;QUOTIENT(J196,23)&amp;"} : "&amp;'국어 진위판정'!E196-0.5&amp;"≤"&amp;'국어 진위판정'!C196&amp;"x+"&amp;'국어 진위판정'!D196&amp;"y+언&lt;"&amp;'국어 진위판정'!E196+0.5</f>
        <v>g_{8} : 127.5≤55x+24y+언&lt;128.5</v>
      </c>
    </row>
    <row r="197" spans="2:12" s="56" customFormat="1" ht="21" customHeight="1">
      <c r="B197" s="90" t="s">
        <v>61</v>
      </c>
      <c r="C197" s="257">
        <v>55</v>
      </c>
      <c r="D197" s="258">
        <v>24</v>
      </c>
      <c r="E197" s="258">
        <v>126</v>
      </c>
      <c r="F197" s="269">
        <f>C197*'점수 계산기'!$C$21+D197*'점수 계산기'!$C$23+'점수 계산기'!$C$25</f>
        <v>126.08800000000001</v>
      </c>
      <c r="G197" s="269">
        <f t="shared" si="17"/>
        <v>0.41199999999999193</v>
      </c>
      <c r="H197" s="280" t="str">
        <f t="shared" si="16"/>
        <v>진</v>
      </c>
      <c r="I197" s="150"/>
      <c r="J197" s="46">
        <v>191</v>
      </c>
      <c r="K197" s="46" t="str">
        <f t="shared" si="15"/>
        <v>h</v>
      </c>
      <c r="L197" s="302" t="str">
        <f>K197&amp;"_{"&amp;QUOTIENT(J197,23)&amp;"} : "&amp;'국어 진위판정'!E197-0.5&amp;"≤"&amp;'국어 진위판정'!C197&amp;"x+"&amp;'국어 진위판정'!D197&amp;"y+언&lt;"&amp;'국어 진위판정'!E197+0.5</f>
        <v>h_{8} : 125.5≤55x+24y+언&lt;126.5</v>
      </c>
    </row>
    <row r="198" spans="2:12" s="56" customFormat="1" ht="21" customHeight="1">
      <c r="B198" s="90" t="s">
        <v>61</v>
      </c>
      <c r="C198" s="257">
        <v>54</v>
      </c>
      <c r="D198" s="258">
        <v>24</v>
      </c>
      <c r="E198" s="258">
        <v>125</v>
      </c>
      <c r="F198" s="269">
        <f>C198*'점수 계산기'!$C$21+D198*'점수 계산기'!$C$23+'점수 계산기'!$C$25</f>
        <v>124.96400000000001</v>
      </c>
      <c r="G198" s="269">
        <f t="shared" si="17"/>
        <v>0.46400000000001285</v>
      </c>
      <c r="H198" s="280" t="str">
        <f t="shared" si="16"/>
        <v>진</v>
      </c>
      <c r="I198" s="150"/>
      <c r="J198" s="46">
        <v>192</v>
      </c>
      <c r="K198" s="46" t="str">
        <f t="shared" si="15"/>
        <v>i</v>
      </c>
      <c r="L198" s="302" t="str">
        <f>K198&amp;"_{"&amp;QUOTIENT(J198,23)&amp;"} : "&amp;'국어 진위판정'!E198-0.5&amp;"≤"&amp;'국어 진위판정'!C198&amp;"x+"&amp;'국어 진위판정'!D198&amp;"y+언&lt;"&amp;'국어 진위판정'!E198+0.5</f>
        <v>i_{8} : 124.5≤54x+24y+언&lt;125.5</v>
      </c>
    </row>
    <row r="199" spans="2:12" s="56" customFormat="1" ht="21" customHeight="1">
      <c r="B199" s="90" t="s">
        <v>61</v>
      </c>
      <c r="C199" s="257">
        <v>53</v>
      </c>
      <c r="D199" s="258">
        <v>24</v>
      </c>
      <c r="E199" s="258">
        <v>124</v>
      </c>
      <c r="F199" s="269">
        <f>C199*'점수 계산기'!$C$21+D199*'점수 계산기'!$C$23+'점수 계산기'!$C$25</f>
        <v>123.84</v>
      </c>
      <c r="G199" s="269">
        <f t="shared" si="17"/>
        <v>0.34000000000000341</v>
      </c>
      <c r="H199" s="280" t="str">
        <f t="shared" si="16"/>
        <v>진</v>
      </c>
      <c r="I199" s="150"/>
      <c r="J199" s="46">
        <v>193</v>
      </c>
      <c r="K199" s="46" t="str">
        <f t="shared" si="15"/>
        <v>j</v>
      </c>
      <c r="L199" s="302" t="str">
        <f>K199&amp;"_{"&amp;QUOTIENT(J199,23)&amp;"} : "&amp;'국어 진위판정'!E199-0.5&amp;"≤"&amp;'국어 진위판정'!C199&amp;"x+"&amp;'국어 진위판정'!D199&amp;"y+언&lt;"&amp;'국어 진위판정'!E199+0.5</f>
        <v>j_{8} : 123.5≤53x+24y+언&lt;124.5</v>
      </c>
    </row>
    <row r="200" spans="2:12" s="56" customFormat="1" ht="21" customHeight="1">
      <c r="B200" s="90" t="s">
        <v>61</v>
      </c>
      <c r="C200" s="257">
        <v>52</v>
      </c>
      <c r="D200" s="258">
        <v>24</v>
      </c>
      <c r="E200" s="258">
        <v>123</v>
      </c>
      <c r="F200" s="269">
        <f>C200*'점수 계산기'!$C$21+D200*'점수 계산기'!$C$23+'점수 계산기'!$C$25</f>
        <v>122.71600000000001</v>
      </c>
      <c r="G200" s="269">
        <f t="shared" si="17"/>
        <v>0.21600000000000819</v>
      </c>
      <c r="H200" s="280" t="str">
        <f t="shared" si="16"/>
        <v>진</v>
      </c>
      <c r="I200" s="150"/>
      <c r="J200" s="46">
        <v>194</v>
      </c>
      <c r="K200" s="46" t="str">
        <f t="shared" si="15"/>
        <v>k</v>
      </c>
      <c r="L200" s="302" t="str">
        <f>K200&amp;"_{"&amp;QUOTIENT(J200,23)&amp;"} : "&amp;'국어 진위판정'!E200-0.5&amp;"≤"&amp;'국어 진위판정'!C200&amp;"x+"&amp;'국어 진위판정'!D200&amp;"y+언&lt;"&amp;'국어 진위판정'!E200+0.5</f>
        <v>k_{8} : 122.5≤52x+24y+언&lt;123.5</v>
      </c>
    </row>
    <row r="201" spans="2:12" s="56" customFormat="1" ht="21" customHeight="1">
      <c r="B201" s="90" t="s">
        <v>61</v>
      </c>
      <c r="C201" s="257">
        <v>50</v>
      </c>
      <c r="D201" s="258">
        <v>24</v>
      </c>
      <c r="E201" s="258">
        <v>120</v>
      </c>
      <c r="F201" s="269">
        <f>C201*'점수 계산기'!$C$21+D201*'점수 계산기'!$C$23+'점수 계산기'!$C$25</f>
        <v>120.468</v>
      </c>
      <c r="G201" s="269">
        <f t="shared" si="17"/>
        <v>3.1999999999996476E-2</v>
      </c>
      <c r="H201" s="280" t="str">
        <f t="shared" si="16"/>
        <v>진</v>
      </c>
      <c r="I201" s="150"/>
      <c r="J201" s="46">
        <v>195</v>
      </c>
      <c r="K201" s="46" t="str">
        <f t="shared" si="15"/>
        <v>l</v>
      </c>
      <c r="L201" s="302" t="str">
        <f>K201&amp;"_{"&amp;QUOTIENT(J201,23)&amp;"} : "&amp;'국어 진위판정'!E201-0.5&amp;"≤"&amp;'국어 진위판정'!C201&amp;"x+"&amp;'국어 진위판정'!D201&amp;"y+언&lt;"&amp;'국어 진위판정'!E201+0.5</f>
        <v>l_{8} : 119.5≤50x+24y+언&lt;120.5</v>
      </c>
    </row>
    <row r="202" spans="2:12" s="56" customFormat="1" ht="21" customHeight="1">
      <c r="B202" s="90" t="s">
        <v>61</v>
      </c>
      <c r="C202" s="257">
        <v>50</v>
      </c>
      <c r="D202" s="258">
        <v>24</v>
      </c>
      <c r="E202" s="258">
        <v>118</v>
      </c>
      <c r="F202" s="269">
        <f>C202*'점수 계산기'!$C$21+D202*'점수 계산기'!$C$23+'점수 계산기'!$C$25</f>
        <v>120.468</v>
      </c>
      <c r="G202" s="269">
        <f t="shared" si="17"/>
        <v>1.9680000000000035</v>
      </c>
      <c r="H202" s="280" t="str">
        <f t="shared" si="16"/>
        <v>위</v>
      </c>
      <c r="I202" s="150"/>
      <c r="J202" s="46">
        <v>196</v>
      </c>
      <c r="K202" s="46" t="str">
        <f t="shared" si="15"/>
        <v>m</v>
      </c>
      <c r="L202" s="302" t="str">
        <f>K202&amp;"_{"&amp;QUOTIENT(J202,23)&amp;"} : "&amp;'국어 진위판정'!E202-0.5&amp;"≤"&amp;'국어 진위판정'!C202&amp;"x+"&amp;'국어 진위판정'!D202&amp;"y+언&lt;"&amp;'국어 진위판정'!E202+0.5</f>
        <v>m_{8} : 117.5≤50x+24y+언&lt;118.5</v>
      </c>
    </row>
    <row r="203" spans="2:12" s="56" customFormat="1" ht="21" customHeight="1">
      <c r="B203" s="90" t="s">
        <v>61</v>
      </c>
      <c r="C203" s="257">
        <v>82</v>
      </c>
      <c r="D203" s="258">
        <v>22</v>
      </c>
      <c r="E203" s="258">
        <v>130</v>
      </c>
      <c r="F203" s="269">
        <f>C203*'점수 계산기'!$C$21+D203*'점수 계산기'!$C$23+'점수 계산기'!$C$25</f>
        <v>154.47200000000001</v>
      </c>
      <c r="G203" s="269">
        <f t="shared" si="17"/>
        <v>23.972000000000008</v>
      </c>
      <c r="H203" s="280" t="str">
        <f t="shared" si="16"/>
        <v>위</v>
      </c>
      <c r="I203" s="150"/>
      <c r="J203" s="46">
        <v>197</v>
      </c>
      <c r="K203" s="46" t="str">
        <f t="shared" si="15"/>
        <v>n</v>
      </c>
      <c r="L203" s="302" t="str">
        <f>K203&amp;"_{"&amp;QUOTIENT(J203,23)&amp;"} : "&amp;'국어 진위판정'!E203-0.5&amp;"≤"&amp;'국어 진위판정'!C203&amp;"x+"&amp;'국어 진위판정'!D203&amp;"y+언&lt;"&amp;'국어 진위판정'!E203+0.5</f>
        <v>n_{8} : 129.5≤82x+22y+언&lt;130.5</v>
      </c>
    </row>
    <row r="204" spans="2:12" s="56" customFormat="1" ht="21" customHeight="1">
      <c r="B204" s="90" t="s">
        <v>61</v>
      </c>
      <c r="C204" s="257">
        <v>76</v>
      </c>
      <c r="D204" s="258">
        <v>22</v>
      </c>
      <c r="E204" s="258">
        <v>148</v>
      </c>
      <c r="F204" s="269">
        <f>C204*'점수 계산기'!$C$21+D204*'점수 계산기'!$C$23+'점수 계산기'!$C$25</f>
        <v>147.72800000000001</v>
      </c>
      <c r="G204" s="269">
        <f t="shared" si="17"/>
        <v>0.22800000000000864</v>
      </c>
      <c r="H204" s="280" t="str">
        <f t="shared" si="16"/>
        <v>진</v>
      </c>
      <c r="I204" s="150"/>
      <c r="J204" s="46">
        <v>198</v>
      </c>
      <c r="K204" s="46" t="str">
        <f t="shared" si="15"/>
        <v>o</v>
      </c>
      <c r="L204" s="302" t="str">
        <f>K204&amp;"_{"&amp;QUOTIENT(J204,23)&amp;"} : "&amp;'국어 진위판정'!E204-0.5&amp;"≤"&amp;'국어 진위판정'!C204&amp;"x+"&amp;'국어 진위판정'!D204&amp;"y+언&lt;"&amp;'국어 진위판정'!E204+0.5</f>
        <v>o_{8} : 147.5≤76x+22y+언&lt;148.5</v>
      </c>
    </row>
    <row r="205" spans="2:12" s="56" customFormat="1" ht="21" customHeight="1">
      <c r="B205" s="90" t="s">
        <v>61</v>
      </c>
      <c r="C205" s="257">
        <v>74</v>
      </c>
      <c r="D205" s="258">
        <v>22</v>
      </c>
      <c r="E205" s="258">
        <v>145</v>
      </c>
      <c r="F205" s="269">
        <f>C205*'점수 계산기'!$C$21+D205*'점수 계산기'!$C$23+'점수 계산기'!$C$25</f>
        <v>145.48000000000002</v>
      </c>
      <c r="G205" s="269">
        <f t="shared" si="17"/>
        <v>1.999999999998181E-2</v>
      </c>
      <c r="H205" s="280" t="str">
        <f t="shared" si="16"/>
        <v>진</v>
      </c>
      <c r="I205" s="150"/>
      <c r="J205" s="46">
        <v>199</v>
      </c>
      <c r="K205" s="46" t="str">
        <f t="shared" si="15"/>
        <v>p</v>
      </c>
      <c r="L205" s="302" t="str">
        <f>K205&amp;"_{"&amp;QUOTIENT(J205,23)&amp;"} : "&amp;'국어 진위판정'!E205-0.5&amp;"≤"&amp;'국어 진위판정'!C205&amp;"x+"&amp;'국어 진위판정'!D205&amp;"y+언&lt;"&amp;'국어 진위판정'!E205+0.5</f>
        <v>p_{8} : 144.5≤74x+22y+언&lt;145.5</v>
      </c>
    </row>
    <row r="206" spans="2:12" s="56" customFormat="1" ht="21" customHeight="1">
      <c r="B206" s="90" t="s">
        <v>61</v>
      </c>
      <c r="C206" s="257">
        <v>73</v>
      </c>
      <c r="D206" s="258">
        <v>22</v>
      </c>
      <c r="E206" s="258">
        <v>144</v>
      </c>
      <c r="F206" s="269">
        <f>C206*'점수 계산기'!$C$21+D206*'점수 계산기'!$C$23+'점수 계산기'!$C$25</f>
        <v>144.35599999999999</v>
      </c>
      <c r="G206" s="269">
        <f t="shared" si="17"/>
        <v>0.14400000000000546</v>
      </c>
      <c r="H206" s="280" t="str">
        <f t="shared" si="16"/>
        <v>진</v>
      </c>
      <c r="I206" s="150"/>
      <c r="J206" s="46">
        <v>200</v>
      </c>
      <c r="K206" s="46" t="str">
        <f t="shared" si="15"/>
        <v>q</v>
      </c>
      <c r="L206" s="302" t="str">
        <f>K206&amp;"_{"&amp;QUOTIENT(J206,23)&amp;"} : "&amp;'국어 진위판정'!E206-0.5&amp;"≤"&amp;'국어 진위판정'!C206&amp;"x+"&amp;'국어 진위판정'!D206&amp;"y+언&lt;"&amp;'국어 진위판정'!E206+0.5</f>
        <v>q_{8} : 143.5≤73x+22y+언&lt;144.5</v>
      </c>
    </row>
    <row r="207" spans="2:12" s="56" customFormat="1" ht="21" customHeight="1">
      <c r="B207" s="90" t="s">
        <v>61</v>
      </c>
      <c r="C207" s="257">
        <v>72</v>
      </c>
      <c r="D207" s="258">
        <v>22</v>
      </c>
      <c r="E207" s="258">
        <v>143</v>
      </c>
      <c r="F207" s="269">
        <f>C207*'점수 계산기'!$C$21+D207*'점수 계산기'!$C$23+'점수 계산기'!$C$25</f>
        <v>143.23200000000003</v>
      </c>
      <c r="G207" s="269">
        <f t="shared" si="17"/>
        <v>0.26799999999997226</v>
      </c>
      <c r="H207" s="280" t="str">
        <f t="shared" si="16"/>
        <v>진</v>
      </c>
      <c r="I207" s="150"/>
      <c r="J207" s="46">
        <v>201</v>
      </c>
      <c r="K207" s="46" t="str">
        <f t="shared" si="15"/>
        <v>r</v>
      </c>
      <c r="L207" s="302" t="str">
        <f>K207&amp;"_{"&amp;QUOTIENT(J207,23)&amp;"} : "&amp;'국어 진위판정'!E207-0.5&amp;"≤"&amp;'국어 진위판정'!C207&amp;"x+"&amp;'국어 진위판정'!D207&amp;"y+언&lt;"&amp;'국어 진위판정'!E207+0.5</f>
        <v>r_{8} : 142.5≤72x+22y+언&lt;143.5</v>
      </c>
    </row>
    <row r="208" spans="2:12" s="56" customFormat="1" ht="21" customHeight="1">
      <c r="B208" s="90" t="s">
        <v>61</v>
      </c>
      <c r="C208" s="257">
        <v>71</v>
      </c>
      <c r="D208" s="258">
        <v>22</v>
      </c>
      <c r="E208" s="258">
        <v>142</v>
      </c>
      <c r="F208" s="269">
        <f>C208*'점수 계산기'!$C$21+D208*'점수 계산기'!$C$23+'점수 계산기'!$C$25</f>
        <v>142.108</v>
      </c>
      <c r="G208" s="269">
        <f t="shared" si="17"/>
        <v>0.39199999999999591</v>
      </c>
      <c r="H208" s="280" t="str">
        <f t="shared" si="16"/>
        <v>진</v>
      </c>
      <c r="I208" s="150"/>
      <c r="J208" s="46">
        <v>202</v>
      </c>
      <c r="K208" s="46" t="str">
        <f t="shared" si="15"/>
        <v>s</v>
      </c>
      <c r="L208" s="302" t="str">
        <f>K208&amp;"_{"&amp;QUOTIENT(J208,23)&amp;"} : "&amp;'국어 진위판정'!E208-0.5&amp;"≤"&amp;'국어 진위판정'!C208&amp;"x+"&amp;'국어 진위판정'!D208&amp;"y+언&lt;"&amp;'국어 진위판정'!E208+0.5</f>
        <v>s_{8} : 141.5≤71x+22y+언&lt;142.5</v>
      </c>
    </row>
    <row r="209" spans="2:12" s="56" customFormat="1" ht="21" customHeight="1">
      <c r="B209" s="90" t="s">
        <v>61</v>
      </c>
      <c r="C209" s="257">
        <v>70</v>
      </c>
      <c r="D209" s="258">
        <v>22</v>
      </c>
      <c r="E209" s="258">
        <v>143</v>
      </c>
      <c r="F209" s="269">
        <f>C209*'점수 계산기'!$C$21+D209*'점수 계산기'!$C$23+'점수 계산기'!$C$25</f>
        <v>140.98400000000001</v>
      </c>
      <c r="G209" s="269">
        <f t="shared" si="17"/>
        <v>1.5159999999999911</v>
      </c>
      <c r="H209" s="280" t="str">
        <f t="shared" si="16"/>
        <v>위</v>
      </c>
      <c r="I209" s="150"/>
      <c r="J209" s="46">
        <v>203</v>
      </c>
      <c r="K209" s="46" t="str">
        <f t="shared" si="15"/>
        <v>t</v>
      </c>
      <c r="L209" s="302" t="str">
        <f>K209&amp;"_{"&amp;QUOTIENT(J209,23)&amp;"} : "&amp;'국어 진위판정'!E209-0.5&amp;"≤"&amp;'국어 진위판정'!C209&amp;"x+"&amp;'국어 진위판정'!D209&amp;"y+언&lt;"&amp;'국어 진위판정'!E209+0.5</f>
        <v>t_{8} : 142.5≤70x+22y+언&lt;143.5</v>
      </c>
    </row>
    <row r="210" spans="2:12" s="56" customFormat="1" ht="21" customHeight="1">
      <c r="B210" s="90" t="s">
        <v>61</v>
      </c>
      <c r="C210" s="257">
        <v>70</v>
      </c>
      <c r="D210" s="258">
        <v>22</v>
      </c>
      <c r="E210" s="258">
        <v>141</v>
      </c>
      <c r="F210" s="269">
        <f>C210*'점수 계산기'!$C$21+D210*'점수 계산기'!$C$23+'점수 계산기'!$C$25</f>
        <v>140.98400000000001</v>
      </c>
      <c r="G210" s="269">
        <f t="shared" si="17"/>
        <v>0.48400000000000887</v>
      </c>
      <c r="H210" s="280" t="str">
        <f t="shared" si="16"/>
        <v>진</v>
      </c>
      <c r="I210" s="150"/>
      <c r="J210" s="46">
        <v>204</v>
      </c>
      <c r="K210" s="46" t="str">
        <f t="shared" si="15"/>
        <v>u</v>
      </c>
      <c r="L210" s="302" t="str">
        <f>K210&amp;"_{"&amp;QUOTIENT(J210,23)&amp;"} : "&amp;'국어 진위판정'!E210-0.5&amp;"≤"&amp;'국어 진위판정'!C210&amp;"x+"&amp;'국어 진위판정'!D210&amp;"y+언&lt;"&amp;'국어 진위판정'!E210+0.5</f>
        <v>u_{8} : 140.5≤70x+22y+언&lt;141.5</v>
      </c>
    </row>
    <row r="211" spans="2:12" s="56" customFormat="1" ht="21" customHeight="1">
      <c r="B211" s="90" t="s">
        <v>61</v>
      </c>
      <c r="C211" s="257">
        <v>69</v>
      </c>
      <c r="D211" s="258">
        <v>22</v>
      </c>
      <c r="E211" s="258">
        <v>141</v>
      </c>
      <c r="F211" s="269">
        <f>C211*'점수 계산기'!$C$21+D211*'점수 계산기'!$C$23+'점수 계산기'!$C$25</f>
        <v>139.86000000000001</v>
      </c>
      <c r="G211" s="269">
        <f t="shared" si="17"/>
        <v>0.63999999999998636</v>
      </c>
      <c r="H211" s="280" t="str">
        <f t="shared" si="16"/>
        <v>위</v>
      </c>
      <c r="I211" s="150"/>
      <c r="J211" s="46">
        <v>205</v>
      </c>
      <c r="K211" s="46" t="str">
        <f t="shared" si="15"/>
        <v>v</v>
      </c>
      <c r="L211" s="302" t="str">
        <f>K211&amp;"_{"&amp;QUOTIENT(J211,23)&amp;"} : "&amp;'국어 진위판정'!E211-0.5&amp;"≤"&amp;'국어 진위판정'!C211&amp;"x+"&amp;'국어 진위판정'!D211&amp;"y+언&lt;"&amp;'국어 진위판정'!E211+0.5</f>
        <v>v_{8} : 140.5≤69x+22y+언&lt;141.5</v>
      </c>
    </row>
    <row r="212" spans="2:12" s="56" customFormat="1" ht="21" customHeight="1">
      <c r="B212" s="90" t="s">
        <v>61</v>
      </c>
      <c r="C212" s="257">
        <v>69</v>
      </c>
      <c r="D212" s="258">
        <v>22</v>
      </c>
      <c r="E212" s="258">
        <v>140</v>
      </c>
      <c r="F212" s="269">
        <f>C212*'점수 계산기'!$C$21+D212*'점수 계산기'!$C$23+'점수 계산기'!$C$25</f>
        <v>139.86000000000001</v>
      </c>
      <c r="G212" s="269">
        <f t="shared" si="17"/>
        <v>0.36000000000001364</v>
      </c>
      <c r="H212" s="280" t="str">
        <f t="shared" si="16"/>
        <v>진</v>
      </c>
      <c r="I212" s="150"/>
      <c r="J212" s="46">
        <v>206</v>
      </c>
      <c r="K212" s="46" t="str">
        <f t="shared" si="15"/>
        <v>w</v>
      </c>
      <c r="L212" s="302" t="str">
        <f>K212&amp;"_{"&amp;QUOTIENT(J212,23)&amp;"} : "&amp;'국어 진위판정'!E212-0.5&amp;"≤"&amp;'국어 진위판정'!C212&amp;"x+"&amp;'국어 진위판정'!D212&amp;"y+언&lt;"&amp;'국어 진위판정'!E212+0.5</f>
        <v>w_{8} : 139.5≤69x+22y+언&lt;140.5</v>
      </c>
    </row>
    <row r="213" spans="2:12" s="56" customFormat="1" ht="21" customHeight="1">
      <c r="B213" s="90" t="s">
        <v>61</v>
      </c>
      <c r="C213" s="257">
        <v>68</v>
      </c>
      <c r="D213" s="258">
        <v>22</v>
      </c>
      <c r="E213" s="258">
        <v>139</v>
      </c>
      <c r="F213" s="269">
        <f>C213*'점수 계산기'!$C$21+D213*'점수 계산기'!$C$23+'점수 계산기'!$C$25</f>
        <v>138.73599999999999</v>
      </c>
      <c r="G213" s="269">
        <f t="shared" si="17"/>
        <v>0.23599999999999</v>
      </c>
      <c r="H213" s="280" t="str">
        <f t="shared" si="16"/>
        <v>진</v>
      </c>
      <c r="I213" s="150"/>
      <c r="J213" s="46">
        <v>207</v>
      </c>
      <c r="K213" s="46" t="str">
        <f t="shared" si="15"/>
        <v>a</v>
      </c>
      <c r="L213" s="302" t="str">
        <f>K213&amp;"_{"&amp;QUOTIENT(J213,23)&amp;"} : "&amp;'국어 진위판정'!E213-0.5&amp;"≤"&amp;'국어 진위판정'!C213&amp;"x+"&amp;'국어 진위판정'!D213&amp;"y+언&lt;"&amp;'국어 진위판정'!E213+0.5</f>
        <v>a_{9} : 138.5≤68x+22y+언&lt;139.5</v>
      </c>
    </row>
    <row r="214" spans="2:12" s="56" customFormat="1" ht="21" customHeight="1">
      <c r="B214" s="90" t="s">
        <v>61</v>
      </c>
      <c r="C214" s="257">
        <v>67</v>
      </c>
      <c r="D214" s="258">
        <v>22</v>
      </c>
      <c r="E214" s="258">
        <v>138</v>
      </c>
      <c r="F214" s="269">
        <f>C214*'점수 계산기'!$C$21+D214*'점수 계산기'!$C$23+'점수 계산기'!$C$25</f>
        <v>137.61200000000002</v>
      </c>
      <c r="G214" s="269">
        <f t="shared" si="17"/>
        <v>0.11200000000002319</v>
      </c>
      <c r="H214" s="280" t="str">
        <f t="shared" si="16"/>
        <v>진</v>
      </c>
      <c r="I214" s="150"/>
      <c r="J214" s="46">
        <v>208</v>
      </c>
      <c r="K214" s="46" t="str">
        <f t="shared" si="15"/>
        <v>b</v>
      </c>
      <c r="L214" s="302" t="str">
        <f>K214&amp;"_{"&amp;QUOTIENT(J214,23)&amp;"} : "&amp;'국어 진위판정'!E214-0.5&amp;"≤"&amp;'국어 진위판정'!C214&amp;"x+"&amp;'국어 진위판정'!D214&amp;"y+언&lt;"&amp;'국어 진위판정'!E214+0.5</f>
        <v>b_{9} : 137.5≤67x+22y+언&lt;138.5</v>
      </c>
    </row>
    <row r="215" spans="2:12" s="56" customFormat="1" ht="21" customHeight="1">
      <c r="B215" s="90" t="s">
        <v>61</v>
      </c>
      <c r="C215" s="257">
        <v>66</v>
      </c>
      <c r="D215" s="258">
        <v>22</v>
      </c>
      <c r="E215" s="258">
        <v>140</v>
      </c>
      <c r="F215" s="269">
        <f>C215*'점수 계산기'!$C$21+D215*'점수 계산기'!$C$23+'점수 계산기'!$C$25</f>
        <v>136.488</v>
      </c>
      <c r="G215" s="269">
        <f t="shared" si="17"/>
        <v>3.0120000000000005</v>
      </c>
      <c r="H215" s="280" t="str">
        <f t="shared" si="16"/>
        <v>위</v>
      </c>
      <c r="I215" s="150"/>
      <c r="J215" s="46">
        <v>209</v>
      </c>
      <c r="K215" s="46" t="str">
        <f t="shared" si="15"/>
        <v>c</v>
      </c>
      <c r="L215" s="302" t="str">
        <f>K215&amp;"_{"&amp;QUOTIENT(J215,23)&amp;"} : "&amp;'국어 진위판정'!E215-0.5&amp;"≤"&amp;'국어 진위판정'!C215&amp;"x+"&amp;'국어 진위판정'!D215&amp;"y+언&lt;"&amp;'국어 진위판정'!E215+0.5</f>
        <v>c_{9} : 139.5≤66x+22y+언&lt;140.5</v>
      </c>
    </row>
    <row r="216" spans="2:12" s="56" customFormat="1" ht="21" customHeight="1">
      <c r="B216" s="90" t="s">
        <v>61</v>
      </c>
      <c r="C216" s="257">
        <v>66</v>
      </c>
      <c r="D216" s="258">
        <v>22</v>
      </c>
      <c r="E216" s="258">
        <v>137</v>
      </c>
      <c r="F216" s="269">
        <f>C216*'점수 계산기'!$C$21+D216*'점수 계산기'!$C$23+'점수 계산기'!$C$25</f>
        <v>136.488</v>
      </c>
      <c r="G216" s="269">
        <f t="shared" si="17"/>
        <v>1.2000000000000455E-2</v>
      </c>
      <c r="H216" s="280" t="s">
        <v>31</v>
      </c>
      <c r="I216" s="150"/>
      <c r="J216" s="46">
        <v>210</v>
      </c>
      <c r="K216" s="46" t="str">
        <f t="shared" si="15"/>
        <v>d</v>
      </c>
      <c r="L216" s="302" t="str">
        <f>K216&amp;"_{"&amp;QUOTIENT(J216,23)&amp;"} : "&amp;'국어 진위판정'!E216-0.5&amp;"≤"&amp;'국어 진위판정'!C216&amp;"x+"&amp;'국어 진위판정'!D216&amp;"y+언&lt;"&amp;'국어 진위판정'!E216+0.5</f>
        <v>d_{9} : 136.5≤66x+22y+언&lt;137.5</v>
      </c>
    </row>
    <row r="217" spans="2:12" s="56" customFormat="1" ht="21" customHeight="1">
      <c r="B217" s="90" t="s">
        <v>61</v>
      </c>
      <c r="C217" s="257">
        <v>66</v>
      </c>
      <c r="D217" s="258">
        <v>22</v>
      </c>
      <c r="E217" s="258">
        <v>136</v>
      </c>
      <c r="F217" s="269">
        <f>C217*'점수 계산기'!$C$21+D217*'점수 계산기'!$C$23+'점수 계산기'!$C$25</f>
        <v>136.488</v>
      </c>
      <c r="G217" s="269">
        <f t="shared" si="17"/>
        <v>1.2000000000000455E-2</v>
      </c>
      <c r="H217" s="280" t="str">
        <f t="shared" si="16"/>
        <v>진</v>
      </c>
      <c r="I217" s="150"/>
      <c r="J217" s="46">
        <v>211</v>
      </c>
      <c r="K217" s="46" t="str">
        <f t="shared" si="15"/>
        <v>e</v>
      </c>
      <c r="L217" s="302" t="str">
        <f>K217&amp;"_{"&amp;QUOTIENT(J217,23)&amp;"} : "&amp;'국어 진위판정'!E217-0.5&amp;"≤"&amp;'국어 진위판정'!C217&amp;"x+"&amp;'국어 진위판정'!D217&amp;"y+언&lt;"&amp;'국어 진위판정'!E217+0.5</f>
        <v>e_{9} : 135.5≤66x+22y+언&lt;136.5</v>
      </c>
    </row>
    <row r="218" spans="2:12" s="56" customFormat="1" ht="21" customHeight="1">
      <c r="B218" s="90" t="s">
        <v>61</v>
      </c>
      <c r="C218" s="257">
        <v>66</v>
      </c>
      <c r="D218" s="258">
        <v>22</v>
      </c>
      <c r="E218" s="258">
        <v>135</v>
      </c>
      <c r="F218" s="269">
        <f>C218*'점수 계산기'!$C$21+D218*'점수 계산기'!$C$23+'점수 계산기'!$C$25</f>
        <v>136.488</v>
      </c>
      <c r="G218" s="269">
        <f t="shared" si="17"/>
        <v>0.98799999999999955</v>
      </c>
      <c r="H218" s="280" t="str">
        <f t="shared" si="16"/>
        <v>위</v>
      </c>
      <c r="I218" s="150"/>
      <c r="J218" s="46">
        <v>212</v>
      </c>
      <c r="K218" s="46" t="str">
        <f t="shared" si="15"/>
        <v>f</v>
      </c>
      <c r="L218" s="302" t="str">
        <f>K218&amp;"_{"&amp;QUOTIENT(J218,23)&amp;"} : "&amp;'국어 진위판정'!E218-0.5&amp;"≤"&amp;'국어 진위판정'!C218&amp;"x+"&amp;'국어 진위판정'!D218&amp;"y+언&lt;"&amp;'국어 진위판정'!E218+0.5</f>
        <v>f_{9} : 134.5≤66x+22y+언&lt;135.5</v>
      </c>
    </row>
    <row r="219" spans="2:12" s="56" customFormat="1" ht="21" customHeight="1">
      <c r="B219" s="90" t="s">
        <v>61</v>
      </c>
      <c r="C219" s="257">
        <v>65</v>
      </c>
      <c r="D219" s="258">
        <v>22</v>
      </c>
      <c r="E219" s="258">
        <v>135</v>
      </c>
      <c r="F219" s="269">
        <f>C219*'점수 계산기'!$C$21+D219*'점수 계산기'!$C$23+'점수 계산기'!$C$25</f>
        <v>135.364</v>
      </c>
      <c r="G219" s="269">
        <f t="shared" si="17"/>
        <v>0.13599999999999568</v>
      </c>
      <c r="H219" s="280" t="str">
        <f t="shared" si="16"/>
        <v>진</v>
      </c>
      <c r="I219" s="150"/>
      <c r="J219" s="46">
        <v>213</v>
      </c>
      <c r="K219" s="46" t="str">
        <f t="shared" si="15"/>
        <v>g</v>
      </c>
      <c r="L219" s="302" t="str">
        <f>K219&amp;"_{"&amp;QUOTIENT(J219,23)&amp;"} : "&amp;'국어 진위판정'!E219-0.5&amp;"≤"&amp;'국어 진위판정'!C219&amp;"x+"&amp;'국어 진위판정'!D219&amp;"y+언&lt;"&amp;'국어 진위판정'!E219+0.5</f>
        <v>g_{9} : 134.5≤65x+22y+언&lt;135.5</v>
      </c>
    </row>
    <row r="220" spans="2:12" s="56" customFormat="1" ht="21" customHeight="1">
      <c r="B220" s="90" t="s">
        <v>61</v>
      </c>
      <c r="C220" s="257">
        <v>64</v>
      </c>
      <c r="D220" s="258">
        <v>22</v>
      </c>
      <c r="E220" s="258">
        <v>134</v>
      </c>
      <c r="F220" s="269">
        <f>C220*'점수 계산기'!$C$21+D220*'점수 계산기'!$C$23+'점수 계산기'!$C$25</f>
        <v>134.24</v>
      </c>
      <c r="G220" s="269">
        <f t="shared" si="17"/>
        <v>0.25999999999999091</v>
      </c>
      <c r="H220" s="280" t="str">
        <f t="shared" si="16"/>
        <v>진</v>
      </c>
      <c r="I220" s="150"/>
      <c r="J220" s="46">
        <v>214</v>
      </c>
      <c r="K220" s="46" t="str">
        <f t="shared" si="15"/>
        <v>h</v>
      </c>
      <c r="L220" s="302" t="str">
        <f>K220&amp;"_{"&amp;QUOTIENT(J220,23)&amp;"} : "&amp;'국어 진위판정'!E220-0.5&amp;"≤"&amp;'국어 진위판정'!C220&amp;"x+"&amp;'국어 진위판정'!D220&amp;"y+언&lt;"&amp;'국어 진위판정'!E220+0.5</f>
        <v>h_{9} : 133.5≤64x+22y+언&lt;134.5</v>
      </c>
    </row>
    <row r="221" spans="2:12" s="56" customFormat="1" ht="21" customHeight="1">
      <c r="B221" s="90" t="s">
        <v>61</v>
      </c>
      <c r="C221" s="257">
        <v>63</v>
      </c>
      <c r="D221" s="258">
        <v>22</v>
      </c>
      <c r="E221" s="258">
        <v>133</v>
      </c>
      <c r="F221" s="269">
        <f>C221*'점수 계산기'!$C$21+D221*'점수 계산기'!$C$23+'점수 계산기'!$C$25</f>
        <v>133.11600000000001</v>
      </c>
      <c r="G221" s="269">
        <f t="shared" si="17"/>
        <v>0.38399999999998613</v>
      </c>
      <c r="H221" s="280" t="str">
        <f t="shared" si="16"/>
        <v>진</v>
      </c>
      <c r="I221" s="150"/>
      <c r="J221" s="46">
        <v>215</v>
      </c>
      <c r="K221" s="46" t="str">
        <f t="shared" si="15"/>
        <v>i</v>
      </c>
      <c r="L221" s="302" t="str">
        <f>K221&amp;"_{"&amp;QUOTIENT(J221,23)&amp;"} : "&amp;'국어 진위판정'!E221-0.5&amp;"≤"&amp;'국어 진위판정'!C221&amp;"x+"&amp;'국어 진위판정'!D221&amp;"y+언&lt;"&amp;'국어 진위판정'!E221+0.5</f>
        <v>i_{9} : 132.5≤63x+22y+언&lt;133.5</v>
      </c>
    </row>
    <row r="222" spans="2:12" s="56" customFormat="1" ht="21" customHeight="1">
      <c r="B222" s="90" t="s">
        <v>61</v>
      </c>
      <c r="C222" s="257">
        <v>62</v>
      </c>
      <c r="D222" s="258">
        <v>22</v>
      </c>
      <c r="E222" s="258">
        <v>132</v>
      </c>
      <c r="F222" s="269">
        <f>C222*'점수 계산기'!$C$21+D222*'점수 계산기'!$C$23+'점수 계산기'!$C$25</f>
        <v>131.99200000000002</v>
      </c>
      <c r="G222" s="269">
        <f t="shared" si="17"/>
        <v>0.49200000000001864</v>
      </c>
      <c r="H222" s="280" t="str">
        <f t="shared" si="16"/>
        <v>진</v>
      </c>
      <c r="I222" s="150"/>
      <c r="J222" s="46">
        <v>216</v>
      </c>
      <c r="K222" s="46" t="str">
        <f t="shared" si="15"/>
        <v>j</v>
      </c>
      <c r="L222" s="302" t="str">
        <f>K222&amp;"_{"&amp;QUOTIENT(J222,23)&amp;"} : "&amp;'국어 진위판정'!E222-0.5&amp;"≤"&amp;'국어 진위판정'!C222&amp;"x+"&amp;'국어 진위판정'!D222&amp;"y+언&lt;"&amp;'국어 진위판정'!E222+0.5</f>
        <v>j_{9} : 131.5≤62x+22y+언&lt;132.5</v>
      </c>
    </row>
    <row r="223" spans="2:12" s="56" customFormat="1" ht="21" customHeight="1">
      <c r="B223" s="90" t="s">
        <v>61</v>
      </c>
      <c r="C223" s="257">
        <v>61</v>
      </c>
      <c r="D223" s="258">
        <v>22</v>
      </c>
      <c r="E223" s="258">
        <v>131</v>
      </c>
      <c r="F223" s="269">
        <f>C223*'점수 계산기'!$C$21+D223*'점수 계산기'!$C$23+'점수 계산기'!$C$25</f>
        <v>130.86799999999999</v>
      </c>
      <c r="G223" s="269">
        <f t="shared" si="17"/>
        <v>0.367999999999995</v>
      </c>
      <c r="H223" s="280" t="str">
        <f t="shared" si="16"/>
        <v>진</v>
      </c>
      <c r="I223" s="150"/>
      <c r="J223" s="46">
        <v>217</v>
      </c>
      <c r="K223" s="46" t="str">
        <f t="shared" si="15"/>
        <v>k</v>
      </c>
      <c r="L223" s="302" t="str">
        <f>K223&amp;"_{"&amp;QUOTIENT(J223,23)&amp;"} : "&amp;'국어 진위판정'!E223-0.5&amp;"≤"&amp;'국어 진위판정'!C223&amp;"x+"&amp;'국어 진위판정'!D223&amp;"y+언&lt;"&amp;'국어 진위판정'!E223+0.5</f>
        <v>k_{9} : 130.5≤61x+22y+언&lt;131.5</v>
      </c>
    </row>
    <row r="224" spans="2:12" s="56" customFormat="1" ht="21" customHeight="1">
      <c r="B224" s="90" t="s">
        <v>61</v>
      </c>
      <c r="C224" s="257">
        <v>60</v>
      </c>
      <c r="D224" s="258">
        <v>22</v>
      </c>
      <c r="E224" s="258">
        <v>132</v>
      </c>
      <c r="F224" s="269">
        <f>C224*'점수 계산기'!$C$21+D224*'점수 계산기'!$C$23+'점수 계산기'!$C$25</f>
        <v>129.74400000000003</v>
      </c>
      <c r="G224" s="269">
        <f t="shared" si="17"/>
        <v>1.7559999999999718</v>
      </c>
      <c r="H224" s="280" t="str">
        <f t="shared" si="16"/>
        <v>위</v>
      </c>
      <c r="I224" s="150"/>
      <c r="J224" s="46">
        <v>218</v>
      </c>
      <c r="K224" s="46" t="str">
        <f t="shared" si="15"/>
        <v>l</v>
      </c>
      <c r="L224" s="302" t="str">
        <f>K224&amp;"_{"&amp;QUOTIENT(J224,23)&amp;"} : "&amp;'국어 진위판정'!E224-0.5&amp;"≤"&amp;'국어 진위판정'!C224&amp;"x+"&amp;'국어 진위판정'!D224&amp;"y+언&lt;"&amp;'국어 진위판정'!E224+0.5</f>
        <v>l_{9} : 131.5≤60x+22y+언&lt;132.5</v>
      </c>
    </row>
    <row r="225" spans="2:12" s="56" customFormat="1" ht="21" customHeight="1">
      <c r="B225" s="90" t="s">
        <v>61</v>
      </c>
      <c r="C225" s="257">
        <v>60</v>
      </c>
      <c r="D225" s="258">
        <v>22</v>
      </c>
      <c r="E225" s="258">
        <v>130</v>
      </c>
      <c r="F225" s="269">
        <f>C225*'점수 계산기'!$C$21+D225*'점수 계산기'!$C$23+'점수 계산기'!$C$25</f>
        <v>129.74400000000003</v>
      </c>
      <c r="G225" s="269">
        <f t="shared" si="17"/>
        <v>0.24400000000002819</v>
      </c>
      <c r="H225" s="280" t="str">
        <f t="shared" si="16"/>
        <v>진</v>
      </c>
      <c r="I225" s="150"/>
      <c r="J225" s="46">
        <v>219</v>
      </c>
      <c r="K225" s="46" t="str">
        <f t="shared" si="15"/>
        <v>m</v>
      </c>
      <c r="L225" s="302" t="str">
        <f>K225&amp;"_{"&amp;QUOTIENT(J225,23)&amp;"} : "&amp;'국어 진위판정'!E225-0.5&amp;"≤"&amp;'국어 진위판정'!C225&amp;"x+"&amp;'국어 진위판정'!D225&amp;"y+언&lt;"&amp;'국어 진위판정'!E225+0.5</f>
        <v>m_{9} : 129.5≤60x+22y+언&lt;130.5</v>
      </c>
    </row>
    <row r="226" spans="2:12" s="56" customFormat="1" ht="21" customHeight="1">
      <c r="B226" s="90" t="s">
        <v>61</v>
      </c>
      <c r="C226" s="257">
        <v>59</v>
      </c>
      <c r="D226" s="258">
        <v>22</v>
      </c>
      <c r="E226" s="258">
        <v>129</v>
      </c>
      <c r="F226" s="269">
        <f>C226*'점수 계산기'!$C$21+D226*'점수 계산기'!$C$23+'점수 계산기'!$C$25</f>
        <v>128.62</v>
      </c>
      <c r="G226" s="269">
        <f t="shared" si="17"/>
        <v>0.12000000000000455</v>
      </c>
      <c r="H226" s="280" t="str">
        <f t="shared" si="16"/>
        <v>진</v>
      </c>
      <c r="I226" s="150"/>
      <c r="J226" s="46">
        <v>220</v>
      </c>
      <c r="K226" s="46" t="str">
        <f t="shared" si="15"/>
        <v>n</v>
      </c>
      <c r="L226" s="302" t="str">
        <f>K226&amp;"_{"&amp;QUOTIENT(J226,23)&amp;"} : "&amp;'국어 진위판정'!E226-0.5&amp;"≤"&amp;'국어 진위판정'!C226&amp;"x+"&amp;'국어 진위판정'!D226&amp;"y+언&lt;"&amp;'국어 진위판정'!E226+0.5</f>
        <v>n_{9} : 128.5≤59x+22y+언&lt;129.5</v>
      </c>
    </row>
    <row r="227" spans="2:12" s="56" customFormat="1" ht="21" customHeight="1">
      <c r="B227" s="90" t="s">
        <v>61</v>
      </c>
      <c r="C227" s="257">
        <v>58</v>
      </c>
      <c r="D227" s="258">
        <v>22</v>
      </c>
      <c r="E227" s="258">
        <v>127</v>
      </c>
      <c r="F227" s="269">
        <f>C227*'점수 계산기'!$C$21+D227*'점수 계산기'!$C$23+'점수 계산기'!$C$25</f>
        <v>127.49600000000001</v>
      </c>
      <c r="G227" s="269">
        <f t="shared" si="17"/>
        <v>3.9999999999906777E-3</v>
      </c>
      <c r="H227" s="280" t="str">
        <f t="shared" si="16"/>
        <v>진</v>
      </c>
      <c r="I227" s="150"/>
      <c r="J227" s="46">
        <v>221</v>
      </c>
      <c r="K227" s="46" t="str">
        <f t="shared" si="15"/>
        <v>o</v>
      </c>
      <c r="L227" s="302" t="str">
        <f>K227&amp;"_{"&amp;QUOTIENT(J227,23)&amp;"} : "&amp;'국어 진위판정'!E227-0.5&amp;"≤"&amp;'국어 진위판정'!C227&amp;"x+"&amp;'국어 진위판정'!D227&amp;"y+언&lt;"&amp;'국어 진위판정'!E227+0.5</f>
        <v>o_{9} : 126.5≤58x+22y+언&lt;127.5</v>
      </c>
    </row>
    <row r="228" spans="2:12" s="56" customFormat="1" ht="21" customHeight="1">
      <c r="B228" s="90" t="s">
        <v>61</v>
      </c>
      <c r="C228" s="257">
        <v>57</v>
      </c>
      <c r="D228" s="258">
        <v>22</v>
      </c>
      <c r="E228" s="258">
        <v>126</v>
      </c>
      <c r="F228" s="269">
        <f>C228*'점수 계산기'!$C$21+D228*'점수 계산기'!$C$23+'점수 계산기'!$C$25</f>
        <v>126.37200000000001</v>
      </c>
      <c r="G228" s="269">
        <f t="shared" si="17"/>
        <v>0.1279999999999859</v>
      </c>
      <c r="H228" s="280" t="str">
        <f t="shared" si="16"/>
        <v>진</v>
      </c>
      <c r="I228" s="150"/>
      <c r="J228" s="46">
        <v>222</v>
      </c>
      <c r="K228" s="46" t="str">
        <f t="shared" ref="K228:K291" si="18">CHAR(MOD(J228, 23)+97)</f>
        <v>p</v>
      </c>
      <c r="L228" s="302" t="str">
        <f>K228&amp;"_{"&amp;QUOTIENT(J228,23)&amp;"} : "&amp;'국어 진위판정'!E228-0.5&amp;"≤"&amp;'국어 진위판정'!C228&amp;"x+"&amp;'국어 진위판정'!D228&amp;"y+언&lt;"&amp;'국어 진위판정'!E228+0.5</f>
        <v>p_{9} : 125.5≤57x+22y+언&lt;126.5</v>
      </c>
    </row>
    <row r="229" spans="2:12" s="56" customFormat="1" ht="21" customHeight="1">
      <c r="B229" s="90" t="s">
        <v>61</v>
      </c>
      <c r="C229" s="257">
        <v>56</v>
      </c>
      <c r="D229" s="258">
        <v>22</v>
      </c>
      <c r="E229" s="258">
        <v>125</v>
      </c>
      <c r="F229" s="269">
        <f>C229*'점수 계산기'!$C$21+D229*'점수 계산기'!$C$23+'점수 계산기'!$C$25</f>
        <v>125.248</v>
      </c>
      <c r="G229" s="269">
        <f t="shared" si="17"/>
        <v>0.25199999999999534</v>
      </c>
      <c r="H229" s="280" t="str">
        <f t="shared" ref="H229:H292" si="19">IF(ROUND(F229,0)=E229,"진",IF(G229&lt;0.5,"재",IF(AND(C229=0, D229=0, E229=0),"","위")))</f>
        <v>진</v>
      </c>
      <c r="I229" s="150"/>
      <c r="J229" s="46">
        <v>223</v>
      </c>
      <c r="K229" s="46" t="str">
        <f t="shared" si="18"/>
        <v>q</v>
      </c>
      <c r="L229" s="302" t="str">
        <f>K229&amp;"_{"&amp;QUOTIENT(J229,23)&amp;"} : "&amp;'국어 진위판정'!E229-0.5&amp;"≤"&amp;'국어 진위판정'!C229&amp;"x+"&amp;'국어 진위판정'!D229&amp;"y+언&lt;"&amp;'국어 진위판정'!E229+0.5</f>
        <v>q_{9} : 124.5≤56x+22y+언&lt;125.5</v>
      </c>
    </row>
    <row r="230" spans="2:12" s="56" customFormat="1" ht="21" customHeight="1">
      <c r="B230" s="90" t="s">
        <v>61</v>
      </c>
      <c r="C230" s="257">
        <v>55</v>
      </c>
      <c r="D230" s="258">
        <v>22</v>
      </c>
      <c r="E230" s="258">
        <v>124</v>
      </c>
      <c r="F230" s="269">
        <f>C230*'점수 계산기'!$C$21+D230*'점수 계산기'!$C$23+'점수 계산기'!$C$25</f>
        <v>124.12400000000001</v>
      </c>
      <c r="G230" s="269">
        <f t="shared" si="17"/>
        <v>0.37599999999999056</v>
      </c>
      <c r="H230" s="280" t="str">
        <f t="shared" si="19"/>
        <v>진</v>
      </c>
      <c r="I230" s="150"/>
      <c r="J230" s="46">
        <v>224</v>
      </c>
      <c r="K230" s="46" t="str">
        <f t="shared" si="18"/>
        <v>r</v>
      </c>
      <c r="L230" s="302" t="str">
        <f>K230&amp;"_{"&amp;QUOTIENT(J230,23)&amp;"} : "&amp;'국어 진위판정'!E230-0.5&amp;"≤"&amp;'국어 진위판정'!C230&amp;"x+"&amp;'국어 진위판정'!D230&amp;"y+언&lt;"&amp;'국어 진위판정'!E230+0.5</f>
        <v>r_{9} : 123.5≤55x+22y+언&lt;124.5</v>
      </c>
    </row>
    <row r="231" spans="2:12" s="56" customFormat="1" ht="21" customHeight="1">
      <c r="B231" s="90" t="s">
        <v>61</v>
      </c>
      <c r="C231" s="257">
        <v>54</v>
      </c>
      <c r="D231" s="258">
        <v>22</v>
      </c>
      <c r="E231" s="258">
        <v>126</v>
      </c>
      <c r="F231" s="269">
        <f>C231*'점수 계산기'!$C$21+D231*'점수 계산기'!$C$23+'점수 계산기'!$C$25</f>
        <v>123.00000000000001</v>
      </c>
      <c r="G231" s="269">
        <f t="shared" si="17"/>
        <v>2.4999999999999858</v>
      </c>
      <c r="H231" s="280" t="str">
        <f t="shared" si="19"/>
        <v>위</v>
      </c>
      <c r="I231" s="150"/>
      <c r="J231" s="46">
        <v>225</v>
      </c>
      <c r="K231" s="46" t="str">
        <f t="shared" si="18"/>
        <v>s</v>
      </c>
      <c r="L231" s="302" t="str">
        <f>K231&amp;"_{"&amp;QUOTIENT(J231,23)&amp;"} : "&amp;'국어 진위판정'!E231-0.5&amp;"≤"&amp;'국어 진위판정'!C231&amp;"x+"&amp;'국어 진위판정'!D231&amp;"y+언&lt;"&amp;'국어 진위판정'!E231+0.5</f>
        <v>s_{9} : 125.5≤54x+22y+언&lt;126.5</v>
      </c>
    </row>
    <row r="232" spans="2:12" s="56" customFormat="1" ht="21" customHeight="1">
      <c r="B232" s="90" t="s">
        <v>61</v>
      </c>
      <c r="C232" s="257">
        <v>54</v>
      </c>
      <c r="D232" s="258">
        <v>22</v>
      </c>
      <c r="E232" s="258">
        <v>123</v>
      </c>
      <c r="F232" s="269">
        <f>C232*'점수 계산기'!$C$21+D232*'점수 계산기'!$C$23+'점수 계산기'!$C$25</f>
        <v>123.00000000000001</v>
      </c>
      <c r="G232" s="269">
        <f t="shared" si="17"/>
        <v>0.49999999999998579</v>
      </c>
      <c r="H232" s="280" t="str">
        <f t="shared" si="19"/>
        <v>진</v>
      </c>
      <c r="I232" s="150"/>
      <c r="J232" s="46">
        <v>226</v>
      </c>
      <c r="K232" s="46" t="str">
        <f t="shared" si="18"/>
        <v>t</v>
      </c>
      <c r="L232" s="302" t="str">
        <f>K232&amp;"_{"&amp;QUOTIENT(J232,23)&amp;"} : "&amp;'국어 진위판정'!E232-0.5&amp;"≤"&amp;'국어 진위판정'!C232&amp;"x+"&amp;'국어 진위판정'!D232&amp;"y+언&lt;"&amp;'국어 진위판정'!E232+0.5</f>
        <v>t_{9} : 122.5≤54x+22y+언&lt;123.5</v>
      </c>
    </row>
    <row r="233" spans="2:12" s="56" customFormat="1" ht="21" customHeight="1">
      <c r="B233" s="90" t="s">
        <v>61</v>
      </c>
      <c r="C233" s="257">
        <v>53</v>
      </c>
      <c r="D233" s="258">
        <v>22</v>
      </c>
      <c r="E233" s="258">
        <v>124</v>
      </c>
      <c r="F233" s="269">
        <f>C233*'점수 계산기'!$C$21+D233*'점수 계산기'!$C$23+'점수 계산기'!$C$25</f>
        <v>121.876</v>
      </c>
      <c r="G233" s="269">
        <f t="shared" si="17"/>
        <v>1.6239999999999952</v>
      </c>
      <c r="H233" s="280" t="str">
        <f t="shared" si="19"/>
        <v>위</v>
      </c>
      <c r="I233" s="150"/>
      <c r="J233" s="46">
        <v>227</v>
      </c>
      <c r="K233" s="46" t="str">
        <f t="shared" si="18"/>
        <v>u</v>
      </c>
      <c r="L233" s="302" t="str">
        <f>K233&amp;"_{"&amp;QUOTIENT(J233,23)&amp;"} : "&amp;'국어 진위판정'!E233-0.5&amp;"≤"&amp;'국어 진위판정'!C233&amp;"x+"&amp;'국어 진위판정'!D233&amp;"y+언&lt;"&amp;'국어 진위판정'!E233+0.5</f>
        <v>u_{9} : 123.5≤53x+22y+언&lt;124.5</v>
      </c>
    </row>
    <row r="234" spans="2:12" s="56" customFormat="1" ht="21" customHeight="1">
      <c r="B234" s="90" t="s">
        <v>61</v>
      </c>
      <c r="C234" s="257">
        <v>53</v>
      </c>
      <c r="D234" s="258">
        <v>22</v>
      </c>
      <c r="E234" s="258">
        <v>122</v>
      </c>
      <c r="F234" s="269">
        <f>C234*'점수 계산기'!$C$21+D234*'점수 계산기'!$C$23+'점수 계산기'!$C$25</f>
        <v>121.876</v>
      </c>
      <c r="G234" s="269">
        <f t="shared" si="17"/>
        <v>0.37600000000000477</v>
      </c>
      <c r="H234" s="280" t="str">
        <f t="shared" si="19"/>
        <v>진</v>
      </c>
      <c r="I234" s="150"/>
      <c r="J234" s="46">
        <v>228</v>
      </c>
      <c r="K234" s="46" t="str">
        <f t="shared" si="18"/>
        <v>v</v>
      </c>
      <c r="L234" s="302" t="str">
        <f>K234&amp;"_{"&amp;QUOTIENT(J234,23)&amp;"} : "&amp;'국어 진위판정'!E234-0.5&amp;"≤"&amp;'국어 진위판정'!C234&amp;"x+"&amp;'국어 진위판정'!D234&amp;"y+언&lt;"&amp;'국어 진위판정'!E234+0.5</f>
        <v>v_{9} : 121.5≤53x+22y+언&lt;122.5</v>
      </c>
    </row>
    <row r="235" spans="2:12" s="56" customFormat="1" ht="21" customHeight="1">
      <c r="B235" s="90" t="s">
        <v>61</v>
      </c>
      <c r="C235" s="257">
        <v>52</v>
      </c>
      <c r="D235" s="258">
        <v>22</v>
      </c>
      <c r="E235" s="258">
        <v>121</v>
      </c>
      <c r="F235" s="269">
        <f>C235*'점수 계산기'!$C$21+D235*'점수 계산기'!$C$23+'점수 계산기'!$C$25</f>
        <v>120.75200000000001</v>
      </c>
      <c r="G235" s="269">
        <f t="shared" si="17"/>
        <v>0.25200000000000955</v>
      </c>
      <c r="H235" s="280" t="str">
        <f t="shared" si="19"/>
        <v>진</v>
      </c>
      <c r="I235" s="150"/>
      <c r="J235" s="46">
        <v>229</v>
      </c>
      <c r="K235" s="46" t="str">
        <f t="shared" si="18"/>
        <v>w</v>
      </c>
      <c r="L235" s="302" t="str">
        <f>K235&amp;"_{"&amp;QUOTIENT(J235,23)&amp;"} : "&amp;'국어 진위판정'!E235-0.5&amp;"≤"&amp;'국어 진위판정'!C235&amp;"x+"&amp;'국어 진위판정'!D235&amp;"y+언&lt;"&amp;'국어 진위판정'!E235+0.5</f>
        <v>w_{9} : 120.5≤52x+22y+언&lt;121.5</v>
      </c>
    </row>
    <row r="236" spans="2:12" s="56" customFormat="1" ht="21" customHeight="1">
      <c r="B236" s="90" t="s">
        <v>61</v>
      </c>
      <c r="C236" s="257">
        <v>51</v>
      </c>
      <c r="D236" s="258">
        <v>22</v>
      </c>
      <c r="E236" s="258">
        <v>120</v>
      </c>
      <c r="F236" s="269">
        <f>C236*'점수 계산기'!$C$21+D236*'점수 계산기'!$C$23+'점수 계산기'!$C$25</f>
        <v>119.628</v>
      </c>
      <c r="G236" s="269">
        <f t="shared" si="17"/>
        <v>0.12800000000000011</v>
      </c>
      <c r="H236" s="280" t="str">
        <f t="shared" si="19"/>
        <v>진</v>
      </c>
      <c r="I236" s="150"/>
      <c r="J236" s="46">
        <v>230</v>
      </c>
      <c r="K236" s="46" t="str">
        <f t="shared" si="18"/>
        <v>a</v>
      </c>
      <c r="L236" s="302" t="str">
        <f>K236&amp;"_{"&amp;QUOTIENT(J236,23)&amp;"} : "&amp;'국어 진위판정'!E236-0.5&amp;"≤"&amp;'국어 진위판정'!C236&amp;"x+"&amp;'국어 진위판정'!D236&amp;"y+언&lt;"&amp;'국어 진위판정'!E236+0.5</f>
        <v>a_{10} : 119.5≤51x+22y+언&lt;120.5</v>
      </c>
    </row>
    <row r="237" spans="2:12" s="56" customFormat="1" ht="21" customHeight="1">
      <c r="B237" s="90" t="s">
        <v>61</v>
      </c>
      <c r="C237" s="257">
        <v>50</v>
      </c>
      <c r="D237" s="258">
        <v>22</v>
      </c>
      <c r="E237" s="258">
        <v>119</v>
      </c>
      <c r="F237" s="269">
        <f>C237*'점수 계산기'!$C$21+D237*'점수 계산기'!$C$23+'점수 계산기'!$C$25</f>
        <v>118.504</v>
      </c>
      <c r="G237" s="269">
        <f t="shared" si="17"/>
        <v>4.0000000000048885E-3</v>
      </c>
      <c r="H237" s="280" t="str">
        <f t="shared" si="19"/>
        <v>진</v>
      </c>
      <c r="I237" s="150"/>
      <c r="J237" s="46">
        <v>231</v>
      </c>
      <c r="K237" s="46" t="str">
        <f t="shared" si="18"/>
        <v>b</v>
      </c>
      <c r="L237" s="302" t="str">
        <f>K237&amp;"_{"&amp;QUOTIENT(J237,23)&amp;"} : "&amp;'국어 진위판정'!E237-0.5&amp;"≤"&amp;'국어 진위판정'!C237&amp;"x+"&amp;'국어 진위판정'!D237&amp;"y+언&lt;"&amp;'국어 진위판정'!E237+0.5</f>
        <v>b_{10} : 118.5≤50x+22y+언&lt;119.5</v>
      </c>
    </row>
    <row r="238" spans="2:12" s="56" customFormat="1" ht="21" customHeight="1">
      <c r="B238" s="90" t="s">
        <v>61</v>
      </c>
      <c r="C238" s="257">
        <v>49</v>
      </c>
      <c r="D238" s="258">
        <v>22</v>
      </c>
      <c r="E238" s="258">
        <v>117</v>
      </c>
      <c r="F238" s="269">
        <f>C238*'점수 계산기'!$C$21+D238*'점수 계산기'!$C$23+'점수 계산기'!$C$25</f>
        <v>117.38000000000001</v>
      </c>
      <c r="G238" s="269">
        <f t="shared" si="17"/>
        <v>0.11999999999999034</v>
      </c>
      <c r="H238" s="280" t="str">
        <f t="shared" si="19"/>
        <v>진</v>
      </c>
      <c r="I238" s="150"/>
      <c r="J238" s="46">
        <v>232</v>
      </c>
      <c r="K238" s="46" t="str">
        <f t="shared" si="18"/>
        <v>c</v>
      </c>
      <c r="L238" s="302" t="str">
        <f>K238&amp;"_{"&amp;QUOTIENT(J238,23)&amp;"} : "&amp;'국어 진위판정'!E238-0.5&amp;"≤"&amp;'국어 진위판정'!C238&amp;"x+"&amp;'국어 진위판정'!D238&amp;"y+언&lt;"&amp;'국어 진위판정'!E238+0.5</f>
        <v>c_{10} : 116.5≤49x+22y+언&lt;117.5</v>
      </c>
    </row>
    <row r="239" spans="2:12" s="56" customFormat="1" ht="21" customHeight="1">
      <c r="B239" s="90" t="s">
        <v>61</v>
      </c>
      <c r="C239" s="257">
        <v>49</v>
      </c>
      <c r="D239" s="258">
        <v>22</v>
      </c>
      <c r="E239" s="258">
        <v>116</v>
      </c>
      <c r="F239" s="269">
        <f>C239*'점수 계산기'!$C$21+D239*'점수 계산기'!$C$23+'점수 계산기'!$C$25</f>
        <v>117.38000000000001</v>
      </c>
      <c r="G239" s="269">
        <f t="shared" si="17"/>
        <v>0.88000000000000966</v>
      </c>
      <c r="H239" s="280" t="str">
        <f t="shared" si="19"/>
        <v>위</v>
      </c>
      <c r="I239" s="150"/>
      <c r="J239" s="46">
        <v>233</v>
      </c>
      <c r="K239" s="46" t="str">
        <f t="shared" si="18"/>
        <v>d</v>
      </c>
      <c r="L239" s="302" t="str">
        <f>K239&amp;"_{"&amp;QUOTIENT(J239,23)&amp;"} : "&amp;'국어 진위판정'!E239-0.5&amp;"≤"&amp;'국어 진위판정'!C239&amp;"x+"&amp;'국어 진위판정'!D239&amp;"y+언&lt;"&amp;'국어 진위판정'!E239+0.5</f>
        <v>d_{10} : 115.5≤49x+22y+언&lt;116.5</v>
      </c>
    </row>
    <row r="240" spans="2:12" s="56" customFormat="1" ht="21" customHeight="1">
      <c r="B240" s="90" t="s">
        <v>61</v>
      </c>
      <c r="C240" s="257">
        <v>90</v>
      </c>
      <c r="D240" s="258">
        <v>21</v>
      </c>
      <c r="E240" s="258">
        <v>139</v>
      </c>
      <c r="F240" s="269">
        <f>C240*'점수 계산기'!$C$21+D240*'점수 계산기'!$C$23+'점수 계산기'!$C$25</f>
        <v>162.48200000000003</v>
      </c>
      <c r="G240" s="269">
        <f t="shared" si="17"/>
        <v>22.982000000000028</v>
      </c>
      <c r="H240" s="280" t="str">
        <f t="shared" si="19"/>
        <v>위</v>
      </c>
      <c r="I240" s="150"/>
      <c r="J240" s="46">
        <v>234</v>
      </c>
      <c r="K240" s="46" t="str">
        <f t="shared" si="18"/>
        <v>e</v>
      </c>
      <c r="L240" s="302" t="str">
        <f>K240&amp;"_{"&amp;QUOTIENT(J240,23)&amp;"} : "&amp;'국어 진위판정'!E240-0.5&amp;"≤"&amp;'국어 진위판정'!C240&amp;"x+"&amp;'국어 진위판정'!D240&amp;"y+언&lt;"&amp;'국어 진위판정'!E240+0.5</f>
        <v>e_{10} : 138.5≤90x+21y+언&lt;139.5</v>
      </c>
    </row>
    <row r="241" spans="2:12" s="56" customFormat="1" ht="21" customHeight="1">
      <c r="B241" s="90" t="s">
        <v>61</v>
      </c>
      <c r="C241" s="257">
        <v>74</v>
      </c>
      <c r="D241" s="258">
        <v>21</v>
      </c>
      <c r="E241" s="258">
        <v>144</v>
      </c>
      <c r="F241" s="269">
        <f>C241*'점수 계산기'!$C$21+D241*'점수 계산기'!$C$23+'점수 계산기'!$C$25</f>
        <v>144.49799999999999</v>
      </c>
      <c r="G241" s="269">
        <f t="shared" si="17"/>
        <v>2.0000000000095497E-3</v>
      </c>
      <c r="H241" s="280" t="str">
        <f t="shared" si="19"/>
        <v>진</v>
      </c>
      <c r="I241" s="150"/>
      <c r="J241" s="46">
        <v>235</v>
      </c>
      <c r="K241" s="46" t="str">
        <f t="shared" si="18"/>
        <v>f</v>
      </c>
      <c r="L241" s="302" t="str">
        <f>K241&amp;"_{"&amp;QUOTIENT(J241,23)&amp;"} : "&amp;'국어 진위판정'!E241-0.5&amp;"≤"&amp;'국어 진위판정'!C241&amp;"x+"&amp;'국어 진위판정'!D241&amp;"y+언&lt;"&amp;'국어 진위판정'!E241+0.5</f>
        <v>f_{10} : 143.5≤74x+21y+언&lt;144.5</v>
      </c>
    </row>
    <row r="242" spans="2:12" s="56" customFormat="1" ht="21" customHeight="1">
      <c r="B242" s="90" t="s">
        <v>61</v>
      </c>
      <c r="C242" s="257">
        <v>72</v>
      </c>
      <c r="D242" s="258">
        <v>21</v>
      </c>
      <c r="E242" s="258">
        <v>142</v>
      </c>
      <c r="F242" s="269">
        <f>C242*'점수 계산기'!$C$21+D242*'점수 계산기'!$C$23+'점수 계산기'!$C$25</f>
        <v>142.25</v>
      </c>
      <c r="G242" s="269">
        <f t="shared" si="17"/>
        <v>0.25</v>
      </c>
      <c r="H242" s="280" t="str">
        <f t="shared" si="19"/>
        <v>진</v>
      </c>
      <c r="I242" s="150"/>
      <c r="J242" s="46">
        <v>236</v>
      </c>
      <c r="K242" s="46" t="str">
        <f t="shared" si="18"/>
        <v>g</v>
      </c>
      <c r="L242" s="302" t="str">
        <f>K242&amp;"_{"&amp;QUOTIENT(J242,23)&amp;"} : "&amp;'국어 진위판정'!E242-0.5&amp;"≤"&amp;'국어 진위판정'!C242&amp;"x+"&amp;'국어 진위판정'!D242&amp;"y+언&lt;"&amp;'국어 진위판정'!E242+0.5</f>
        <v>g_{10} : 141.5≤72x+21y+언&lt;142.5</v>
      </c>
    </row>
    <row r="243" spans="2:12" s="56" customFormat="1" ht="21" customHeight="1">
      <c r="B243" s="90" t="s">
        <v>61</v>
      </c>
      <c r="C243" s="257">
        <v>71</v>
      </c>
      <c r="D243" s="258">
        <v>21</v>
      </c>
      <c r="E243" s="258">
        <v>141</v>
      </c>
      <c r="F243" s="269">
        <f>C243*'점수 계산기'!$C$21+D243*'점수 계산기'!$C$23+'점수 계산기'!$C$25</f>
        <v>141.126</v>
      </c>
      <c r="G243" s="269">
        <f t="shared" si="17"/>
        <v>0.37399999999999523</v>
      </c>
      <c r="H243" s="280" t="str">
        <f t="shared" si="19"/>
        <v>진</v>
      </c>
      <c r="I243" s="150"/>
      <c r="J243" s="46">
        <v>237</v>
      </c>
      <c r="K243" s="46" t="str">
        <f t="shared" si="18"/>
        <v>h</v>
      </c>
      <c r="L243" s="302" t="str">
        <f>K243&amp;"_{"&amp;QUOTIENT(J243,23)&amp;"} : "&amp;'국어 진위판정'!E243-0.5&amp;"≤"&amp;'국어 진위판정'!C243&amp;"x+"&amp;'국어 진위판정'!D243&amp;"y+언&lt;"&amp;'국어 진위판정'!E243+0.5</f>
        <v>h_{10} : 140.5≤71x+21y+언&lt;141.5</v>
      </c>
    </row>
    <row r="244" spans="2:12" s="56" customFormat="1" ht="21" customHeight="1">
      <c r="B244" s="90" t="s">
        <v>61</v>
      </c>
      <c r="C244" s="257">
        <v>70</v>
      </c>
      <c r="D244" s="258">
        <v>21</v>
      </c>
      <c r="E244" s="258">
        <v>140</v>
      </c>
      <c r="F244" s="269">
        <f>C244*'점수 계산기'!$C$21+D244*'점수 계산기'!$C$23+'점수 계산기'!$C$25</f>
        <v>140.00200000000001</v>
      </c>
      <c r="G244" s="269">
        <f t="shared" si="17"/>
        <v>0.49799999999999045</v>
      </c>
      <c r="H244" s="280" t="str">
        <f t="shared" si="19"/>
        <v>진</v>
      </c>
      <c r="I244" s="150"/>
      <c r="J244" s="46">
        <v>238</v>
      </c>
      <c r="K244" s="46" t="str">
        <f t="shared" si="18"/>
        <v>i</v>
      </c>
      <c r="L244" s="302" t="str">
        <f>K244&amp;"_{"&amp;QUOTIENT(J244,23)&amp;"} : "&amp;'국어 진위판정'!E244-0.5&amp;"≤"&amp;'국어 진위판정'!C244&amp;"x+"&amp;'국어 진위판정'!D244&amp;"y+언&lt;"&amp;'국어 진위판정'!E244+0.5</f>
        <v>i_{10} : 139.5≤70x+21y+언&lt;140.5</v>
      </c>
    </row>
    <row r="245" spans="2:12" s="56" customFormat="1" ht="21" customHeight="1">
      <c r="B245" s="90" t="s">
        <v>61</v>
      </c>
      <c r="C245" s="257">
        <v>68</v>
      </c>
      <c r="D245" s="258">
        <v>21</v>
      </c>
      <c r="E245" s="258">
        <v>141</v>
      </c>
      <c r="F245" s="269">
        <f>C245*'점수 계산기'!$C$21+D245*'점수 계산기'!$C$23+'점수 계산기'!$C$25</f>
        <v>137.75400000000002</v>
      </c>
      <c r="G245" s="269">
        <f t="shared" si="17"/>
        <v>2.7459999999999809</v>
      </c>
      <c r="H245" s="280" t="str">
        <f t="shared" si="19"/>
        <v>위</v>
      </c>
      <c r="I245" s="150"/>
      <c r="J245" s="46">
        <v>239</v>
      </c>
      <c r="K245" s="46" t="str">
        <f t="shared" si="18"/>
        <v>j</v>
      </c>
      <c r="L245" s="302" t="str">
        <f>K245&amp;"_{"&amp;QUOTIENT(J245,23)&amp;"} : "&amp;'국어 진위판정'!E245-0.5&amp;"≤"&amp;'국어 진위판정'!C245&amp;"x+"&amp;'국어 진위판정'!D245&amp;"y+언&lt;"&amp;'국어 진위판정'!E245+0.5</f>
        <v>j_{10} : 140.5≤68x+21y+언&lt;141.5</v>
      </c>
    </row>
    <row r="246" spans="2:12" s="56" customFormat="1" ht="21" customHeight="1">
      <c r="B246" s="90" t="s">
        <v>61</v>
      </c>
      <c r="C246" s="257">
        <v>68</v>
      </c>
      <c r="D246" s="258">
        <v>21</v>
      </c>
      <c r="E246" s="258">
        <v>138</v>
      </c>
      <c r="F246" s="269">
        <f>C246*'점수 계산기'!$C$21+D246*'점수 계산기'!$C$23+'점수 계산기'!$C$25</f>
        <v>137.75400000000002</v>
      </c>
      <c r="G246" s="269">
        <f t="shared" si="17"/>
        <v>0.2540000000000191</v>
      </c>
      <c r="H246" s="280" t="str">
        <f t="shared" si="19"/>
        <v>진</v>
      </c>
      <c r="I246" s="150"/>
      <c r="J246" s="46">
        <v>240</v>
      </c>
      <c r="K246" s="46" t="str">
        <f t="shared" si="18"/>
        <v>k</v>
      </c>
      <c r="L246" s="302" t="str">
        <f>K246&amp;"_{"&amp;QUOTIENT(J246,23)&amp;"} : "&amp;'국어 진위판정'!E246-0.5&amp;"≤"&amp;'국어 진위판정'!C246&amp;"x+"&amp;'국어 진위판정'!D246&amp;"y+언&lt;"&amp;'국어 진위판정'!E246+0.5</f>
        <v>k_{10} : 137.5≤68x+21y+언&lt;138.5</v>
      </c>
    </row>
    <row r="247" spans="2:12" s="56" customFormat="1" ht="21" customHeight="1">
      <c r="B247" s="90" t="s">
        <v>61</v>
      </c>
      <c r="C247" s="257">
        <v>67</v>
      </c>
      <c r="D247" s="258">
        <v>21</v>
      </c>
      <c r="E247" s="258">
        <v>137</v>
      </c>
      <c r="F247" s="269">
        <f>C247*'점수 계산기'!$C$21+D247*'점수 계산기'!$C$23+'점수 계산기'!$C$25</f>
        <v>136.63</v>
      </c>
      <c r="G247" s="269">
        <f t="shared" si="17"/>
        <v>0.12999999999999545</v>
      </c>
      <c r="H247" s="280" t="str">
        <f t="shared" si="19"/>
        <v>진</v>
      </c>
      <c r="I247" s="150"/>
      <c r="J247" s="46">
        <v>241</v>
      </c>
      <c r="K247" s="46" t="str">
        <f t="shared" si="18"/>
        <v>l</v>
      </c>
      <c r="L247" s="302" t="str">
        <f>K247&amp;"_{"&amp;QUOTIENT(J247,23)&amp;"} : "&amp;'국어 진위판정'!E247-0.5&amp;"≤"&amp;'국어 진위판정'!C247&amp;"x+"&amp;'국어 진위판정'!D247&amp;"y+언&lt;"&amp;'국어 진위판정'!E247+0.5</f>
        <v>l_{10} : 136.5≤67x+21y+언&lt;137.5</v>
      </c>
    </row>
    <row r="248" spans="2:12" s="56" customFormat="1" ht="21" customHeight="1">
      <c r="B248" s="90" t="s">
        <v>61</v>
      </c>
      <c r="C248" s="257">
        <v>66</v>
      </c>
      <c r="D248" s="258">
        <v>21</v>
      </c>
      <c r="E248" s="258">
        <v>166</v>
      </c>
      <c r="F248" s="269">
        <f>C248*'점수 계산기'!$C$21+D248*'점수 계산기'!$C$23+'점수 계산기'!$C$25</f>
        <v>135.50600000000003</v>
      </c>
      <c r="G248" s="269">
        <f t="shared" si="17"/>
        <v>29.993999999999971</v>
      </c>
      <c r="H248" s="280" t="str">
        <f t="shared" si="19"/>
        <v>위</v>
      </c>
      <c r="I248" s="150"/>
      <c r="J248" s="46">
        <v>242</v>
      </c>
      <c r="K248" s="46" t="str">
        <f t="shared" si="18"/>
        <v>m</v>
      </c>
      <c r="L248" s="302" t="str">
        <f>K248&amp;"_{"&amp;QUOTIENT(J248,23)&amp;"} : "&amp;'국어 진위판정'!E248-0.5&amp;"≤"&amp;'국어 진위판정'!C248&amp;"x+"&amp;'국어 진위판정'!D248&amp;"y+언&lt;"&amp;'국어 진위판정'!E248+0.5</f>
        <v>m_{10} : 165.5≤66x+21y+언&lt;166.5</v>
      </c>
    </row>
    <row r="249" spans="2:12" s="56" customFormat="1" ht="21" customHeight="1">
      <c r="B249" s="90" t="s">
        <v>61</v>
      </c>
      <c r="C249" s="257">
        <v>66</v>
      </c>
      <c r="D249" s="258">
        <v>21</v>
      </c>
      <c r="E249" s="258">
        <v>136</v>
      </c>
      <c r="F249" s="269">
        <f>C249*'점수 계산기'!$C$21+D249*'점수 계산기'!$C$23+'점수 계산기'!$C$25</f>
        <v>135.50600000000003</v>
      </c>
      <c r="G249" s="269">
        <f t="shared" si="17"/>
        <v>6.0000000000286491E-3</v>
      </c>
      <c r="H249" s="280" t="str">
        <f t="shared" si="19"/>
        <v>진</v>
      </c>
      <c r="I249" s="150"/>
      <c r="J249" s="46">
        <v>243</v>
      </c>
      <c r="K249" s="46" t="str">
        <f t="shared" si="18"/>
        <v>n</v>
      </c>
      <c r="L249" s="302" t="str">
        <f>K249&amp;"_{"&amp;QUOTIENT(J249,23)&amp;"} : "&amp;'국어 진위판정'!E249-0.5&amp;"≤"&amp;'국어 진위판정'!C249&amp;"x+"&amp;'국어 진위판정'!D249&amp;"y+언&lt;"&amp;'국어 진위판정'!E249+0.5</f>
        <v>n_{10} : 135.5≤66x+21y+언&lt;136.5</v>
      </c>
    </row>
    <row r="250" spans="2:12" s="56" customFormat="1" ht="21" customHeight="1">
      <c r="B250" s="90" t="s">
        <v>61</v>
      </c>
      <c r="C250" s="257">
        <v>65</v>
      </c>
      <c r="D250" s="258">
        <v>21</v>
      </c>
      <c r="E250" s="258">
        <v>134</v>
      </c>
      <c r="F250" s="269">
        <f>C250*'점수 계산기'!$C$21+D250*'점수 계산기'!$C$23+'점수 계산기'!$C$25</f>
        <v>134.38200000000001</v>
      </c>
      <c r="G250" s="269">
        <f t="shared" si="17"/>
        <v>0.117999999999995</v>
      </c>
      <c r="H250" s="280" t="str">
        <f t="shared" si="19"/>
        <v>진</v>
      </c>
      <c r="I250" s="150"/>
      <c r="J250" s="46">
        <v>244</v>
      </c>
      <c r="K250" s="46" t="str">
        <f t="shared" si="18"/>
        <v>o</v>
      </c>
      <c r="L250" s="302" t="str">
        <f>K250&amp;"_{"&amp;QUOTIENT(J250,23)&amp;"} : "&amp;'국어 진위판정'!E250-0.5&amp;"≤"&amp;'국어 진위판정'!C250&amp;"x+"&amp;'국어 진위판정'!D250&amp;"y+언&lt;"&amp;'국어 진위판정'!E250+0.5</f>
        <v>o_{10} : 133.5≤65x+21y+언&lt;134.5</v>
      </c>
    </row>
    <row r="251" spans="2:12" s="56" customFormat="1" ht="21" customHeight="1">
      <c r="B251" s="90" t="s">
        <v>61</v>
      </c>
      <c r="C251" s="257">
        <v>65</v>
      </c>
      <c r="D251" s="258">
        <v>21</v>
      </c>
      <c r="E251" s="258">
        <v>133</v>
      </c>
      <c r="F251" s="269">
        <f>C251*'점수 계산기'!$C$21+D251*'점수 계산기'!$C$23+'점수 계산기'!$C$25</f>
        <v>134.38200000000001</v>
      </c>
      <c r="G251" s="269">
        <f t="shared" si="17"/>
        <v>0.882000000000005</v>
      </c>
      <c r="H251" s="280" t="str">
        <f t="shared" si="19"/>
        <v>위</v>
      </c>
      <c r="I251" s="150"/>
      <c r="J251" s="46">
        <v>245</v>
      </c>
      <c r="K251" s="46" t="str">
        <f t="shared" si="18"/>
        <v>p</v>
      </c>
      <c r="L251" s="302" t="str">
        <f>K251&amp;"_{"&amp;QUOTIENT(J251,23)&amp;"} : "&amp;'국어 진위판정'!E251-0.5&amp;"≤"&amp;'국어 진위판정'!C251&amp;"x+"&amp;'국어 진위판정'!D251&amp;"y+언&lt;"&amp;'국어 진위판정'!E251+0.5</f>
        <v>p_{10} : 132.5≤65x+21y+언&lt;133.5</v>
      </c>
    </row>
    <row r="252" spans="2:12" s="56" customFormat="1" ht="21" customHeight="1">
      <c r="B252" s="90" t="s">
        <v>61</v>
      </c>
      <c r="C252" s="257">
        <v>64</v>
      </c>
      <c r="D252" s="258">
        <v>21</v>
      </c>
      <c r="E252" s="258">
        <v>136</v>
      </c>
      <c r="F252" s="269">
        <f>C252*'점수 계산기'!$C$21+D252*'점수 계산기'!$C$23+'점수 계산기'!$C$25</f>
        <v>133.25800000000001</v>
      </c>
      <c r="G252" s="269">
        <f t="shared" si="17"/>
        <v>2.2419999999999902</v>
      </c>
      <c r="H252" s="280" t="str">
        <f t="shared" si="19"/>
        <v>위</v>
      </c>
      <c r="I252" s="150"/>
      <c r="J252" s="46">
        <v>246</v>
      </c>
      <c r="K252" s="46" t="str">
        <f t="shared" si="18"/>
        <v>q</v>
      </c>
      <c r="L252" s="302" t="str">
        <f>K252&amp;"_{"&amp;QUOTIENT(J252,23)&amp;"} : "&amp;'국어 진위판정'!E252-0.5&amp;"≤"&amp;'국어 진위판정'!C252&amp;"x+"&amp;'국어 진위판정'!D252&amp;"y+언&lt;"&amp;'국어 진위판정'!E252+0.5</f>
        <v>q_{10} : 135.5≤64x+21y+언&lt;136.5</v>
      </c>
    </row>
    <row r="253" spans="2:12" s="56" customFormat="1" ht="21" customHeight="1">
      <c r="B253" s="90" t="s">
        <v>61</v>
      </c>
      <c r="C253" s="257">
        <v>64</v>
      </c>
      <c r="D253" s="258">
        <v>21</v>
      </c>
      <c r="E253" s="258">
        <v>133</v>
      </c>
      <c r="F253" s="269">
        <f>C253*'점수 계산기'!$C$21+D253*'점수 계산기'!$C$23+'점수 계산기'!$C$25</f>
        <v>133.25800000000001</v>
      </c>
      <c r="G253" s="269">
        <f t="shared" si="17"/>
        <v>0.24199999999999022</v>
      </c>
      <c r="H253" s="280" t="str">
        <f t="shared" si="19"/>
        <v>진</v>
      </c>
      <c r="I253" s="150"/>
      <c r="J253" s="46">
        <v>247</v>
      </c>
      <c r="K253" s="46" t="str">
        <f t="shared" si="18"/>
        <v>r</v>
      </c>
      <c r="L253" s="302" t="str">
        <f>K253&amp;"_{"&amp;QUOTIENT(J253,23)&amp;"} : "&amp;'국어 진위판정'!E253-0.5&amp;"≤"&amp;'국어 진위판정'!C253&amp;"x+"&amp;'국어 진위판정'!D253&amp;"y+언&lt;"&amp;'국어 진위판정'!E253+0.5</f>
        <v>r_{10} : 132.5≤64x+21y+언&lt;133.5</v>
      </c>
    </row>
    <row r="254" spans="2:12" s="56" customFormat="1" ht="21" customHeight="1">
      <c r="B254" s="90" t="s">
        <v>61</v>
      </c>
      <c r="C254" s="257">
        <v>63</v>
      </c>
      <c r="D254" s="258">
        <v>21</v>
      </c>
      <c r="E254" s="258">
        <v>132</v>
      </c>
      <c r="F254" s="269">
        <f>C254*'점수 계산기'!$C$21+D254*'점수 계산기'!$C$23+'점수 계산기'!$C$25</f>
        <v>132.13400000000001</v>
      </c>
      <c r="G254" s="269">
        <f t="shared" si="17"/>
        <v>0.36599999999998545</v>
      </c>
      <c r="H254" s="280" t="str">
        <f t="shared" si="19"/>
        <v>진</v>
      </c>
      <c r="I254" s="150"/>
      <c r="J254" s="46">
        <v>248</v>
      </c>
      <c r="K254" s="46" t="str">
        <f t="shared" si="18"/>
        <v>s</v>
      </c>
      <c r="L254" s="302" t="str">
        <f>K254&amp;"_{"&amp;QUOTIENT(J254,23)&amp;"} : "&amp;'국어 진위판정'!E254-0.5&amp;"≤"&amp;'국어 진위판정'!C254&amp;"x+"&amp;'국어 진위판정'!D254&amp;"y+언&lt;"&amp;'국어 진위판정'!E254+0.5</f>
        <v>s_{10} : 131.5≤63x+21y+언&lt;132.5</v>
      </c>
    </row>
    <row r="255" spans="2:12" s="56" customFormat="1" ht="21" customHeight="1">
      <c r="B255" s="90" t="s">
        <v>61</v>
      </c>
      <c r="C255" s="257">
        <v>62</v>
      </c>
      <c r="D255" s="258">
        <v>21</v>
      </c>
      <c r="E255" s="258">
        <v>131</v>
      </c>
      <c r="F255" s="269">
        <f>C255*'점수 계산기'!$C$21+D255*'점수 계산기'!$C$23+'점수 계산기'!$C$25</f>
        <v>131.01</v>
      </c>
      <c r="G255" s="269">
        <f t="shared" ref="G255:G318" si="20">MIN(ABS(E255-0.5-F255), ABS(E255+0.5-F255))</f>
        <v>0.49000000000000909</v>
      </c>
      <c r="H255" s="280" t="str">
        <f t="shared" si="19"/>
        <v>진</v>
      </c>
      <c r="I255" s="150"/>
      <c r="J255" s="46">
        <v>249</v>
      </c>
      <c r="K255" s="46" t="str">
        <f t="shared" si="18"/>
        <v>t</v>
      </c>
      <c r="L255" s="302" t="str">
        <f>K255&amp;"_{"&amp;QUOTIENT(J255,23)&amp;"} : "&amp;'국어 진위판정'!E255-0.5&amp;"≤"&amp;'국어 진위판정'!C255&amp;"x+"&amp;'국어 진위판정'!D255&amp;"y+언&lt;"&amp;'국어 진위판정'!E255+0.5</f>
        <v>t_{10} : 130.5≤62x+21y+언&lt;131.5</v>
      </c>
    </row>
    <row r="256" spans="2:12" s="56" customFormat="1" ht="21" customHeight="1">
      <c r="B256" s="90" t="s">
        <v>61</v>
      </c>
      <c r="C256" s="257">
        <v>61</v>
      </c>
      <c r="D256" s="258">
        <v>21</v>
      </c>
      <c r="E256" s="258">
        <v>130</v>
      </c>
      <c r="F256" s="269">
        <f>C256*'점수 계산기'!$C$21+D256*'점수 계산기'!$C$23+'점수 계산기'!$C$25</f>
        <v>129.88600000000002</v>
      </c>
      <c r="G256" s="269">
        <f t="shared" si="20"/>
        <v>0.3860000000000241</v>
      </c>
      <c r="H256" s="280" t="str">
        <f t="shared" si="19"/>
        <v>진</v>
      </c>
      <c r="I256" s="150"/>
      <c r="J256" s="46">
        <v>250</v>
      </c>
      <c r="K256" s="46" t="str">
        <f t="shared" si="18"/>
        <v>u</v>
      </c>
      <c r="L256" s="302" t="str">
        <f>K256&amp;"_{"&amp;QUOTIENT(J256,23)&amp;"} : "&amp;'국어 진위판정'!E256-0.5&amp;"≤"&amp;'국어 진위판정'!C256&amp;"x+"&amp;'국어 진위판정'!D256&amp;"y+언&lt;"&amp;'국어 진위판정'!E256+0.5</f>
        <v>u_{10} : 129.5≤61x+21y+언&lt;130.5</v>
      </c>
    </row>
    <row r="257" spans="2:12" s="56" customFormat="1" ht="21" customHeight="1">
      <c r="B257" s="90" t="s">
        <v>61</v>
      </c>
      <c r="C257" s="257">
        <v>60</v>
      </c>
      <c r="D257" s="258">
        <v>21</v>
      </c>
      <c r="E257" s="258">
        <v>134</v>
      </c>
      <c r="F257" s="269">
        <f>C257*'점수 계산기'!$C$21+D257*'점수 계산기'!$C$23+'점수 계산기'!$C$25</f>
        <v>128.762</v>
      </c>
      <c r="G257" s="269">
        <f t="shared" si="20"/>
        <v>4.7379999999999995</v>
      </c>
      <c r="H257" s="280" t="str">
        <f t="shared" si="19"/>
        <v>위</v>
      </c>
      <c r="I257" s="150"/>
      <c r="J257" s="46">
        <v>251</v>
      </c>
      <c r="K257" s="46" t="str">
        <f t="shared" si="18"/>
        <v>v</v>
      </c>
      <c r="L257" s="302" t="str">
        <f>K257&amp;"_{"&amp;QUOTIENT(J257,23)&amp;"} : "&amp;'국어 진위판정'!E257-0.5&amp;"≤"&amp;'국어 진위판정'!C257&amp;"x+"&amp;'국어 진위판정'!D257&amp;"y+언&lt;"&amp;'국어 진위판정'!E257+0.5</f>
        <v>v_{10} : 133.5≤60x+21y+언&lt;134.5</v>
      </c>
    </row>
    <row r="258" spans="2:12" s="56" customFormat="1" ht="21" customHeight="1">
      <c r="B258" s="90" t="s">
        <v>61</v>
      </c>
      <c r="C258" s="257">
        <v>60</v>
      </c>
      <c r="D258" s="258">
        <v>21</v>
      </c>
      <c r="E258" s="258">
        <v>129</v>
      </c>
      <c r="F258" s="269">
        <f>C258*'점수 계산기'!$C$21+D258*'점수 계산기'!$C$23+'점수 계산기'!$C$25</f>
        <v>128.762</v>
      </c>
      <c r="G258" s="269">
        <f t="shared" si="20"/>
        <v>0.26200000000000045</v>
      </c>
      <c r="H258" s="280" t="str">
        <f t="shared" si="19"/>
        <v>진</v>
      </c>
      <c r="I258" s="150"/>
      <c r="J258" s="46">
        <v>252</v>
      </c>
      <c r="K258" s="46" t="str">
        <f t="shared" si="18"/>
        <v>w</v>
      </c>
      <c r="L258" s="302" t="str">
        <f>K258&amp;"_{"&amp;QUOTIENT(J258,23)&amp;"} : "&amp;'국어 진위판정'!E258-0.5&amp;"≤"&amp;'국어 진위판정'!C258&amp;"x+"&amp;'국어 진위판정'!D258&amp;"y+언&lt;"&amp;'국어 진위판정'!E258+0.5</f>
        <v>w_{10} : 128.5≤60x+21y+언&lt;129.5</v>
      </c>
    </row>
    <row r="259" spans="2:12" s="56" customFormat="1" ht="21" customHeight="1">
      <c r="B259" s="90" t="s">
        <v>61</v>
      </c>
      <c r="C259" s="257">
        <v>59</v>
      </c>
      <c r="D259" s="258">
        <v>21</v>
      </c>
      <c r="E259" s="258">
        <v>128</v>
      </c>
      <c r="F259" s="269">
        <f>C259*'점수 계산기'!$C$21+D259*'점수 계산기'!$C$23+'점수 계산기'!$C$25</f>
        <v>127.63800000000001</v>
      </c>
      <c r="G259" s="269">
        <f t="shared" si="20"/>
        <v>0.13800000000000523</v>
      </c>
      <c r="H259" s="280" t="str">
        <f t="shared" si="19"/>
        <v>진</v>
      </c>
      <c r="I259" s="150"/>
      <c r="J259" s="46">
        <v>253</v>
      </c>
      <c r="K259" s="46" t="str">
        <f t="shared" si="18"/>
        <v>a</v>
      </c>
      <c r="L259" s="302" t="str">
        <f>K259&amp;"_{"&amp;QUOTIENT(J259,23)&amp;"} : "&amp;'국어 진위판정'!E259-0.5&amp;"≤"&amp;'국어 진위판정'!C259&amp;"x+"&amp;'국어 진위판정'!D259&amp;"y+언&lt;"&amp;'국어 진위판정'!E259+0.5</f>
        <v>a_{11} : 127.5≤59x+21y+언&lt;128.5</v>
      </c>
    </row>
    <row r="260" spans="2:12" s="56" customFormat="1" ht="21" customHeight="1">
      <c r="B260" s="90" t="s">
        <v>61</v>
      </c>
      <c r="C260" s="257">
        <v>58</v>
      </c>
      <c r="D260" s="258">
        <v>21</v>
      </c>
      <c r="E260" s="258">
        <v>127</v>
      </c>
      <c r="F260" s="269">
        <f>C260*'점수 계산기'!$C$21+D260*'점수 계산기'!$C$23+'점수 계산기'!$C$25</f>
        <v>126.51400000000001</v>
      </c>
      <c r="G260" s="269">
        <f t="shared" si="20"/>
        <v>1.4000000000010004E-2</v>
      </c>
      <c r="H260" s="280" t="str">
        <f t="shared" si="19"/>
        <v>진</v>
      </c>
      <c r="I260" s="150"/>
      <c r="J260" s="46">
        <v>254</v>
      </c>
      <c r="K260" s="46" t="str">
        <f t="shared" si="18"/>
        <v>b</v>
      </c>
      <c r="L260" s="302" t="str">
        <f>K260&amp;"_{"&amp;QUOTIENT(J260,23)&amp;"} : "&amp;'국어 진위판정'!E260-0.5&amp;"≤"&amp;'국어 진위판정'!C260&amp;"x+"&amp;'국어 진위판정'!D260&amp;"y+언&lt;"&amp;'국어 진위판정'!E260+0.5</f>
        <v>b_{11} : 126.5≤58x+21y+언&lt;127.5</v>
      </c>
    </row>
    <row r="261" spans="2:12" s="56" customFormat="1" ht="21" customHeight="1">
      <c r="B261" s="90" t="s">
        <v>61</v>
      </c>
      <c r="C261" s="257">
        <v>57</v>
      </c>
      <c r="D261" s="258">
        <v>21</v>
      </c>
      <c r="E261" s="258">
        <v>125</v>
      </c>
      <c r="F261" s="269">
        <f>C261*'점수 계산기'!$C$21+D261*'점수 계산기'!$C$23+'점수 계산기'!$C$25</f>
        <v>125.39000000000001</v>
      </c>
      <c r="G261" s="269">
        <f t="shared" si="20"/>
        <v>0.10999999999998522</v>
      </c>
      <c r="H261" s="280" t="str">
        <f t="shared" si="19"/>
        <v>진</v>
      </c>
      <c r="I261" s="150"/>
      <c r="J261" s="46">
        <v>255</v>
      </c>
      <c r="K261" s="46" t="str">
        <f t="shared" si="18"/>
        <v>c</v>
      </c>
      <c r="L261" s="302" t="str">
        <f>K261&amp;"_{"&amp;QUOTIENT(J261,23)&amp;"} : "&amp;'국어 진위판정'!E261-0.5&amp;"≤"&amp;'국어 진위판정'!C261&amp;"x+"&amp;'국어 진위판정'!D261&amp;"y+언&lt;"&amp;'국어 진위판정'!E261+0.5</f>
        <v>c_{11} : 124.5≤57x+21y+언&lt;125.5</v>
      </c>
    </row>
    <row r="262" spans="2:12" s="56" customFormat="1" ht="21" customHeight="1">
      <c r="B262" s="90" t="s">
        <v>61</v>
      </c>
      <c r="C262" s="257">
        <v>56</v>
      </c>
      <c r="D262" s="258">
        <v>21</v>
      </c>
      <c r="E262" s="258">
        <v>124</v>
      </c>
      <c r="F262" s="269">
        <f>C262*'점수 계산기'!$C$21+D262*'점수 계산기'!$C$23+'점수 계산기'!$C$25</f>
        <v>124.26600000000001</v>
      </c>
      <c r="G262" s="269">
        <f t="shared" si="20"/>
        <v>0.23399999999999466</v>
      </c>
      <c r="H262" s="280" t="str">
        <f t="shared" si="19"/>
        <v>진</v>
      </c>
      <c r="I262" s="150"/>
      <c r="J262" s="46">
        <v>256</v>
      </c>
      <c r="K262" s="46" t="str">
        <f t="shared" si="18"/>
        <v>d</v>
      </c>
      <c r="L262" s="302" t="str">
        <f>K262&amp;"_{"&amp;QUOTIENT(J262,23)&amp;"} : "&amp;'국어 진위판정'!E262-0.5&amp;"≤"&amp;'국어 진위판정'!C262&amp;"x+"&amp;'국어 진위판정'!D262&amp;"y+언&lt;"&amp;'국어 진위판정'!E262+0.5</f>
        <v>d_{11} : 123.5≤56x+21y+언&lt;124.5</v>
      </c>
    </row>
    <row r="263" spans="2:12" s="56" customFormat="1" ht="21" customHeight="1">
      <c r="B263" s="90" t="s">
        <v>61</v>
      </c>
      <c r="C263" s="257">
        <v>56</v>
      </c>
      <c r="D263" s="258">
        <v>21</v>
      </c>
      <c r="E263" s="258">
        <v>123</v>
      </c>
      <c r="F263" s="269">
        <f>C263*'점수 계산기'!$C$21+D263*'점수 계산기'!$C$23+'점수 계산기'!$C$25</f>
        <v>124.26600000000001</v>
      </c>
      <c r="G263" s="269">
        <f t="shared" si="20"/>
        <v>0.76600000000000534</v>
      </c>
      <c r="H263" s="280" t="str">
        <f t="shared" si="19"/>
        <v>위</v>
      </c>
      <c r="I263" s="150"/>
      <c r="J263" s="46">
        <v>257</v>
      </c>
      <c r="K263" s="46" t="str">
        <f t="shared" si="18"/>
        <v>e</v>
      </c>
      <c r="L263" s="302" t="str">
        <f>K263&amp;"_{"&amp;QUOTIENT(J263,23)&amp;"} : "&amp;'국어 진위판정'!E263-0.5&amp;"≤"&amp;'국어 진위판정'!C263&amp;"x+"&amp;'국어 진위판정'!D263&amp;"y+언&lt;"&amp;'국어 진위판정'!E263+0.5</f>
        <v>e_{11} : 122.5≤56x+21y+언&lt;123.5</v>
      </c>
    </row>
    <row r="264" spans="2:12" s="56" customFormat="1" ht="21" customHeight="1">
      <c r="B264" s="90" t="s">
        <v>61</v>
      </c>
      <c r="C264" s="257">
        <v>53</v>
      </c>
      <c r="D264" s="258">
        <v>21</v>
      </c>
      <c r="E264" s="258">
        <v>123</v>
      </c>
      <c r="F264" s="269">
        <f>C264*'점수 계산기'!$C$21+D264*'점수 계산기'!$C$23+'점수 계산기'!$C$25</f>
        <v>120.89400000000001</v>
      </c>
      <c r="G264" s="269">
        <f t="shared" si="20"/>
        <v>1.6059999999999945</v>
      </c>
      <c r="H264" s="280" t="str">
        <f t="shared" si="19"/>
        <v>위</v>
      </c>
      <c r="I264" s="150"/>
      <c r="J264" s="46">
        <v>258</v>
      </c>
      <c r="K264" s="46" t="str">
        <f t="shared" si="18"/>
        <v>f</v>
      </c>
      <c r="L264" s="302" t="str">
        <f>K264&amp;"_{"&amp;QUOTIENT(J264,23)&amp;"} : "&amp;'국어 진위판정'!E264-0.5&amp;"≤"&amp;'국어 진위판정'!C264&amp;"x+"&amp;'국어 진위판정'!D264&amp;"y+언&lt;"&amp;'국어 진위판정'!E264+0.5</f>
        <v>f_{11} : 122.5≤53x+21y+언&lt;123.5</v>
      </c>
    </row>
    <row r="265" spans="2:12" s="56" customFormat="1" ht="21" customHeight="1">
      <c r="B265" s="90" t="s">
        <v>61</v>
      </c>
      <c r="C265" s="257">
        <v>49</v>
      </c>
      <c r="D265" s="258">
        <v>21</v>
      </c>
      <c r="E265" s="258">
        <v>116</v>
      </c>
      <c r="F265" s="269">
        <f>C265*'점수 계산기'!$C$21+D265*'점수 계산기'!$C$23+'점수 계산기'!$C$25</f>
        <v>116.39800000000001</v>
      </c>
      <c r="G265" s="269">
        <f t="shared" si="20"/>
        <v>0.10199999999998965</v>
      </c>
      <c r="H265" s="280" t="str">
        <f t="shared" si="19"/>
        <v>진</v>
      </c>
      <c r="I265" s="150"/>
      <c r="J265" s="46">
        <v>259</v>
      </c>
      <c r="K265" s="46" t="str">
        <f t="shared" si="18"/>
        <v>g</v>
      </c>
      <c r="L265" s="302" t="str">
        <f>K265&amp;"_{"&amp;QUOTIENT(J265,23)&amp;"} : "&amp;'국어 진위판정'!E265-0.5&amp;"≤"&amp;'국어 진위판정'!C265&amp;"x+"&amp;'국어 진위판정'!D265&amp;"y+언&lt;"&amp;'국어 진위판정'!E265+0.5</f>
        <v>g_{11} : 115.5≤49x+21y+언&lt;116.5</v>
      </c>
    </row>
    <row r="266" spans="2:12" s="56" customFormat="1" ht="21" customHeight="1">
      <c r="B266" s="90" t="s">
        <v>61</v>
      </c>
      <c r="C266" s="257">
        <v>76</v>
      </c>
      <c r="D266" s="258">
        <v>20</v>
      </c>
      <c r="E266" s="258">
        <v>146</v>
      </c>
      <c r="F266" s="269">
        <f>C266*'점수 계산기'!$C$21+D266*'점수 계산기'!$C$23+'점수 계산기'!$C$25</f>
        <v>145.76400000000001</v>
      </c>
      <c r="G266" s="269">
        <f t="shared" si="20"/>
        <v>0.26400000000001</v>
      </c>
      <c r="H266" s="280" t="str">
        <f t="shared" si="19"/>
        <v>진</v>
      </c>
      <c r="I266" s="150"/>
      <c r="J266" s="46">
        <v>260</v>
      </c>
      <c r="K266" s="46" t="str">
        <f t="shared" si="18"/>
        <v>h</v>
      </c>
      <c r="L266" s="302" t="str">
        <f>K266&amp;"_{"&amp;QUOTIENT(J266,23)&amp;"} : "&amp;'국어 진위판정'!E266-0.5&amp;"≤"&amp;'국어 진위판정'!C266&amp;"x+"&amp;'국어 진위판정'!D266&amp;"y+언&lt;"&amp;'국어 진위판정'!E266+0.5</f>
        <v>h_{11} : 145.5≤76x+20y+언&lt;146.5</v>
      </c>
    </row>
    <row r="267" spans="2:12" s="56" customFormat="1" ht="21" customHeight="1">
      <c r="B267" s="90" t="s">
        <v>61</v>
      </c>
      <c r="C267" s="257">
        <v>73</v>
      </c>
      <c r="D267" s="258">
        <v>20</v>
      </c>
      <c r="E267" s="258">
        <v>144</v>
      </c>
      <c r="F267" s="269">
        <f>C267*'점수 계산기'!$C$21+D267*'점수 계산기'!$C$23+'점수 계산기'!$C$25</f>
        <v>142.392</v>
      </c>
      <c r="G267" s="269">
        <f t="shared" si="20"/>
        <v>1.1080000000000041</v>
      </c>
      <c r="H267" s="280" t="str">
        <f t="shared" si="19"/>
        <v>위</v>
      </c>
      <c r="I267" s="150"/>
      <c r="J267" s="46">
        <v>261</v>
      </c>
      <c r="K267" s="46" t="str">
        <f t="shared" si="18"/>
        <v>i</v>
      </c>
      <c r="L267" s="302" t="str">
        <f>K267&amp;"_{"&amp;QUOTIENT(J267,23)&amp;"} : "&amp;'국어 진위판정'!E267-0.5&amp;"≤"&amp;'국어 진위판정'!C267&amp;"x+"&amp;'국어 진위판정'!D267&amp;"y+언&lt;"&amp;'국어 진위판정'!E267+0.5</f>
        <v>i_{11} : 143.5≤73x+20y+언&lt;144.5</v>
      </c>
    </row>
    <row r="268" spans="2:12" s="56" customFormat="1" ht="21" customHeight="1">
      <c r="B268" s="90" t="s">
        <v>61</v>
      </c>
      <c r="C268" s="257">
        <v>73</v>
      </c>
      <c r="D268" s="258">
        <v>20</v>
      </c>
      <c r="E268" s="258">
        <v>142</v>
      </c>
      <c r="F268" s="269">
        <f>C268*'점수 계산기'!$C$21+D268*'점수 계산기'!$C$23+'점수 계산기'!$C$25</f>
        <v>142.392</v>
      </c>
      <c r="G268" s="269">
        <f t="shared" si="20"/>
        <v>0.10800000000000409</v>
      </c>
      <c r="H268" s="280" t="str">
        <f t="shared" si="19"/>
        <v>진</v>
      </c>
      <c r="I268" s="150"/>
      <c r="J268" s="46">
        <v>262</v>
      </c>
      <c r="K268" s="46" t="str">
        <f t="shared" si="18"/>
        <v>j</v>
      </c>
      <c r="L268" s="302" t="str">
        <f>K268&amp;"_{"&amp;QUOTIENT(J268,23)&amp;"} : "&amp;'국어 진위판정'!E268-0.5&amp;"≤"&amp;'국어 진위판정'!C268&amp;"x+"&amp;'국어 진위판정'!D268&amp;"y+언&lt;"&amp;'국어 진위판정'!E268+0.5</f>
        <v>j_{11} : 141.5≤73x+20y+언&lt;142.5</v>
      </c>
    </row>
    <row r="269" spans="2:12" s="56" customFormat="1" ht="21" customHeight="1">
      <c r="B269" s="90" t="s">
        <v>61</v>
      </c>
      <c r="C269" s="257">
        <v>72</v>
      </c>
      <c r="D269" s="258">
        <v>20</v>
      </c>
      <c r="E269" s="258">
        <v>141</v>
      </c>
      <c r="F269" s="269">
        <f>C269*'점수 계산기'!$C$21+D269*'점수 계산기'!$C$23+'점수 계산기'!$C$25</f>
        <v>141.26800000000003</v>
      </c>
      <c r="G269" s="269">
        <f t="shared" si="20"/>
        <v>0.2319999999999709</v>
      </c>
      <c r="H269" s="280" t="str">
        <f t="shared" si="19"/>
        <v>진</v>
      </c>
      <c r="I269" s="150"/>
      <c r="J269" s="46">
        <v>263</v>
      </c>
      <c r="K269" s="46" t="str">
        <f t="shared" si="18"/>
        <v>k</v>
      </c>
      <c r="L269" s="302" t="str">
        <f>K269&amp;"_{"&amp;QUOTIENT(J269,23)&amp;"} : "&amp;'국어 진위판정'!E269-0.5&amp;"≤"&amp;'국어 진위판정'!C269&amp;"x+"&amp;'국어 진위판정'!D269&amp;"y+언&lt;"&amp;'국어 진위판정'!E269+0.5</f>
        <v>k_{11} : 140.5≤72x+20y+언&lt;141.5</v>
      </c>
    </row>
    <row r="270" spans="2:12" s="56" customFormat="1" ht="21" customHeight="1">
      <c r="B270" s="90" t="s">
        <v>61</v>
      </c>
      <c r="C270" s="257">
        <v>70</v>
      </c>
      <c r="D270" s="258">
        <v>20</v>
      </c>
      <c r="E270" s="258">
        <v>141</v>
      </c>
      <c r="F270" s="269">
        <f>C270*'점수 계산기'!$C$21+D270*'점수 계산기'!$C$23+'점수 계산기'!$C$25</f>
        <v>139.02000000000001</v>
      </c>
      <c r="G270" s="269">
        <f t="shared" si="20"/>
        <v>1.4799999999999898</v>
      </c>
      <c r="H270" s="280" t="str">
        <f t="shared" si="19"/>
        <v>위</v>
      </c>
      <c r="I270" s="150"/>
      <c r="J270" s="46">
        <v>264</v>
      </c>
      <c r="K270" s="46" t="str">
        <f t="shared" si="18"/>
        <v>l</v>
      </c>
      <c r="L270" s="302" t="str">
        <f>K270&amp;"_{"&amp;QUOTIENT(J270,23)&amp;"} : "&amp;'국어 진위판정'!E270-0.5&amp;"≤"&amp;'국어 진위판정'!C270&amp;"x+"&amp;'국어 진위판정'!D270&amp;"y+언&lt;"&amp;'국어 진위판정'!E270+0.5</f>
        <v>l_{11} : 140.5≤70x+20y+언&lt;141.5</v>
      </c>
    </row>
    <row r="271" spans="2:12" s="56" customFormat="1" ht="21" customHeight="1">
      <c r="B271" s="90" t="s">
        <v>61</v>
      </c>
      <c r="C271" s="257">
        <v>70</v>
      </c>
      <c r="D271" s="258">
        <v>20</v>
      </c>
      <c r="E271" s="258">
        <v>140</v>
      </c>
      <c r="F271" s="269">
        <f>C271*'점수 계산기'!$C$21+D271*'점수 계산기'!$C$23+'점수 계산기'!$C$25</f>
        <v>139.02000000000001</v>
      </c>
      <c r="G271" s="269">
        <f t="shared" si="20"/>
        <v>0.47999999999998977</v>
      </c>
      <c r="H271" s="280" t="s">
        <v>31</v>
      </c>
      <c r="I271" s="150"/>
      <c r="J271" s="46">
        <v>265</v>
      </c>
      <c r="K271" s="46" t="str">
        <f t="shared" si="18"/>
        <v>m</v>
      </c>
      <c r="L271" s="302" t="str">
        <f>K271&amp;"_{"&amp;QUOTIENT(J271,23)&amp;"} : "&amp;'국어 진위판정'!E271-0.5&amp;"≤"&amp;'국어 진위판정'!C271&amp;"x+"&amp;'국어 진위판정'!D271&amp;"y+언&lt;"&amp;'국어 진위판정'!E271+0.5</f>
        <v>m_{11} : 139.5≤70x+20y+언&lt;140.5</v>
      </c>
    </row>
    <row r="272" spans="2:12" s="56" customFormat="1" ht="21" customHeight="1">
      <c r="B272" s="90" t="s">
        <v>61</v>
      </c>
      <c r="C272" s="257">
        <v>70</v>
      </c>
      <c r="D272" s="258">
        <v>20</v>
      </c>
      <c r="E272" s="258">
        <v>139</v>
      </c>
      <c r="F272" s="269">
        <f>C272*'점수 계산기'!$C$21+D272*'점수 계산기'!$C$23+'점수 계산기'!$C$25</f>
        <v>139.02000000000001</v>
      </c>
      <c r="G272" s="269">
        <f t="shared" si="20"/>
        <v>0.47999999999998977</v>
      </c>
      <c r="H272" s="280" t="str">
        <f t="shared" si="19"/>
        <v>진</v>
      </c>
      <c r="I272" s="150"/>
      <c r="J272" s="46">
        <v>266</v>
      </c>
      <c r="K272" s="46" t="str">
        <f t="shared" si="18"/>
        <v>n</v>
      </c>
      <c r="L272" s="302" t="str">
        <f>K272&amp;"_{"&amp;QUOTIENT(J272,23)&amp;"} : "&amp;'국어 진위판정'!E272-0.5&amp;"≤"&amp;'국어 진위판정'!C272&amp;"x+"&amp;'국어 진위판정'!D272&amp;"y+언&lt;"&amp;'국어 진위판정'!E272+0.5</f>
        <v>n_{11} : 138.5≤70x+20y+언&lt;139.5</v>
      </c>
    </row>
    <row r="273" spans="2:12" s="56" customFormat="1" ht="21" customHeight="1">
      <c r="B273" s="90" t="s">
        <v>61</v>
      </c>
      <c r="C273" s="257">
        <v>69</v>
      </c>
      <c r="D273" s="258">
        <v>20</v>
      </c>
      <c r="E273" s="258">
        <v>138</v>
      </c>
      <c r="F273" s="269">
        <f>C273*'점수 계산기'!$C$21+D273*'점수 계산기'!$C$23+'점수 계산기'!$C$25</f>
        <v>137.89600000000002</v>
      </c>
      <c r="G273" s="269">
        <f t="shared" si="20"/>
        <v>0.39600000000001501</v>
      </c>
      <c r="H273" s="280" t="str">
        <f t="shared" si="19"/>
        <v>진</v>
      </c>
      <c r="I273" s="150"/>
      <c r="J273" s="46">
        <v>267</v>
      </c>
      <c r="K273" s="46" t="str">
        <f t="shared" si="18"/>
        <v>o</v>
      </c>
      <c r="L273" s="302" t="str">
        <f>K273&amp;"_{"&amp;QUOTIENT(J273,23)&amp;"} : "&amp;'국어 진위판정'!E273-0.5&amp;"≤"&amp;'국어 진위판정'!C273&amp;"x+"&amp;'국어 진위판정'!D273&amp;"y+언&lt;"&amp;'국어 진위판정'!E273+0.5</f>
        <v>o_{11} : 137.5≤69x+20y+언&lt;138.5</v>
      </c>
    </row>
    <row r="274" spans="2:12" s="56" customFormat="1" ht="21" customHeight="1">
      <c r="B274" s="90" t="s">
        <v>61</v>
      </c>
      <c r="C274" s="257">
        <v>68</v>
      </c>
      <c r="D274" s="258">
        <v>20</v>
      </c>
      <c r="E274" s="258">
        <v>137</v>
      </c>
      <c r="F274" s="269">
        <f>C274*'점수 계산기'!$C$21+D274*'점수 계산기'!$C$23+'점수 계산기'!$C$25</f>
        <v>136.77199999999999</v>
      </c>
      <c r="G274" s="269">
        <f t="shared" si="20"/>
        <v>0.27199999999999136</v>
      </c>
      <c r="H274" s="280" t="str">
        <f t="shared" si="19"/>
        <v>진</v>
      </c>
      <c r="I274" s="150"/>
      <c r="J274" s="46">
        <v>268</v>
      </c>
      <c r="K274" s="46" t="str">
        <f t="shared" si="18"/>
        <v>p</v>
      </c>
      <c r="L274" s="302" t="str">
        <f>K274&amp;"_{"&amp;QUOTIENT(J274,23)&amp;"} : "&amp;'국어 진위판정'!E274-0.5&amp;"≤"&amp;'국어 진위판정'!C274&amp;"x+"&amp;'국어 진위판정'!D274&amp;"y+언&lt;"&amp;'국어 진위판정'!E274+0.5</f>
        <v>p_{11} : 136.5≤68x+20y+언&lt;137.5</v>
      </c>
    </row>
    <row r="275" spans="2:12" s="56" customFormat="1" ht="21" customHeight="1">
      <c r="B275" s="90" t="s">
        <v>61</v>
      </c>
      <c r="C275" s="257">
        <v>67</v>
      </c>
      <c r="D275" s="258">
        <v>20</v>
      </c>
      <c r="E275" s="258">
        <v>139</v>
      </c>
      <c r="F275" s="269">
        <f>C275*'점수 계산기'!$C$21+D275*'점수 계산기'!$C$23+'점수 계산기'!$C$25</f>
        <v>135.64800000000002</v>
      </c>
      <c r="G275" s="269">
        <f t="shared" si="20"/>
        <v>2.8519999999999754</v>
      </c>
      <c r="H275" s="280" t="str">
        <f t="shared" si="19"/>
        <v>위</v>
      </c>
      <c r="I275" s="150"/>
      <c r="J275" s="46">
        <v>269</v>
      </c>
      <c r="K275" s="46" t="str">
        <f t="shared" si="18"/>
        <v>q</v>
      </c>
      <c r="L275" s="302" t="str">
        <f>K275&amp;"_{"&amp;QUOTIENT(J275,23)&amp;"} : "&amp;'국어 진위판정'!E275-0.5&amp;"≤"&amp;'국어 진위판정'!C275&amp;"x+"&amp;'국어 진위판정'!D275&amp;"y+언&lt;"&amp;'국어 진위판정'!E275+0.5</f>
        <v>q_{11} : 138.5≤67x+20y+언&lt;139.5</v>
      </c>
    </row>
    <row r="276" spans="2:12" s="56" customFormat="1" ht="21" customHeight="1">
      <c r="B276" s="90" t="s">
        <v>61</v>
      </c>
      <c r="C276" s="257">
        <v>67</v>
      </c>
      <c r="D276" s="258">
        <v>20</v>
      </c>
      <c r="E276" s="258">
        <v>137</v>
      </c>
      <c r="F276" s="269">
        <f>C276*'점수 계산기'!$C$21+D276*'점수 계산기'!$C$23+'점수 계산기'!$C$25</f>
        <v>135.64800000000002</v>
      </c>
      <c r="G276" s="269">
        <f t="shared" si="20"/>
        <v>0.85199999999997544</v>
      </c>
      <c r="H276" s="280" t="str">
        <f t="shared" si="19"/>
        <v>위</v>
      </c>
      <c r="I276" s="150"/>
      <c r="J276" s="46">
        <v>270</v>
      </c>
      <c r="K276" s="46" t="str">
        <f t="shared" si="18"/>
        <v>r</v>
      </c>
      <c r="L276" s="302" t="str">
        <f>K276&amp;"_{"&amp;QUOTIENT(J276,23)&amp;"} : "&amp;'국어 진위판정'!E276-0.5&amp;"≤"&amp;'국어 진위판정'!C276&amp;"x+"&amp;'국어 진위판정'!D276&amp;"y+언&lt;"&amp;'국어 진위판정'!E276+0.5</f>
        <v>r_{11} : 136.5≤67x+20y+언&lt;137.5</v>
      </c>
    </row>
    <row r="277" spans="2:12" s="56" customFormat="1" ht="21" customHeight="1">
      <c r="B277" s="90" t="s">
        <v>61</v>
      </c>
      <c r="C277" s="257">
        <v>67</v>
      </c>
      <c r="D277" s="258">
        <v>20</v>
      </c>
      <c r="E277" s="258">
        <v>136</v>
      </c>
      <c r="F277" s="269">
        <f>C277*'점수 계산기'!$C$21+D277*'점수 계산기'!$C$23+'점수 계산기'!$C$25</f>
        <v>135.64800000000002</v>
      </c>
      <c r="G277" s="269">
        <f t="shared" si="20"/>
        <v>0.14800000000002456</v>
      </c>
      <c r="H277" s="280" t="str">
        <f t="shared" si="19"/>
        <v>진</v>
      </c>
      <c r="I277" s="150"/>
      <c r="J277" s="46">
        <v>271</v>
      </c>
      <c r="K277" s="46" t="str">
        <f t="shared" si="18"/>
        <v>s</v>
      </c>
      <c r="L277" s="302" t="str">
        <f>K277&amp;"_{"&amp;QUOTIENT(J277,23)&amp;"} : "&amp;'국어 진위판정'!E277-0.5&amp;"≤"&amp;'국어 진위판정'!C277&amp;"x+"&amp;'국어 진위판정'!D277&amp;"y+언&lt;"&amp;'국어 진위판정'!E277+0.5</f>
        <v>s_{11} : 135.5≤67x+20y+언&lt;136.5</v>
      </c>
    </row>
    <row r="278" spans="2:12" s="56" customFormat="1" ht="21" customHeight="1">
      <c r="B278" s="90" t="s">
        <v>61</v>
      </c>
      <c r="C278" s="257">
        <v>66</v>
      </c>
      <c r="D278" s="258">
        <v>20</v>
      </c>
      <c r="E278" s="258">
        <v>135</v>
      </c>
      <c r="F278" s="269">
        <f>C278*'점수 계산기'!$C$21+D278*'점수 계산기'!$C$23+'점수 계산기'!$C$25</f>
        <v>134.524</v>
      </c>
      <c r="G278" s="269">
        <f t="shared" si="20"/>
        <v>2.4000000000000909E-2</v>
      </c>
      <c r="H278" s="280" t="str">
        <f t="shared" si="19"/>
        <v>진</v>
      </c>
      <c r="I278" s="150"/>
      <c r="J278" s="46">
        <v>272</v>
      </c>
      <c r="K278" s="46" t="str">
        <f t="shared" si="18"/>
        <v>t</v>
      </c>
      <c r="L278" s="302" t="str">
        <f>K278&amp;"_{"&amp;QUOTIENT(J278,23)&amp;"} : "&amp;'국어 진위판정'!E278-0.5&amp;"≤"&amp;'국어 진위판정'!C278&amp;"x+"&amp;'국어 진위판정'!D278&amp;"y+언&lt;"&amp;'국어 진위판정'!E278+0.5</f>
        <v>t_{11} : 134.5≤66x+20y+언&lt;135.5</v>
      </c>
    </row>
    <row r="279" spans="2:12" s="56" customFormat="1" ht="21" customHeight="1">
      <c r="B279" s="90" t="s">
        <v>61</v>
      </c>
      <c r="C279" s="257">
        <v>65</v>
      </c>
      <c r="D279" s="258">
        <v>20</v>
      </c>
      <c r="E279" s="258">
        <v>135</v>
      </c>
      <c r="F279" s="269">
        <f>C279*'점수 계산기'!$C$21+D279*'점수 계산기'!$C$23+'점수 계산기'!$C$25</f>
        <v>133.4</v>
      </c>
      <c r="G279" s="269">
        <f t="shared" si="20"/>
        <v>1.0999999999999943</v>
      </c>
      <c r="H279" s="280" t="str">
        <f t="shared" si="19"/>
        <v>위</v>
      </c>
      <c r="I279" s="150"/>
      <c r="J279" s="46">
        <v>273</v>
      </c>
      <c r="K279" s="46" t="str">
        <f t="shared" si="18"/>
        <v>u</v>
      </c>
      <c r="L279" s="302" t="str">
        <f>K279&amp;"_{"&amp;QUOTIENT(J279,23)&amp;"} : "&amp;'국어 진위판정'!E279-0.5&amp;"≤"&amp;'국어 진위판정'!C279&amp;"x+"&amp;'국어 진위판정'!D279&amp;"y+언&lt;"&amp;'국어 진위판정'!E279+0.5</f>
        <v>u_{11} : 134.5≤65x+20y+언&lt;135.5</v>
      </c>
    </row>
    <row r="280" spans="2:12" s="56" customFormat="1" ht="21" customHeight="1">
      <c r="B280" s="90" t="s">
        <v>61</v>
      </c>
      <c r="C280" s="257">
        <v>65</v>
      </c>
      <c r="D280" s="258">
        <v>20</v>
      </c>
      <c r="E280" s="258">
        <v>134</v>
      </c>
      <c r="F280" s="269">
        <f>C280*'점수 계산기'!$C$21+D280*'점수 계산기'!$C$23+'점수 계산기'!$C$25</f>
        <v>133.4</v>
      </c>
      <c r="G280" s="269">
        <f t="shared" si="20"/>
        <v>9.9999999999994316E-2</v>
      </c>
      <c r="H280" s="280" t="s">
        <v>31</v>
      </c>
      <c r="I280" s="150"/>
      <c r="J280" s="46">
        <v>274</v>
      </c>
      <c r="K280" s="46" t="str">
        <f t="shared" si="18"/>
        <v>v</v>
      </c>
      <c r="L280" s="302" t="str">
        <f>K280&amp;"_{"&amp;QUOTIENT(J280,23)&amp;"} : "&amp;'국어 진위판정'!E280-0.5&amp;"≤"&amp;'국어 진위판정'!C280&amp;"x+"&amp;'국어 진위판정'!D280&amp;"y+언&lt;"&amp;'국어 진위판정'!E280+0.5</f>
        <v>v_{11} : 133.5≤65x+20y+언&lt;134.5</v>
      </c>
    </row>
    <row r="281" spans="2:12" s="56" customFormat="1" ht="21" customHeight="1">
      <c r="B281" s="90" t="s">
        <v>61</v>
      </c>
      <c r="C281" s="257">
        <v>65</v>
      </c>
      <c r="D281" s="258">
        <v>20</v>
      </c>
      <c r="E281" s="258">
        <v>133</v>
      </c>
      <c r="F281" s="269">
        <f>C281*'점수 계산기'!$C$21+D281*'점수 계산기'!$C$23+'점수 계산기'!$C$25</f>
        <v>133.4</v>
      </c>
      <c r="G281" s="269">
        <f t="shared" si="20"/>
        <v>9.9999999999994316E-2</v>
      </c>
      <c r="H281" s="280" t="str">
        <f t="shared" si="19"/>
        <v>진</v>
      </c>
      <c r="I281" s="150"/>
      <c r="J281" s="46">
        <v>275</v>
      </c>
      <c r="K281" s="46" t="str">
        <f t="shared" si="18"/>
        <v>w</v>
      </c>
      <c r="L281" s="302" t="str">
        <f>K281&amp;"_{"&amp;QUOTIENT(J281,23)&amp;"} : "&amp;'국어 진위판정'!E281-0.5&amp;"≤"&amp;'국어 진위판정'!C281&amp;"x+"&amp;'국어 진위판정'!D281&amp;"y+언&lt;"&amp;'국어 진위판정'!E281+0.5</f>
        <v>w_{11} : 132.5≤65x+20y+언&lt;133.5</v>
      </c>
    </row>
    <row r="282" spans="2:12" s="56" customFormat="1" ht="21" customHeight="1">
      <c r="B282" s="90" t="s">
        <v>61</v>
      </c>
      <c r="C282" s="257">
        <v>64</v>
      </c>
      <c r="D282" s="258">
        <v>20</v>
      </c>
      <c r="E282" s="258">
        <v>132</v>
      </c>
      <c r="F282" s="269">
        <f>C282*'점수 계산기'!$C$21+D282*'점수 계산기'!$C$23+'점수 계산기'!$C$25</f>
        <v>132.27600000000001</v>
      </c>
      <c r="G282" s="269">
        <f t="shared" si="20"/>
        <v>0.22399999999998954</v>
      </c>
      <c r="H282" s="280" t="str">
        <f t="shared" si="19"/>
        <v>진</v>
      </c>
      <c r="I282" s="150"/>
      <c r="J282" s="46">
        <v>276</v>
      </c>
      <c r="K282" s="46" t="str">
        <f t="shared" si="18"/>
        <v>a</v>
      </c>
      <c r="L282" s="302" t="str">
        <f>K282&amp;"_{"&amp;QUOTIENT(J282,23)&amp;"} : "&amp;'국어 진위판정'!E282-0.5&amp;"≤"&amp;'국어 진위판정'!C282&amp;"x+"&amp;'국어 진위판정'!D282&amp;"y+언&lt;"&amp;'국어 진위판정'!E282+0.5</f>
        <v>a_{12} : 131.5≤64x+20y+언&lt;132.5</v>
      </c>
    </row>
    <row r="283" spans="2:12" s="56" customFormat="1" ht="21" customHeight="1">
      <c r="B283" s="90" t="s">
        <v>61</v>
      </c>
      <c r="C283" s="257">
        <v>63</v>
      </c>
      <c r="D283" s="258">
        <v>20</v>
      </c>
      <c r="E283" s="258">
        <v>133</v>
      </c>
      <c r="F283" s="269">
        <f>C283*'점수 계산기'!$C$21+D283*'점수 계산기'!$C$23+'점수 계산기'!$C$25</f>
        <v>131.15200000000002</v>
      </c>
      <c r="G283" s="269">
        <f t="shared" si="20"/>
        <v>1.3479999999999848</v>
      </c>
      <c r="H283" s="280" t="str">
        <f t="shared" si="19"/>
        <v>위</v>
      </c>
      <c r="I283" s="150"/>
      <c r="J283" s="46">
        <v>277</v>
      </c>
      <c r="K283" s="46" t="str">
        <f t="shared" si="18"/>
        <v>b</v>
      </c>
      <c r="L283" s="302" t="str">
        <f>K283&amp;"_{"&amp;QUOTIENT(J283,23)&amp;"} : "&amp;'국어 진위판정'!E283-0.5&amp;"≤"&amp;'국어 진위판정'!C283&amp;"x+"&amp;'국어 진위판정'!D283&amp;"y+언&lt;"&amp;'국어 진위판정'!E283+0.5</f>
        <v>b_{12} : 132.5≤63x+20y+언&lt;133.5</v>
      </c>
    </row>
    <row r="284" spans="2:12" s="56" customFormat="1" ht="21" customHeight="1">
      <c r="B284" s="90" t="s">
        <v>61</v>
      </c>
      <c r="C284" s="257">
        <v>63</v>
      </c>
      <c r="D284" s="258">
        <v>20</v>
      </c>
      <c r="E284" s="258">
        <v>131</v>
      </c>
      <c r="F284" s="269">
        <f>C284*'점수 계산기'!$C$21+D284*'점수 계산기'!$C$23+'점수 계산기'!$C$25</f>
        <v>131.15200000000002</v>
      </c>
      <c r="G284" s="269">
        <f t="shared" si="20"/>
        <v>0.34799999999998477</v>
      </c>
      <c r="H284" s="280" t="str">
        <f t="shared" si="19"/>
        <v>진</v>
      </c>
      <c r="I284" s="150"/>
      <c r="J284" s="46">
        <v>278</v>
      </c>
      <c r="K284" s="46" t="str">
        <f t="shared" si="18"/>
        <v>c</v>
      </c>
      <c r="L284" s="302" t="str">
        <f>K284&amp;"_{"&amp;QUOTIENT(J284,23)&amp;"} : "&amp;'국어 진위판정'!E284-0.5&amp;"≤"&amp;'국어 진위판정'!C284&amp;"x+"&amp;'국어 진위판정'!D284&amp;"y+언&lt;"&amp;'국어 진위판정'!E284+0.5</f>
        <v>c_{12} : 130.5≤63x+20y+언&lt;131.5</v>
      </c>
    </row>
    <row r="285" spans="2:12" s="56" customFormat="1" ht="21" customHeight="1">
      <c r="B285" s="90" t="s">
        <v>61</v>
      </c>
      <c r="C285" s="257">
        <v>62</v>
      </c>
      <c r="D285" s="258">
        <v>20</v>
      </c>
      <c r="E285" s="258">
        <v>130</v>
      </c>
      <c r="F285" s="269">
        <f>C285*'점수 계산기'!$C$21+D285*'점수 계산기'!$C$23+'점수 계산기'!$C$25</f>
        <v>130.02800000000002</v>
      </c>
      <c r="G285" s="269">
        <f t="shared" si="20"/>
        <v>0.47199999999997999</v>
      </c>
      <c r="H285" s="280" t="str">
        <f t="shared" si="19"/>
        <v>진</v>
      </c>
      <c r="I285" s="150"/>
      <c r="J285" s="46">
        <v>279</v>
      </c>
      <c r="K285" s="46" t="str">
        <f t="shared" si="18"/>
        <v>d</v>
      </c>
      <c r="L285" s="302" t="str">
        <f>K285&amp;"_{"&amp;QUOTIENT(J285,23)&amp;"} : "&amp;'국어 진위판정'!E285-0.5&amp;"≤"&amp;'국어 진위판정'!C285&amp;"x+"&amp;'국어 진위판정'!D285&amp;"y+언&lt;"&amp;'국어 진위판정'!E285+0.5</f>
        <v>d_{12} : 129.5≤62x+20y+언&lt;130.5</v>
      </c>
    </row>
    <row r="286" spans="2:12" s="56" customFormat="1" ht="21" customHeight="1">
      <c r="B286" s="90" t="s">
        <v>61</v>
      </c>
      <c r="C286" s="257">
        <v>60</v>
      </c>
      <c r="D286" s="258">
        <v>20</v>
      </c>
      <c r="E286" s="258">
        <v>128</v>
      </c>
      <c r="F286" s="269">
        <f>C286*'점수 계산기'!$C$21+D286*'점수 계산기'!$C$23+'점수 계산기'!$C$25</f>
        <v>127.78000000000002</v>
      </c>
      <c r="G286" s="269">
        <f t="shared" si="20"/>
        <v>0.28000000000001535</v>
      </c>
      <c r="H286" s="280" t="str">
        <f t="shared" si="19"/>
        <v>진</v>
      </c>
      <c r="I286" s="150"/>
      <c r="J286" s="46">
        <v>280</v>
      </c>
      <c r="K286" s="46" t="str">
        <f t="shared" si="18"/>
        <v>e</v>
      </c>
      <c r="L286" s="302" t="str">
        <f>K286&amp;"_{"&amp;QUOTIENT(J286,23)&amp;"} : "&amp;'국어 진위판정'!E286-0.5&amp;"≤"&amp;'국어 진위판정'!C286&amp;"x+"&amp;'국어 진위판정'!D286&amp;"y+언&lt;"&amp;'국어 진위판정'!E286+0.5</f>
        <v>e_{12} : 127.5≤60x+20y+언&lt;128.5</v>
      </c>
    </row>
    <row r="287" spans="2:12" s="56" customFormat="1" ht="21" customHeight="1">
      <c r="B287" s="90" t="s">
        <v>61</v>
      </c>
      <c r="C287" s="257">
        <v>59</v>
      </c>
      <c r="D287" s="258">
        <v>20</v>
      </c>
      <c r="E287" s="258">
        <v>127</v>
      </c>
      <c r="F287" s="269">
        <f>C287*'점수 계산기'!$C$21+D287*'점수 계산기'!$C$23+'점수 계산기'!$C$25</f>
        <v>126.65600000000001</v>
      </c>
      <c r="G287" s="269">
        <f t="shared" si="20"/>
        <v>0.15600000000000591</v>
      </c>
      <c r="H287" s="280" t="str">
        <f t="shared" si="19"/>
        <v>진</v>
      </c>
      <c r="I287" s="150"/>
      <c r="J287" s="46">
        <v>281</v>
      </c>
      <c r="K287" s="46" t="str">
        <f t="shared" si="18"/>
        <v>f</v>
      </c>
      <c r="L287" s="302" t="str">
        <f>K287&amp;"_{"&amp;QUOTIENT(J287,23)&amp;"} : "&amp;'국어 진위판정'!E287-0.5&amp;"≤"&amp;'국어 진위판정'!C287&amp;"x+"&amp;'국어 진위판정'!D287&amp;"y+언&lt;"&amp;'국어 진위판정'!E287+0.5</f>
        <v>f_{12} : 126.5≤59x+20y+언&lt;127.5</v>
      </c>
    </row>
    <row r="288" spans="2:12" s="56" customFormat="1" ht="21" customHeight="1">
      <c r="B288" s="90" t="s">
        <v>61</v>
      </c>
      <c r="C288" s="257">
        <v>58</v>
      </c>
      <c r="D288" s="258">
        <v>20</v>
      </c>
      <c r="E288" s="258">
        <v>126</v>
      </c>
      <c r="F288" s="269">
        <f>C288*'점수 계산기'!$C$21+D288*'점수 계산기'!$C$23+'점수 계산기'!$C$25</f>
        <v>125.53200000000001</v>
      </c>
      <c r="G288" s="269">
        <f t="shared" si="20"/>
        <v>3.2000000000010687E-2</v>
      </c>
      <c r="H288" s="280" t="str">
        <f t="shared" si="19"/>
        <v>진</v>
      </c>
      <c r="I288" s="150"/>
      <c r="J288" s="46">
        <v>282</v>
      </c>
      <c r="K288" s="46" t="str">
        <f t="shared" si="18"/>
        <v>g</v>
      </c>
      <c r="L288" s="302" t="str">
        <f>K288&amp;"_{"&amp;QUOTIENT(J288,23)&amp;"} : "&amp;'국어 진위판정'!E288-0.5&amp;"≤"&amp;'국어 진위판정'!C288&amp;"x+"&amp;'국어 진위판정'!D288&amp;"y+언&lt;"&amp;'국어 진위판정'!E288+0.5</f>
        <v>g_{12} : 125.5≤58x+20y+언&lt;126.5</v>
      </c>
    </row>
    <row r="289" spans="2:12" s="56" customFormat="1" ht="21" customHeight="1">
      <c r="B289" s="90" t="s">
        <v>61</v>
      </c>
      <c r="C289" s="257">
        <v>57</v>
      </c>
      <c r="D289" s="258">
        <v>20</v>
      </c>
      <c r="E289" s="258">
        <v>127</v>
      </c>
      <c r="F289" s="269">
        <f>C289*'점수 계산기'!$C$21+D289*'점수 계산기'!$C$23+'점수 계산기'!$C$25</f>
        <v>124.40800000000002</v>
      </c>
      <c r="G289" s="269">
        <f t="shared" si="20"/>
        <v>2.0919999999999845</v>
      </c>
      <c r="H289" s="280" t="str">
        <f t="shared" si="19"/>
        <v>위</v>
      </c>
      <c r="I289" s="150"/>
      <c r="J289" s="46">
        <v>283</v>
      </c>
      <c r="K289" s="46" t="str">
        <f t="shared" si="18"/>
        <v>h</v>
      </c>
      <c r="L289" s="302" t="str">
        <f>K289&amp;"_{"&amp;QUOTIENT(J289,23)&amp;"} : "&amp;'국어 진위판정'!E289-0.5&amp;"≤"&amp;'국어 진위판정'!C289&amp;"x+"&amp;'국어 진위판정'!D289&amp;"y+언&lt;"&amp;'국어 진위판정'!E289+0.5</f>
        <v>h_{12} : 126.5≤57x+20y+언&lt;127.5</v>
      </c>
    </row>
    <row r="290" spans="2:12" s="56" customFormat="1" ht="21" customHeight="1">
      <c r="B290" s="90" t="s">
        <v>61</v>
      </c>
      <c r="C290" s="257">
        <v>57</v>
      </c>
      <c r="D290" s="258">
        <v>20</v>
      </c>
      <c r="E290" s="258">
        <v>124</v>
      </c>
      <c r="F290" s="269">
        <f>C290*'점수 계산기'!$C$21+D290*'점수 계산기'!$C$23+'점수 계산기'!$C$25</f>
        <v>124.40800000000002</v>
      </c>
      <c r="G290" s="269">
        <f t="shared" si="20"/>
        <v>9.1999999999984539E-2</v>
      </c>
      <c r="H290" s="280" t="str">
        <f t="shared" si="19"/>
        <v>진</v>
      </c>
      <c r="I290" s="150"/>
      <c r="J290" s="46">
        <v>284</v>
      </c>
      <c r="K290" s="46" t="str">
        <f t="shared" si="18"/>
        <v>i</v>
      </c>
      <c r="L290" s="302" t="str">
        <f>K290&amp;"_{"&amp;QUOTIENT(J290,23)&amp;"} : "&amp;'국어 진위판정'!E290-0.5&amp;"≤"&amp;'국어 진위판정'!C290&amp;"x+"&amp;'국어 진위판정'!D290&amp;"y+언&lt;"&amp;'국어 진위판정'!E290+0.5</f>
        <v>i_{12} : 123.5≤57x+20y+언&lt;124.5</v>
      </c>
    </row>
    <row r="291" spans="2:12" s="56" customFormat="1" ht="21" customHeight="1">
      <c r="B291" s="90" t="s">
        <v>61</v>
      </c>
      <c r="C291" s="257">
        <v>56</v>
      </c>
      <c r="D291" s="258">
        <v>20</v>
      </c>
      <c r="E291" s="258">
        <v>123</v>
      </c>
      <c r="F291" s="269">
        <f>C291*'점수 계산기'!$C$21+D291*'점수 계산기'!$C$23+'점수 계산기'!$C$25</f>
        <v>123.28400000000001</v>
      </c>
      <c r="G291" s="269">
        <f t="shared" si="20"/>
        <v>0.21599999999999397</v>
      </c>
      <c r="H291" s="280" t="str">
        <f t="shared" si="19"/>
        <v>진</v>
      </c>
      <c r="I291" s="150"/>
      <c r="J291" s="46">
        <v>285</v>
      </c>
      <c r="K291" s="46" t="str">
        <f t="shared" si="18"/>
        <v>j</v>
      </c>
      <c r="L291" s="302" t="str">
        <f>K291&amp;"_{"&amp;QUOTIENT(J291,23)&amp;"} : "&amp;'국어 진위판정'!E291-0.5&amp;"≤"&amp;'국어 진위판정'!C291&amp;"x+"&amp;'국어 진위판정'!D291&amp;"y+언&lt;"&amp;'국어 진위판정'!E291+0.5</f>
        <v>j_{12} : 122.5≤56x+20y+언&lt;123.5</v>
      </c>
    </row>
    <row r="292" spans="2:12" s="56" customFormat="1" ht="21" customHeight="1">
      <c r="B292" s="90" t="s">
        <v>61</v>
      </c>
      <c r="C292" s="257">
        <v>55</v>
      </c>
      <c r="D292" s="258">
        <v>20</v>
      </c>
      <c r="E292" s="258">
        <v>122</v>
      </c>
      <c r="F292" s="269">
        <f>C292*'점수 계산기'!$C$21+D292*'점수 계산기'!$C$23+'점수 계산기'!$C$25</f>
        <v>122.16000000000001</v>
      </c>
      <c r="G292" s="269">
        <f t="shared" si="20"/>
        <v>0.3399999999999892</v>
      </c>
      <c r="H292" s="280" t="str">
        <f t="shared" si="19"/>
        <v>진</v>
      </c>
      <c r="I292" s="150"/>
      <c r="J292" s="46">
        <v>286</v>
      </c>
      <c r="K292" s="46" t="str">
        <f t="shared" ref="K292:K355" si="21">CHAR(MOD(J292, 23)+97)</f>
        <v>k</v>
      </c>
      <c r="L292" s="302" t="str">
        <f>K292&amp;"_{"&amp;QUOTIENT(J292,23)&amp;"} : "&amp;'국어 진위판정'!E292-0.5&amp;"≤"&amp;'국어 진위판정'!C292&amp;"x+"&amp;'국어 진위판정'!D292&amp;"y+언&lt;"&amp;'국어 진위판정'!E292+0.5</f>
        <v>k_{12} : 121.5≤55x+20y+언&lt;122.5</v>
      </c>
    </row>
    <row r="293" spans="2:12" s="56" customFormat="1" ht="21" customHeight="1">
      <c r="B293" s="90" t="s">
        <v>61</v>
      </c>
      <c r="C293" s="257">
        <v>54</v>
      </c>
      <c r="D293" s="258">
        <v>20</v>
      </c>
      <c r="E293" s="258">
        <v>123</v>
      </c>
      <c r="F293" s="269">
        <f>C293*'점수 계산기'!$C$21+D293*'점수 계산기'!$C$23+'점수 계산기'!$C$25</f>
        <v>121.03600000000002</v>
      </c>
      <c r="G293" s="269">
        <f t="shared" si="20"/>
        <v>1.4639999999999844</v>
      </c>
      <c r="H293" s="280" t="str">
        <f t="shared" ref="H293:H356" si="22">IF(ROUND(F293,0)=E293,"진",IF(G293&lt;0.5,"재",IF(AND(C293=0, D293=0, E293=0),"","위")))</f>
        <v>위</v>
      </c>
      <c r="I293" s="150"/>
      <c r="J293" s="46">
        <v>287</v>
      </c>
      <c r="K293" s="46" t="str">
        <f t="shared" si="21"/>
        <v>l</v>
      </c>
      <c r="L293" s="302" t="str">
        <f>K293&amp;"_{"&amp;QUOTIENT(J293,23)&amp;"} : "&amp;'국어 진위판정'!E293-0.5&amp;"≤"&amp;'국어 진위판정'!C293&amp;"x+"&amp;'국어 진위판정'!D293&amp;"y+언&lt;"&amp;'국어 진위판정'!E293+0.5</f>
        <v>l_{12} : 122.5≤54x+20y+언&lt;123.5</v>
      </c>
    </row>
    <row r="294" spans="2:12" s="56" customFormat="1" ht="21" customHeight="1">
      <c r="B294" s="90" t="s">
        <v>61</v>
      </c>
      <c r="C294" s="257">
        <v>54</v>
      </c>
      <c r="D294" s="258">
        <v>20</v>
      </c>
      <c r="E294" s="258">
        <v>121</v>
      </c>
      <c r="F294" s="269">
        <f>C294*'점수 계산기'!$C$21+D294*'점수 계산기'!$C$23+'점수 계산기'!$C$25</f>
        <v>121.03600000000002</v>
      </c>
      <c r="G294" s="269">
        <f t="shared" si="20"/>
        <v>0.46399999999998442</v>
      </c>
      <c r="H294" s="280" t="str">
        <f t="shared" si="22"/>
        <v>진</v>
      </c>
      <c r="I294" s="150"/>
      <c r="J294" s="46">
        <v>288</v>
      </c>
      <c r="K294" s="46" t="str">
        <f t="shared" si="21"/>
        <v>m</v>
      </c>
      <c r="L294" s="302" t="str">
        <f>K294&amp;"_{"&amp;QUOTIENT(J294,23)&amp;"} : "&amp;'국어 진위판정'!E294-0.5&amp;"≤"&amp;'국어 진위판정'!C294&amp;"x+"&amp;'국어 진위판정'!D294&amp;"y+언&lt;"&amp;'국어 진위판정'!E294+0.5</f>
        <v>m_{12} : 120.5≤54x+20y+언&lt;121.5</v>
      </c>
    </row>
    <row r="295" spans="2:12" s="56" customFormat="1" ht="21" customHeight="1">
      <c r="B295" s="90" t="s">
        <v>61</v>
      </c>
      <c r="C295" s="257">
        <v>51</v>
      </c>
      <c r="D295" s="258">
        <v>20</v>
      </c>
      <c r="E295" s="258">
        <v>118</v>
      </c>
      <c r="F295" s="269">
        <f>C295*'점수 계산기'!$C$21+D295*'점수 계산기'!$C$23+'점수 계산기'!$C$25</f>
        <v>117.664</v>
      </c>
      <c r="G295" s="269">
        <f t="shared" si="20"/>
        <v>0.16400000000000148</v>
      </c>
      <c r="H295" s="280" t="str">
        <f t="shared" si="22"/>
        <v>진</v>
      </c>
      <c r="I295" s="150"/>
      <c r="J295" s="46">
        <v>289</v>
      </c>
      <c r="K295" s="46" t="str">
        <f t="shared" si="21"/>
        <v>n</v>
      </c>
      <c r="L295" s="302" t="str">
        <f>K295&amp;"_{"&amp;QUOTIENT(J295,23)&amp;"} : "&amp;'국어 진위판정'!E295-0.5&amp;"≤"&amp;'국어 진위판정'!C295&amp;"x+"&amp;'국어 진위판정'!D295&amp;"y+언&lt;"&amp;'국어 진위판정'!E295+0.5</f>
        <v>n_{12} : 117.5≤51x+20y+언&lt;118.5</v>
      </c>
    </row>
    <row r="296" spans="2:12" s="56" customFormat="1" ht="21" customHeight="1">
      <c r="B296" s="90" t="s">
        <v>61</v>
      </c>
      <c r="C296" s="257">
        <v>51</v>
      </c>
      <c r="D296" s="258">
        <v>20</v>
      </c>
      <c r="E296" s="258">
        <v>115</v>
      </c>
      <c r="F296" s="269">
        <f>C296*'점수 계산기'!$C$21+D296*'점수 계산기'!$C$23+'점수 계산기'!$C$25</f>
        <v>117.664</v>
      </c>
      <c r="G296" s="269">
        <f t="shared" si="20"/>
        <v>2.1640000000000015</v>
      </c>
      <c r="H296" s="280" t="str">
        <f t="shared" si="22"/>
        <v>위</v>
      </c>
      <c r="I296" s="150"/>
      <c r="J296" s="46">
        <v>290</v>
      </c>
      <c r="K296" s="46" t="str">
        <f t="shared" si="21"/>
        <v>o</v>
      </c>
      <c r="L296" s="302" t="str">
        <f>K296&amp;"_{"&amp;QUOTIENT(J296,23)&amp;"} : "&amp;'국어 진위판정'!E296-0.5&amp;"≤"&amp;'국어 진위판정'!C296&amp;"x+"&amp;'국어 진위판정'!D296&amp;"y+언&lt;"&amp;'국어 진위판정'!E296+0.5</f>
        <v>o_{12} : 114.5≤51x+20y+언&lt;115.5</v>
      </c>
    </row>
    <row r="297" spans="2:12" s="56" customFormat="1" ht="21" customHeight="1">
      <c r="B297" s="90" t="s">
        <v>61</v>
      </c>
      <c r="C297" s="257">
        <v>36</v>
      </c>
      <c r="D297" s="258">
        <v>20</v>
      </c>
      <c r="E297" s="258">
        <v>101</v>
      </c>
      <c r="F297" s="269">
        <f>C297*'점수 계산기'!$C$21+D297*'점수 계산기'!$C$23+'점수 계산기'!$C$25</f>
        <v>100.804</v>
      </c>
      <c r="G297" s="269">
        <f t="shared" si="20"/>
        <v>0.30400000000000205</v>
      </c>
      <c r="H297" s="280" t="str">
        <f t="shared" si="22"/>
        <v>진</v>
      </c>
      <c r="I297" s="150"/>
      <c r="J297" s="46">
        <v>291</v>
      </c>
      <c r="K297" s="46" t="str">
        <f t="shared" si="21"/>
        <v>p</v>
      </c>
      <c r="L297" s="302" t="str">
        <f>K297&amp;"_{"&amp;QUOTIENT(J297,23)&amp;"} : "&amp;'국어 진위판정'!E297-0.5&amp;"≤"&amp;'국어 진위판정'!C297&amp;"x+"&amp;'국어 진위판정'!D297&amp;"y+언&lt;"&amp;'국어 진위판정'!E297+0.5</f>
        <v>p_{12} : 100.5≤36x+20y+언&lt;101.5</v>
      </c>
    </row>
    <row r="298" spans="2:12" s="56" customFormat="1" ht="21" customHeight="1">
      <c r="B298" s="90" t="s">
        <v>61</v>
      </c>
      <c r="C298" s="257">
        <v>76</v>
      </c>
      <c r="D298" s="258">
        <v>19</v>
      </c>
      <c r="E298" s="258">
        <v>145</v>
      </c>
      <c r="F298" s="269">
        <f>C298*'점수 계산기'!$C$21+D298*'점수 계산기'!$C$23+'점수 계산기'!$C$25</f>
        <v>144.78200000000001</v>
      </c>
      <c r="G298" s="269">
        <f t="shared" si="20"/>
        <v>0.28200000000001069</v>
      </c>
      <c r="H298" s="280" t="str">
        <f t="shared" si="22"/>
        <v>진</v>
      </c>
      <c r="I298" s="150"/>
      <c r="J298" s="46">
        <v>292</v>
      </c>
      <c r="K298" s="46" t="str">
        <f t="shared" si="21"/>
        <v>q</v>
      </c>
      <c r="L298" s="302" t="str">
        <f>K298&amp;"_{"&amp;QUOTIENT(J298,23)&amp;"} : "&amp;'국어 진위판정'!E298-0.5&amp;"≤"&amp;'국어 진위판정'!C298&amp;"x+"&amp;'국어 진위판정'!D298&amp;"y+언&lt;"&amp;'국어 진위판정'!E298+0.5</f>
        <v>q_{12} : 144.5≤76x+19y+언&lt;145.5</v>
      </c>
    </row>
    <row r="299" spans="2:12" s="56" customFormat="1" ht="21" customHeight="1">
      <c r="B299" s="90" t="s">
        <v>61</v>
      </c>
      <c r="C299" s="257">
        <v>74</v>
      </c>
      <c r="D299" s="258">
        <v>19</v>
      </c>
      <c r="E299" s="258">
        <v>143</v>
      </c>
      <c r="F299" s="269">
        <f>C299*'점수 계산기'!$C$21+D299*'점수 계산기'!$C$23+'점수 계산기'!$C$25</f>
        <v>142.53399999999999</v>
      </c>
      <c r="G299" s="269">
        <f t="shared" si="20"/>
        <v>3.3999999999991815E-2</v>
      </c>
      <c r="H299" s="280" t="str">
        <f t="shared" si="22"/>
        <v>진</v>
      </c>
      <c r="I299" s="150"/>
      <c r="J299" s="46">
        <v>293</v>
      </c>
      <c r="K299" s="46" t="str">
        <f t="shared" si="21"/>
        <v>r</v>
      </c>
      <c r="L299" s="302" t="str">
        <f>K299&amp;"_{"&amp;QUOTIENT(J299,23)&amp;"} : "&amp;'국어 진위판정'!E299-0.5&amp;"≤"&amp;'국어 진위판정'!C299&amp;"x+"&amp;'국어 진위판정'!D299&amp;"y+언&lt;"&amp;'국어 진위판정'!E299+0.5</f>
        <v>r_{12} : 142.5≤74x+19y+언&lt;143.5</v>
      </c>
    </row>
    <row r="300" spans="2:12" s="56" customFormat="1" ht="21" customHeight="1">
      <c r="B300" s="90" t="s">
        <v>61</v>
      </c>
      <c r="C300" s="257">
        <v>73</v>
      </c>
      <c r="D300" s="258">
        <v>19</v>
      </c>
      <c r="E300" s="258">
        <v>141</v>
      </c>
      <c r="F300" s="269">
        <f>C300*'점수 계산기'!$C$21+D300*'점수 계산기'!$C$23+'점수 계산기'!$C$25</f>
        <v>141.41000000000003</v>
      </c>
      <c r="G300" s="269">
        <f t="shared" si="20"/>
        <v>8.9999999999974989E-2</v>
      </c>
      <c r="H300" s="280" t="str">
        <f t="shared" si="22"/>
        <v>진</v>
      </c>
      <c r="I300" s="150"/>
      <c r="J300" s="46">
        <v>294</v>
      </c>
      <c r="K300" s="46" t="str">
        <f t="shared" si="21"/>
        <v>s</v>
      </c>
      <c r="L300" s="302" t="str">
        <f>K300&amp;"_{"&amp;QUOTIENT(J300,23)&amp;"} : "&amp;'국어 진위판정'!E300-0.5&amp;"≤"&amp;'국어 진위판정'!C300&amp;"x+"&amp;'국어 진위판정'!D300&amp;"y+언&lt;"&amp;'국어 진위판정'!E300+0.5</f>
        <v>s_{12} : 140.5≤73x+19y+언&lt;141.5</v>
      </c>
    </row>
    <row r="301" spans="2:12" s="56" customFormat="1" ht="21" customHeight="1">
      <c r="B301" s="90" t="s">
        <v>61</v>
      </c>
      <c r="C301" s="257">
        <v>73</v>
      </c>
      <c r="D301" s="258">
        <v>19</v>
      </c>
      <c r="E301" s="258">
        <v>139</v>
      </c>
      <c r="F301" s="269">
        <f>C301*'점수 계산기'!$C$21+D301*'점수 계산기'!$C$23+'점수 계산기'!$C$25</f>
        <v>141.41000000000003</v>
      </c>
      <c r="G301" s="269">
        <f t="shared" si="20"/>
        <v>1.910000000000025</v>
      </c>
      <c r="H301" s="280" t="str">
        <f t="shared" si="22"/>
        <v>위</v>
      </c>
      <c r="I301" s="150"/>
      <c r="J301" s="46">
        <v>295</v>
      </c>
      <c r="K301" s="46" t="str">
        <f t="shared" si="21"/>
        <v>t</v>
      </c>
      <c r="L301" s="302" t="str">
        <f>K301&amp;"_{"&amp;QUOTIENT(J301,23)&amp;"} : "&amp;'국어 진위판정'!E301-0.5&amp;"≤"&amp;'국어 진위판정'!C301&amp;"x+"&amp;'국어 진위판정'!D301&amp;"y+언&lt;"&amp;'국어 진위판정'!E301+0.5</f>
        <v>t_{12} : 138.5≤73x+19y+언&lt;139.5</v>
      </c>
    </row>
    <row r="302" spans="2:12" s="56" customFormat="1" ht="21" customHeight="1">
      <c r="B302" s="90" t="s">
        <v>61</v>
      </c>
      <c r="C302" s="257">
        <v>71</v>
      </c>
      <c r="D302" s="258">
        <v>19</v>
      </c>
      <c r="E302" s="258">
        <v>139</v>
      </c>
      <c r="F302" s="269">
        <f>C302*'점수 계산기'!$C$21+D302*'점수 계산기'!$C$23+'점수 계산기'!$C$25</f>
        <v>139.16200000000001</v>
      </c>
      <c r="G302" s="269">
        <f t="shared" si="20"/>
        <v>0.33799999999999386</v>
      </c>
      <c r="H302" s="280" t="str">
        <f t="shared" si="22"/>
        <v>진</v>
      </c>
      <c r="I302" s="150"/>
      <c r="J302" s="46">
        <v>296</v>
      </c>
      <c r="K302" s="46" t="str">
        <f t="shared" si="21"/>
        <v>u</v>
      </c>
      <c r="L302" s="302" t="str">
        <f>K302&amp;"_{"&amp;QUOTIENT(J302,23)&amp;"} : "&amp;'국어 진위판정'!E302-0.5&amp;"≤"&amp;'국어 진위판정'!C302&amp;"x+"&amp;'국어 진위판정'!D302&amp;"y+언&lt;"&amp;'국어 진위판정'!E302+0.5</f>
        <v>u_{12} : 138.5≤71x+19y+언&lt;139.5</v>
      </c>
    </row>
    <row r="303" spans="2:12" s="56" customFormat="1" ht="21" customHeight="1">
      <c r="B303" s="90" t="s">
        <v>61</v>
      </c>
      <c r="C303" s="257">
        <v>70</v>
      </c>
      <c r="D303" s="258">
        <v>19</v>
      </c>
      <c r="E303" s="258">
        <v>138</v>
      </c>
      <c r="F303" s="269">
        <f>C303*'점수 계산기'!$C$21+D303*'점수 계산기'!$C$23+'점수 계산기'!$C$25</f>
        <v>138.03800000000001</v>
      </c>
      <c r="G303" s="269">
        <f t="shared" si="20"/>
        <v>0.46199999999998909</v>
      </c>
      <c r="H303" s="280" t="str">
        <f t="shared" si="22"/>
        <v>진</v>
      </c>
      <c r="I303" s="150"/>
      <c r="J303" s="46">
        <v>297</v>
      </c>
      <c r="K303" s="46" t="str">
        <f t="shared" si="21"/>
        <v>v</v>
      </c>
      <c r="L303" s="302" t="str">
        <f>K303&amp;"_{"&amp;QUOTIENT(J303,23)&amp;"} : "&amp;'국어 진위판정'!E303-0.5&amp;"≤"&amp;'국어 진위판정'!C303&amp;"x+"&amp;'국어 진위판정'!D303&amp;"y+언&lt;"&amp;'국어 진위판정'!E303+0.5</f>
        <v>v_{12} : 137.5≤70x+19y+언&lt;138.5</v>
      </c>
    </row>
    <row r="304" spans="2:12" s="56" customFormat="1" ht="21" customHeight="1">
      <c r="B304" s="90" t="s">
        <v>61</v>
      </c>
      <c r="C304" s="257">
        <v>69</v>
      </c>
      <c r="D304" s="258">
        <v>19</v>
      </c>
      <c r="E304" s="258">
        <v>137</v>
      </c>
      <c r="F304" s="269">
        <f>C304*'점수 계산기'!$C$21+D304*'점수 계산기'!$C$23+'점수 계산기'!$C$25</f>
        <v>136.91400000000002</v>
      </c>
      <c r="G304" s="269">
        <f t="shared" si="20"/>
        <v>0.41400000000001569</v>
      </c>
      <c r="H304" s="280" t="str">
        <f t="shared" si="22"/>
        <v>진</v>
      </c>
      <c r="I304" s="150"/>
      <c r="J304" s="46">
        <v>298</v>
      </c>
      <c r="K304" s="46" t="str">
        <f t="shared" si="21"/>
        <v>w</v>
      </c>
      <c r="L304" s="302" t="str">
        <f>K304&amp;"_{"&amp;QUOTIENT(J304,23)&amp;"} : "&amp;'국어 진위판정'!E304-0.5&amp;"≤"&amp;'국어 진위판정'!C304&amp;"x+"&amp;'국어 진위판정'!D304&amp;"y+언&lt;"&amp;'국어 진위판정'!E304+0.5</f>
        <v>w_{12} : 136.5≤69x+19y+언&lt;137.5</v>
      </c>
    </row>
    <row r="305" spans="2:12" s="56" customFormat="1" ht="21" customHeight="1">
      <c r="B305" s="90" t="s">
        <v>61</v>
      </c>
      <c r="C305" s="257">
        <v>68</v>
      </c>
      <c r="D305" s="258">
        <v>19</v>
      </c>
      <c r="E305" s="258">
        <v>136</v>
      </c>
      <c r="F305" s="269">
        <f>C305*'점수 계산기'!$C$21+D305*'점수 계산기'!$C$23+'점수 계산기'!$C$25</f>
        <v>135.79000000000002</v>
      </c>
      <c r="G305" s="269">
        <f t="shared" si="20"/>
        <v>0.29000000000002046</v>
      </c>
      <c r="H305" s="280" t="str">
        <f t="shared" si="22"/>
        <v>진</v>
      </c>
      <c r="I305" s="150"/>
      <c r="J305" s="46">
        <v>299</v>
      </c>
      <c r="K305" s="46" t="str">
        <f t="shared" si="21"/>
        <v>a</v>
      </c>
      <c r="L305" s="302" t="str">
        <f>K305&amp;"_{"&amp;QUOTIENT(J305,23)&amp;"} : "&amp;'국어 진위판정'!E305-0.5&amp;"≤"&amp;'국어 진위판정'!C305&amp;"x+"&amp;'국어 진위판정'!D305&amp;"y+언&lt;"&amp;'국어 진위판정'!E305+0.5</f>
        <v>a_{13} : 135.5≤68x+19y+언&lt;136.5</v>
      </c>
    </row>
    <row r="306" spans="2:12" s="56" customFormat="1" ht="21" customHeight="1">
      <c r="B306" s="90" t="s">
        <v>61</v>
      </c>
      <c r="C306" s="257">
        <v>67</v>
      </c>
      <c r="D306" s="258">
        <v>19</v>
      </c>
      <c r="E306" s="258">
        <v>135</v>
      </c>
      <c r="F306" s="269">
        <f>C306*'점수 계산기'!$C$21+D306*'점수 계산기'!$C$23+'점수 계산기'!$C$25</f>
        <v>134.666</v>
      </c>
      <c r="G306" s="269">
        <f t="shared" si="20"/>
        <v>0.16599999999999682</v>
      </c>
      <c r="H306" s="280" t="str">
        <f t="shared" si="22"/>
        <v>진</v>
      </c>
      <c r="I306" s="150"/>
      <c r="J306" s="46">
        <v>300</v>
      </c>
      <c r="K306" s="46" t="str">
        <f t="shared" si="21"/>
        <v>b</v>
      </c>
      <c r="L306" s="302" t="str">
        <f>K306&amp;"_{"&amp;QUOTIENT(J306,23)&amp;"} : "&amp;'국어 진위판정'!E306-0.5&amp;"≤"&amp;'국어 진위판정'!C306&amp;"x+"&amp;'국어 진위판정'!D306&amp;"y+언&lt;"&amp;'국어 진위판정'!E306+0.5</f>
        <v>b_{13} : 134.5≤67x+19y+언&lt;135.5</v>
      </c>
    </row>
    <row r="307" spans="2:12" s="56" customFormat="1" ht="21" customHeight="1">
      <c r="B307" s="90" t="s">
        <v>61</v>
      </c>
      <c r="C307" s="257">
        <v>66</v>
      </c>
      <c r="D307" s="258">
        <v>19</v>
      </c>
      <c r="E307" s="258">
        <v>134</v>
      </c>
      <c r="F307" s="269">
        <f>C307*'점수 계산기'!$C$21+D307*'점수 계산기'!$C$23+'점수 계산기'!$C$25</f>
        <v>133.54200000000003</v>
      </c>
      <c r="G307" s="269">
        <f t="shared" si="20"/>
        <v>4.2000000000030013E-2</v>
      </c>
      <c r="H307" s="280" t="str">
        <f t="shared" si="22"/>
        <v>진</v>
      </c>
      <c r="I307" s="150"/>
      <c r="J307" s="46">
        <v>301</v>
      </c>
      <c r="K307" s="46" t="str">
        <f t="shared" si="21"/>
        <v>c</v>
      </c>
      <c r="L307" s="302" t="str">
        <f>K307&amp;"_{"&amp;QUOTIENT(J307,23)&amp;"} : "&amp;'국어 진위판정'!E307-0.5&amp;"≤"&amp;'국어 진위판정'!C307&amp;"x+"&amp;'국어 진위판정'!D307&amp;"y+언&lt;"&amp;'국어 진위판정'!E307+0.5</f>
        <v>c_{13} : 133.5≤66x+19y+언&lt;134.5</v>
      </c>
    </row>
    <row r="308" spans="2:12" s="56" customFormat="1" ht="21" customHeight="1">
      <c r="B308" s="90" t="s">
        <v>61</v>
      </c>
      <c r="C308" s="257">
        <v>66</v>
      </c>
      <c r="D308" s="258">
        <v>19</v>
      </c>
      <c r="E308" s="258">
        <v>133</v>
      </c>
      <c r="F308" s="269">
        <f>C308*'점수 계산기'!$C$21+D308*'점수 계산기'!$C$23+'점수 계산기'!$C$25</f>
        <v>133.54200000000003</v>
      </c>
      <c r="G308" s="269">
        <f t="shared" si="20"/>
        <v>4.2000000000030013E-2</v>
      </c>
      <c r="H308" s="280" t="s">
        <v>31</v>
      </c>
      <c r="I308" s="150"/>
      <c r="J308" s="46">
        <v>302</v>
      </c>
      <c r="K308" s="46" t="str">
        <f t="shared" si="21"/>
        <v>d</v>
      </c>
      <c r="L308" s="302" t="str">
        <f>K308&amp;"_{"&amp;QUOTIENT(J308,23)&amp;"} : "&amp;'국어 진위판정'!E308-0.5&amp;"≤"&amp;'국어 진위판정'!C308&amp;"x+"&amp;'국어 진위판정'!D308&amp;"y+언&lt;"&amp;'국어 진위판정'!E308+0.5</f>
        <v>d_{13} : 132.5≤66x+19y+언&lt;133.5</v>
      </c>
    </row>
    <row r="309" spans="2:12" s="56" customFormat="1" ht="21" customHeight="1">
      <c r="B309" s="90" t="s">
        <v>61</v>
      </c>
      <c r="C309" s="257">
        <v>65</v>
      </c>
      <c r="D309" s="258">
        <v>19</v>
      </c>
      <c r="E309" s="258">
        <v>132</v>
      </c>
      <c r="F309" s="269">
        <f>C309*'점수 계산기'!$C$21+D309*'점수 계산기'!$C$23+'점수 계산기'!$C$25</f>
        <v>132.41800000000001</v>
      </c>
      <c r="G309" s="269">
        <f t="shared" si="20"/>
        <v>8.1999999999993634E-2</v>
      </c>
      <c r="H309" s="280" t="str">
        <f t="shared" si="22"/>
        <v>진</v>
      </c>
      <c r="I309" s="150"/>
      <c r="J309" s="46">
        <v>303</v>
      </c>
      <c r="K309" s="46" t="str">
        <f t="shared" si="21"/>
        <v>e</v>
      </c>
      <c r="L309" s="302" t="str">
        <f>K309&amp;"_{"&amp;QUOTIENT(J309,23)&amp;"} : "&amp;'국어 진위판정'!E309-0.5&amp;"≤"&amp;'국어 진위판정'!C309&amp;"x+"&amp;'국어 진위판정'!D309&amp;"y+언&lt;"&amp;'국어 진위판정'!E309+0.5</f>
        <v>e_{13} : 131.5≤65x+19y+언&lt;132.5</v>
      </c>
    </row>
    <row r="310" spans="2:12" s="56" customFormat="1" ht="21" customHeight="1">
      <c r="B310" s="90" t="s">
        <v>61</v>
      </c>
      <c r="C310" s="257">
        <v>64</v>
      </c>
      <c r="D310" s="258">
        <v>19</v>
      </c>
      <c r="E310" s="258">
        <v>131</v>
      </c>
      <c r="F310" s="269">
        <f>C310*'점수 계산기'!$C$21+D310*'점수 계산기'!$C$23+'점수 계산기'!$C$25</f>
        <v>131.29400000000001</v>
      </c>
      <c r="G310" s="269">
        <f t="shared" si="20"/>
        <v>0.20599999999998886</v>
      </c>
      <c r="H310" s="280" t="str">
        <f t="shared" si="22"/>
        <v>진</v>
      </c>
      <c r="I310" s="150"/>
      <c r="J310" s="46">
        <v>304</v>
      </c>
      <c r="K310" s="46" t="str">
        <f t="shared" si="21"/>
        <v>f</v>
      </c>
      <c r="L310" s="302" t="str">
        <f>K310&amp;"_{"&amp;QUOTIENT(J310,23)&amp;"} : "&amp;'국어 진위판정'!E310-0.5&amp;"≤"&amp;'국어 진위판정'!C310&amp;"x+"&amp;'국어 진위판정'!D310&amp;"y+언&lt;"&amp;'국어 진위판정'!E310+0.5</f>
        <v>f_{13} : 130.5≤64x+19y+언&lt;131.5</v>
      </c>
    </row>
    <row r="311" spans="2:12" s="56" customFormat="1" ht="21" customHeight="1">
      <c r="B311" s="90" t="s">
        <v>61</v>
      </c>
      <c r="C311" s="257">
        <v>64</v>
      </c>
      <c r="D311" s="258">
        <v>19</v>
      </c>
      <c r="E311" s="258">
        <v>129</v>
      </c>
      <c r="F311" s="269">
        <f>C311*'점수 계산기'!$C$21+D311*'점수 계산기'!$C$23+'점수 계산기'!$C$25</f>
        <v>131.29400000000001</v>
      </c>
      <c r="G311" s="269">
        <f t="shared" si="20"/>
        <v>1.7940000000000111</v>
      </c>
      <c r="H311" s="280" t="str">
        <f t="shared" si="22"/>
        <v>위</v>
      </c>
      <c r="I311" s="150"/>
      <c r="J311" s="46">
        <v>305</v>
      </c>
      <c r="K311" s="46" t="str">
        <f t="shared" si="21"/>
        <v>g</v>
      </c>
      <c r="L311" s="302" t="str">
        <f>K311&amp;"_{"&amp;QUOTIENT(J311,23)&amp;"} : "&amp;'국어 진위판정'!E311-0.5&amp;"≤"&amp;'국어 진위판정'!C311&amp;"x+"&amp;'국어 진위판정'!D311&amp;"y+언&lt;"&amp;'국어 진위판정'!E311+0.5</f>
        <v>g_{13} : 128.5≤64x+19y+언&lt;129.5</v>
      </c>
    </row>
    <row r="312" spans="2:12" s="56" customFormat="1" ht="21" customHeight="1">
      <c r="B312" s="90" t="s">
        <v>61</v>
      </c>
      <c r="C312" s="257">
        <v>63</v>
      </c>
      <c r="D312" s="258">
        <v>19</v>
      </c>
      <c r="E312" s="258">
        <v>130</v>
      </c>
      <c r="F312" s="269">
        <f>C312*'점수 계산기'!$C$21+D312*'점수 계산기'!$C$23+'점수 계산기'!$C$25</f>
        <v>130.17000000000002</v>
      </c>
      <c r="G312" s="269">
        <f t="shared" si="20"/>
        <v>0.32999999999998408</v>
      </c>
      <c r="H312" s="280" t="str">
        <f t="shared" si="22"/>
        <v>진</v>
      </c>
      <c r="I312" s="150"/>
      <c r="J312" s="46">
        <v>306</v>
      </c>
      <c r="K312" s="46" t="str">
        <f t="shared" si="21"/>
        <v>h</v>
      </c>
      <c r="L312" s="302" t="str">
        <f>K312&amp;"_{"&amp;QUOTIENT(J312,23)&amp;"} : "&amp;'국어 진위판정'!E312-0.5&amp;"≤"&amp;'국어 진위판정'!C312&amp;"x+"&amp;'국어 진위판정'!D312&amp;"y+언&lt;"&amp;'국어 진위판정'!E312+0.5</f>
        <v>h_{13} : 129.5≤63x+19y+언&lt;130.5</v>
      </c>
    </row>
    <row r="313" spans="2:12" s="56" customFormat="1" ht="21" customHeight="1">
      <c r="B313" s="90" t="s">
        <v>61</v>
      </c>
      <c r="C313" s="257">
        <v>62</v>
      </c>
      <c r="D313" s="258">
        <v>19</v>
      </c>
      <c r="E313" s="258">
        <v>131</v>
      </c>
      <c r="F313" s="269">
        <f>C313*'점수 계산기'!$C$21+D313*'점수 계산기'!$C$23+'점수 계산기'!$C$25</f>
        <v>129.04599999999999</v>
      </c>
      <c r="G313" s="269">
        <f t="shared" si="20"/>
        <v>1.4540000000000077</v>
      </c>
      <c r="H313" s="280" t="str">
        <f t="shared" si="22"/>
        <v>위</v>
      </c>
      <c r="I313" s="150"/>
      <c r="J313" s="46">
        <v>307</v>
      </c>
      <c r="K313" s="46" t="str">
        <f t="shared" si="21"/>
        <v>i</v>
      </c>
      <c r="L313" s="302" t="str">
        <f>K313&amp;"_{"&amp;QUOTIENT(J313,23)&amp;"} : "&amp;'국어 진위판정'!E313-0.5&amp;"≤"&amp;'국어 진위판정'!C313&amp;"x+"&amp;'국어 진위판정'!D313&amp;"y+언&lt;"&amp;'국어 진위판정'!E313+0.5</f>
        <v>i_{13} : 130.5≤62x+19y+언&lt;131.5</v>
      </c>
    </row>
    <row r="314" spans="2:12" s="56" customFormat="1" ht="21" customHeight="1">
      <c r="B314" s="90" t="s">
        <v>61</v>
      </c>
      <c r="C314" s="257">
        <v>62</v>
      </c>
      <c r="D314" s="258">
        <v>19</v>
      </c>
      <c r="E314" s="258">
        <v>129</v>
      </c>
      <c r="F314" s="269">
        <f>C314*'점수 계산기'!$C$21+D314*'점수 계산기'!$C$23+'점수 계산기'!$C$25</f>
        <v>129.04599999999999</v>
      </c>
      <c r="G314" s="269">
        <f t="shared" si="20"/>
        <v>0.45400000000000773</v>
      </c>
      <c r="H314" s="280" t="str">
        <f t="shared" si="22"/>
        <v>진</v>
      </c>
      <c r="I314" s="150"/>
      <c r="J314" s="46">
        <v>308</v>
      </c>
      <c r="K314" s="46" t="str">
        <f t="shared" si="21"/>
        <v>j</v>
      </c>
      <c r="L314" s="302" t="str">
        <f>K314&amp;"_{"&amp;QUOTIENT(J314,23)&amp;"} : "&amp;'국어 진위판정'!E314-0.5&amp;"≤"&amp;'국어 진위판정'!C314&amp;"x+"&amp;'국어 진위판정'!D314&amp;"y+언&lt;"&amp;'국어 진위판정'!E314+0.5</f>
        <v>j_{13} : 128.5≤62x+19y+언&lt;129.5</v>
      </c>
    </row>
    <row r="315" spans="2:12" s="56" customFormat="1" ht="21" customHeight="1">
      <c r="B315" s="90" t="s">
        <v>61</v>
      </c>
      <c r="C315" s="257">
        <v>62</v>
      </c>
      <c r="D315" s="258">
        <v>19</v>
      </c>
      <c r="E315" s="258">
        <v>126</v>
      </c>
      <c r="F315" s="269">
        <f>C315*'점수 계산기'!$C$21+D315*'점수 계산기'!$C$23+'점수 계산기'!$C$25</f>
        <v>129.04599999999999</v>
      </c>
      <c r="G315" s="269">
        <f t="shared" si="20"/>
        <v>2.5459999999999923</v>
      </c>
      <c r="H315" s="280" t="str">
        <f t="shared" si="22"/>
        <v>위</v>
      </c>
      <c r="I315" s="150"/>
      <c r="J315" s="46">
        <v>309</v>
      </c>
      <c r="K315" s="46" t="str">
        <f t="shared" si="21"/>
        <v>k</v>
      </c>
      <c r="L315" s="302" t="str">
        <f>K315&amp;"_{"&amp;QUOTIENT(J315,23)&amp;"} : "&amp;'국어 진위판정'!E315-0.5&amp;"≤"&amp;'국어 진위판정'!C315&amp;"x+"&amp;'국어 진위판정'!D315&amp;"y+언&lt;"&amp;'국어 진위판정'!E315+0.5</f>
        <v>k_{13} : 125.5≤62x+19y+언&lt;126.5</v>
      </c>
    </row>
    <row r="316" spans="2:12" s="56" customFormat="1" ht="21" customHeight="1">
      <c r="B316" s="90" t="s">
        <v>61</v>
      </c>
      <c r="C316" s="257">
        <v>61</v>
      </c>
      <c r="D316" s="258">
        <v>19</v>
      </c>
      <c r="E316" s="258">
        <v>128</v>
      </c>
      <c r="F316" s="269">
        <f>C316*'점수 계산기'!$C$21+D316*'점수 계산기'!$C$23+'점수 계산기'!$C$25</f>
        <v>127.92200000000001</v>
      </c>
      <c r="G316" s="269">
        <f t="shared" si="20"/>
        <v>0.42200000000001125</v>
      </c>
      <c r="H316" s="280" t="str">
        <f t="shared" si="22"/>
        <v>진</v>
      </c>
      <c r="I316" s="150"/>
      <c r="J316" s="46">
        <v>310</v>
      </c>
      <c r="K316" s="46" t="str">
        <f t="shared" si="21"/>
        <v>l</v>
      </c>
      <c r="L316" s="302" t="str">
        <f>K316&amp;"_{"&amp;QUOTIENT(J316,23)&amp;"} : "&amp;'국어 진위판정'!E316-0.5&amp;"≤"&amp;'국어 진위판정'!C316&amp;"x+"&amp;'국어 진위판정'!D316&amp;"y+언&lt;"&amp;'국어 진위판정'!E316+0.5</f>
        <v>l_{13} : 127.5≤61x+19y+언&lt;128.5</v>
      </c>
    </row>
    <row r="317" spans="2:12" s="56" customFormat="1" ht="21" customHeight="1">
      <c r="B317" s="90" t="s">
        <v>61</v>
      </c>
      <c r="C317" s="257">
        <v>60</v>
      </c>
      <c r="D317" s="258">
        <v>19</v>
      </c>
      <c r="E317" s="258">
        <v>127</v>
      </c>
      <c r="F317" s="269">
        <f>C317*'점수 계산기'!$C$21+D317*'점수 계산기'!$C$23+'점수 계산기'!$C$25</f>
        <v>126.79800000000002</v>
      </c>
      <c r="G317" s="269">
        <f t="shared" si="20"/>
        <v>0.29800000000001603</v>
      </c>
      <c r="H317" s="280" t="str">
        <f t="shared" si="22"/>
        <v>진</v>
      </c>
      <c r="I317" s="150"/>
      <c r="J317" s="46">
        <v>311</v>
      </c>
      <c r="K317" s="46" t="str">
        <f t="shared" si="21"/>
        <v>m</v>
      </c>
      <c r="L317" s="302" t="str">
        <f>K317&amp;"_{"&amp;QUOTIENT(J317,23)&amp;"} : "&amp;'국어 진위판정'!E317-0.5&amp;"≤"&amp;'국어 진위판정'!C317&amp;"x+"&amp;'국어 진위판정'!D317&amp;"y+언&lt;"&amp;'국어 진위판정'!E317+0.5</f>
        <v>m_{13} : 126.5≤60x+19y+언&lt;127.5</v>
      </c>
    </row>
    <row r="318" spans="2:12" s="56" customFormat="1" ht="21" customHeight="1">
      <c r="B318" s="90" t="s">
        <v>61</v>
      </c>
      <c r="C318" s="257">
        <v>59</v>
      </c>
      <c r="D318" s="258">
        <v>19</v>
      </c>
      <c r="E318" s="258">
        <v>126</v>
      </c>
      <c r="F318" s="269">
        <f>C318*'점수 계산기'!$C$21+D318*'점수 계산기'!$C$23+'점수 계산기'!$C$25</f>
        <v>125.67400000000001</v>
      </c>
      <c r="G318" s="269">
        <f t="shared" si="20"/>
        <v>0.17400000000000659</v>
      </c>
      <c r="H318" s="280" t="str">
        <f t="shared" si="22"/>
        <v>진</v>
      </c>
      <c r="I318" s="150"/>
      <c r="J318" s="46">
        <v>312</v>
      </c>
      <c r="K318" s="46" t="str">
        <f t="shared" si="21"/>
        <v>n</v>
      </c>
      <c r="L318" s="302" t="str">
        <f>K318&amp;"_{"&amp;QUOTIENT(J318,23)&amp;"} : "&amp;'국어 진위판정'!E318-0.5&amp;"≤"&amp;'국어 진위판정'!C318&amp;"x+"&amp;'국어 진위판정'!D318&amp;"y+언&lt;"&amp;'국어 진위판정'!E318+0.5</f>
        <v>n_{13} : 125.5≤59x+19y+언&lt;126.5</v>
      </c>
    </row>
    <row r="319" spans="2:12" s="56" customFormat="1" ht="21" customHeight="1">
      <c r="B319" s="90" t="s">
        <v>61</v>
      </c>
      <c r="C319" s="257">
        <v>58</v>
      </c>
      <c r="D319" s="258">
        <v>19</v>
      </c>
      <c r="E319" s="258">
        <v>125</v>
      </c>
      <c r="F319" s="269">
        <f>C319*'점수 계산기'!$C$21+D319*'점수 계산기'!$C$23+'점수 계산기'!$C$25</f>
        <v>124.55000000000001</v>
      </c>
      <c r="G319" s="269">
        <f t="shared" ref="G319:G382" si="23">MIN(ABS(E319-0.5-F319), ABS(E319+0.5-F319))</f>
        <v>5.0000000000011369E-2</v>
      </c>
      <c r="H319" s="280" t="str">
        <f t="shared" si="22"/>
        <v>진</v>
      </c>
      <c r="I319" s="150"/>
      <c r="J319" s="46">
        <v>313</v>
      </c>
      <c r="K319" s="46" t="str">
        <f t="shared" si="21"/>
        <v>o</v>
      </c>
      <c r="L319" s="302" t="str">
        <f>K319&amp;"_{"&amp;QUOTIENT(J319,23)&amp;"} : "&amp;'국어 진위판정'!E319-0.5&amp;"≤"&amp;'국어 진위판정'!C319&amp;"x+"&amp;'국어 진위판정'!D319&amp;"y+언&lt;"&amp;'국어 진위판정'!E319+0.5</f>
        <v>o_{13} : 124.5≤58x+19y+언&lt;125.5</v>
      </c>
    </row>
    <row r="320" spans="2:12" s="56" customFormat="1" ht="21" customHeight="1">
      <c r="B320" s="90" t="s">
        <v>61</v>
      </c>
      <c r="C320" s="257">
        <v>57</v>
      </c>
      <c r="D320" s="258">
        <v>19</v>
      </c>
      <c r="E320" s="258">
        <v>123</v>
      </c>
      <c r="F320" s="269">
        <f>C320*'점수 계산기'!$C$21+D320*'점수 계산기'!$C$23+'점수 계산기'!$C$25</f>
        <v>123.42600000000002</v>
      </c>
      <c r="G320" s="269">
        <f t="shared" si="23"/>
        <v>7.3999999999983856E-2</v>
      </c>
      <c r="H320" s="280" t="str">
        <f t="shared" si="22"/>
        <v>진</v>
      </c>
      <c r="I320" s="150"/>
      <c r="J320" s="46">
        <v>314</v>
      </c>
      <c r="K320" s="46" t="str">
        <f t="shared" si="21"/>
        <v>p</v>
      </c>
      <c r="L320" s="302" t="str">
        <f>K320&amp;"_{"&amp;QUOTIENT(J320,23)&amp;"} : "&amp;'국어 진위판정'!E320-0.5&amp;"≤"&amp;'국어 진위판정'!C320&amp;"x+"&amp;'국어 진위판정'!D320&amp;"y+언&lt;"&amp;'국어 진위판정'!E320+0.5</f>
        <v>p_{13} : 122.5≤57x+19y+언&lt;123.5</v>
      </c>
    </row>
    <row r="321" spans="2:12" s="56" customFormat="1" ht="21" customHeight="1">
      <c r="B321" s="90" t="s">
        <v>61</v>
      </c>
      <c r="C321" s="257">
        <v>56</v>
      </c>
      <c r="D321" s="258">
        <v>19</v>
      </c>
      <c r="E321" s="258">
        <v>122</v>
      </c>
      <c r="F321" s="269">
        <f>C321*'점수 계산기'!$C$21+D321*'점수 계산기'!$C$23+'점수 계산기'!$C$25</f>
        <v>122.30200000000001</v>
      </c>
      <c r="G321" s="269">
        <f t="shared" si="23"/>
        <v>0.19799999999999329</v>
      </c>
      <c r="H321" s="280" t="str">
        <f t="shared" si="22"/>
        <v>진</v>
      </c>
      <c r="I321" s="150"/>
      <c r="J321" s="46">
        <v>315</v>
      </c>
      <c r="K321" s="46" t="str">
        <f t="shared" si="21"/>
        <v>q</v>
      </c>
      <c r="L321" s="302" t="str">
        <f>K321&amp;"_{"&amp;QUOTIENT(J321,23)&amp;"} : "&amp;'국어 진위판정'!E321-0.5&amp;"≤"&amp;'국어 진위판정'!C321&amp;"x+"&amp;'국어 진위판정'!D321&amp;"y+언&lt;"&amp;'국어 진위판정'!E321+0.5</f>
        <v>q_{13} : 121.5≤56x+19y+언&lt;122.5</v>
      </c>
    </row>
    <row r="322" spans="2:12" s="56" customFormat="1" ht="21" customHeight="1">
      <c r="B322" s="90" t="s">
        <v>61</v>
      </c>
      <c r="C322" s="257">
        <v>54</v>
      </c>
      <c r="D322" s="258">
        <v>19</v>
      </c>
      <c r="E322" s="258">
        <v>120</v>
      </c>
      <c r="F322" s="269">
        <f>C322*'점수 계산기'!$C$21+D322*'점수 계산기'!$C$23+'점수 계산기'!$C$25</f>
        <v>120.05400000000002</v>
      </c>
      <c r="G322" s="269">
        <f t="shared" si="23"/>
        <v>0.44599999999998374</v>
      </c>
      <c r="H322" s="280" t="str">
        <f t="shared" si="22"/>
        <v>진</v>
      </c>
      <c r="I322" s="150"/>
      <c r="J322" s="46">
        <v>316</v>
      </c>
      <c r="K322" s="46" t="str">
        <f t="shared" si="21"/>
        <v>r</v>
      </c>
      <c r="L322" s="302" t="str">
        <f>K322&amp;"_{"&amp;QUOTIENT(J322,23)&amp;"} : "&amp;'국어 진위판정'!E322-0.5&amp;"≤"&amp;'국어 진위판정'!C322&amp;"x+"&amp;'국어 진위판정'!D322&amp;"y+언&lt;"&amp;'국어 진위판정'!E322+0.5</f>
        <v>r_{13} : 119.5≤54x+19y+언&lt;120.5</v>
      </c>
    </row>
    <row r="323" spans="2:12" s="56" customFormat="1" ht="21" customHeight="1">
      <c r="B323" s="90" t="s">
        <v>61</v>
      </c>
      <c r="C323" s="257">
        <v>50</v>
      </c>
      <c r="D323" s="258">
        <v>19</v>
      </c>
      <c r="E323" s="258">
        <v>116</v>
      </c>
      <c r="F323" s="269">
        <f>C323*'점수 계산기'!$C$21+D323*'점수 계산기'!$C$23+'점수 계산기'!$C$25</f>
        <v>115.55800000000001</v>
      </c>
      <c r="G323" s="269">
        <f t="shared" si="23"/>
        <v>5.8000000000006935E-2</v>
      </c>
      <c r="H323" s="280" t="str">
        <f t="shared" si="22"/>
        <v>진</v>
      </c>
      <c r="I323" s="150"/>
      <c r="J323" s="46">
        <v>317</v>
      </c>
      <c r="K323" s="46" t="str">
        <f t="shared" si="21"/>
        <v>s</v>
      </c>
      <c r="L323" s="302" t="str">
        <f>K323&amp;"_{"&amp;QUOTIENT(J323,23)&amp;"} : "&amp;'국어 진위판정'!E323-0.5&amp;"≤"&amp;'국어 진위판정'!C323&amp;"x+"&amp;'국어 진위판정'!D323&amp;"y+언&lt;"&amp;'국어 진위판정'!E323+0.5</f>
        <v>s_{13} : 115.5≤50x+19y+언&lt;116.5</v>
      </c>
    </row>
    <row r="324" spans="2:12" s="56" customFormat="1" ht="21" customHeight="1">
      <c r="B324" s="90" t="s">
        <v>61</v>
      </c>
      <c r="C324" s="257">
        <v>48</v>
      </c>
      <c r="D324" s="258">
        <v>19</v>
      </c>
      <c r="E324" s="258">
        <v>113</v>
      </c>
      <c r="F324" s="269">
        <f>C324*'점수 계산기'!$C$21+D324*'점수 계산기'!$C$23+'점수 계산기'!$C$25</f>
        <v>113.31000000000002</v>
      </c>
      <c r="G324" s="269">
        <f t="shared" si="23"/>
        <v>0.18999999999998352</v>
      </c>
      <c r="H324" s="280" t="str">
        <f t="shared" si="22"/>
        <v>진</v>
      </c>
      <c r="I324" s="150"/>
      <c r="J324" s="46">
        <v>318</v>
      </c>
      <c r="K324" s="46" t="str">
        <f t="shared" si="21"/>
        <v>t</v>
      </c>
      <c r="L324" s="302" t="str">
        <f>K324&amp;"_{"&amp;QUOTIENT(J324,23)&amp;"} : "&amp;'국어 진위판정'!E324-0.5&amp;"≤"&amp;'국어 진위판정'!C324&amp;"x+"&amp;'국어 진위판정'!D324&amp;"y+언&lt;"&amp;'국어 진위판정'!E324+0.5</f>
        <v>t_{13} : 112.5≤48x+19y+언&lt;113.5</v>
      </c>
    </row>
    <row r="325" spans="2:12" s="56" customFormat="1" ht="21" customHeight="1">
      <c r="B325" s="90" t="s">
        <v>61</v>
      </c>
      <c r="C325" s="257">
        <v>42</v>
      </c>
      <c r="D325" s="258">
        <v>19</v>
      </c>
      <c r="E325" s="258">
        <v>105</v>
      </c>
      <c r="F325" s="269">
        <f>C325*'점수 계산기'!$C$21+D325*'점수 계산기'!$C$23+'점수 계산기'!$C$25</f>
        <v>106.56600000000002</v>
      </c>
      <c r="G325" s="269">
        <f t="shared" si="23"/>
        <v>1.0660000000000167</v>
      </c>
      <c r="H325" s="280" t="str">
        <f t="shared" si="22"/>
        <v>위</v>
      </c>
      <c r="I325" s="150"/>
      <c r="J325" s="46">
        <v>319</v>
      </c>
      <c r="K325" s="46" t="str">
        <f t="shared" si="21"/>
        <v>u</v>
      </c>
      <c r="L325" s="302" t="str">
        <f>K325&amp;"_{"&amp;QUOTIENT(J325,23)&amp;"} : "&amp;'국어 진위판정'!E325-0.5&amp;"≤"&amp;'국어 진위판정'!C325&amp;"x+"&amp;'국어 진위판정'!D325&amp;"y+언&lt;"&amp;'국어 진위판정'!E325+0.5</f>
        <v>u_{13} : 104.5≤42x+19y+언&lt;105.5</v>
      </c>
    </row>
    <row r="326" spans="2:12" s="56" customFormat="1" ht="21" customHeight="1">
      <c r="B326" s="90" t="s">
        <v>61</v>
      </c>
      <c r="C326" s="257">
        <v>74</v>
      </c>
      <c r="D326" s="258">
        <v>18</v>
      </c>
      <c r="E326" s="258">
        <v>142</v>
      </c>
      <c r="F326" s="269">
        <f>C326*'점수 계산기'!$C$21+D326*'점수 계산기'!$C$23+'점수 계산기'!$C$25</f>
        <v>141.55200000000002</v>
      </c>
      <c r="G326" s="269">
        <f t="shared" si="23"/>
        <v>5.2000000000020918E-2</v>
      </c>
      <c r="H326" s="280" t="str">
        <f t="shared" si="22"/>
        <v>진</v>
      </c>
      <c r="I326" s="150"/>
      <c r="J326" s="46">
        <v>320</v>
      </c>
      <c r="K326" s="46" t="str">
        <f t="shared" si="21"/>
        <v>v</v>
      </c>
      <c r="L326" s="302" t="str">
        <f>K326&amp;"_{"&amp;QUOTIENT(J326,23)&amp;"} : "&amp;'국어 진위판정'!E326-0.5&amp;"≤"&amp;'국어 진위판정'!C326&amp;"x+"&amp;'국어 진위판정'!D326&amp;"y+언&lt;"&amp;'국어 진위판정'!E326+0.5</f>
        <v>v_{13} : 141.5≤74x+18y+언&lt;142.5</v>
      </c>
    </row>
    <row r="327" spans="2:12" s="56" customFormat="1" ht="21" customHeight="1">
      <c r="B327" s="90" t="s">
        <v>61</v>
      </c>
      <c r="C327" s="257">
        <v>71</v>
      </c>
      <c r="D327" s="258">
        <v>18</v>
      </c>
      <c r="E327" s="258">
        <v>138</v>
      </c>
      <c r="F327" s="269">
        <f>C327*'점수 계산기'!$C$21+D327*'점수 계산기'!$C$23+'점수 계산기'!$C$25</f>
        <v>138.18</v>
      </c>
      <c r="G327" s="269">
        <f t="shared" si="23"/>
        <v>0.31999999999999318</v>
      </c>
      <c r="H327" s="280" t="str">
        <f t="shared" si="22"/>
        <v>진</v>
      </c>
      <c r="I327" s="150"/>
      <c r="J327" s="46">
        <v>321</v>
      </c>
      <c r="K327" s="46" t="str">
        <f t="shared" si="21"/>
        <v>w</v>
      </c>
      <c r="L327" s="302" t="str">
        <f>K327&amp;"_{"&amp;QUOTIENT(J327,23)&amp;"} : "&amp;'국어 진위판정'!E327-0.5&amp;"≤"&amp;'국어 진위판정'!C327&amp;"x+"&amp;'국어 진위판정'!D327&amp;"y+언&lt;"&amp;'국어 진위판정'!E327+0.5</f>
        <v>w_{13} : 137.5≤71x+18y+언&lt;138.5</v>
      </c>
    </row>
    <row r="328" spans="2:12" s="56" customFormat="1" ht="21" customHeight="1">
      <c r="B328" s="90" t="s">
        <v>61</v>
      </c>
      <c r="C328" s="257">
        <v>70</v>
      </c>
      <c r="D328" s="258">
        <v>18</v>
      </c>
      <c r="E328" s="258">
        <v>137</v>
      </c>
      <c r="F328" s="269">
        <f>C328*'점수 계산기'!$C$21+D328*'점수 계산기'!$C$23+'점수 계산기'!$C$25</f>
        <v>137.05600000000001</v>
      </c>
      <c r="G328" s="269">
        <f t="shared" si="23"/>
        <v>0.4439999999999884</v>
      </c>
      <c r="H328" s="280" t="str">
        <f t="shared" si="22"/>
        <v>진</v>
      </c>
      <c r="I328" s="150"/>
      <c r="J328" s="46">
        <v>322</v>
      </c>
      <c r="K328" s="46" t="str">
        <f t="shared" si="21"/>
        <v>a</v>
      </c>
      <c r="L328" s="302" t="str">
        <f>K328&amp;"_{"&amp;QUOTIENT(J328,23)&amp;"} : "&amp;'국어 진위판정'!E328-0.5&amp;"≤"&amp;'국어 진위판정'!C328&amp;"x+"&amp;'국어 진위판정'!D328&amp;"y+언&lt;"&amp;'국어 진위판정'!E328+0.5</f>
        <v>a_{14} : 136.5≤70x+18y+언&lt;137.5</v>
      </c>
    </row>
    <row r="329" spans="2:12" s="56" customFormat="1" ht="21" customHeight="1">
      <c r="B329" s="90" t="s">
        <v>61</v>
      </c>
      <c r="C329" s="257">
        <v>69</v>
      </c>
      <c r="D329" s="258">
        <v>18</v>
      </c>
      <c r="E329" s="258">
        <v>136</v>
      </c>
      <c r="F329" s="269">
        <f>C329*'점수 계산기'!$C$21+D329*'점수 계산기'!$C$23+'점수 계산기'!$C$25</f>
        <v>135.93200000000002</v>
      </c>
      <c r="G329" s="269">
        <f t="shared" si="23"/>
        <v>0.43200000000001637</v>
      </c>
      <c r="H329" s="280" t="str">
        <f t="shared" si="22"/>
        <v>진</v>
      </c>
      <c r="I329" s="150"/>
      <c r="J329" s="46">
        <v>323</v>
      </c>
      <c r="K329" s="46" t="str">
        <f t="shared" si="21"/>
        <v>b</v>
      </c>
      <c r="L329" s="302" t="str">
        <f>K329&amp;"_{"&amp;QUOTIENT(J329,23)&amp;"} : "&amp;'국어 진위판정'!E329-0.5&amp;"≤"&amp;'국어 진위판정'!C329&amp;"x+"&amp;'국어 진위판정'!D329&amp;"y+언&lt;"&amp;'국어 진위판정'!E329+0.5</f>
        <v>b_{14} : 135.5≤69x+18y+언&lt;136.5</v>
      </c>
    </row>
    <row r="330" spans="2:12" s="56" customFormat="1" ht="21" customHeight="1">
      <c r="B330" s="90" t="s">
        <v>61</v>
      </c>
      <c r="C330" s="257">
        <v>68</v>
      </c>
      <c r="D330" s="258">
        <v>18</v>
      </c>
      <c r="E330" s="258">
        <v>135</v>
      </c>
      <c r="F330" s="269">
        <f>C330*'점수 계산기'!$C$21+D330*'점수 계산기'!$C$23+'점수 계산기'!$C$25</f>
        <v>134.80799999999999</v>
      </c>
      <c r="G330" s="269">
        <f t="shared" si="23"/>
        <v>0.30799999999999272</v>
      </c>
      <c r="H330" s="280" t="str">
        <f t="shared" si="22"/>
        <v>진</v>
      </c>
      <c r="I330" s="150"/>
      <c r="J330" s="46">
        <v>324</v>
      </c>
      <c r="K330" s="46" t="str">
        <f t="shared" si="21"/>
        <v>c</v>
      </c>
      <c r="L330" s="302" t="str">
        <f>K330&amp;"_{"&amp;QUOTIENT(J330,23)&amp;"} : "&amp;'국어 진위판정'!E330-0.5&amp;"≤"&amp;'국어 진위판정'!C330&amp;"x+"&amp;'국어 진위판정'!D330&amp;"y+언&lt;"&amp;'국어 진위판정'!E330+0.5</f>
        <v>c_{14} : 134.5≤68x+18y+언&lt;135.5</v>
      </c>
    </row>
    <row r="331" spans="2:12" s="56" customFormat="1" ht="21" customHeight="1">
      <c r="B331" s="90" t="s">
        <v>61</v>
      </c>
      <c r="C331" s="257">
        <v>67</v>
      </c>
      <c r="D331" s="258">
        <v>18</v>
      </c>
      <c r="E331" s="258">
        <v>134</v>
      </c>
      <c r="F331" s="269">
        <f>C331*'점수 계산기'!$C$21+D331*'점수 계산기'!$C$23+'점수 계산기'!$C$25</f>
        <v>133.68400000000003</v>
      </c>
      <c r="G331" s="269">
        <f t="shared" si="23"/>
        <v>0.18400000000002592</v>
      </c>
      <c r="H331" s="280" t="str">
        <f t="shared" si="22"/>
        <v>진</v>
      </c>
      <c r="I331" s="150"/>
      <c r="J331" s="46">
        <v>325</v>
      </c>
      <c r="K331" s="46" t="str">
        <f t="shared" si="21"/>
        <v>d</v>
      </c>
      <c r="L331" s="302" t="str">
        <f>K331&amp;"_{"&amp;QUOTIENT(J331,23)&amp;"} : "&amp;'국어 진위판정'!E331-0.5&amp;"≤"&amp;'국어 진위판정'!C331&amp;"x+"&amp;'국어 진위판정'!D331&amp;"y+언&lt;"&amp;'국어 진위판정'!E331+0.5</f>
        <v>d_{14} : 133.5≤67x+18y+언&lt;134.5</v>
      </c>
    </row>
    <row r="332" spans="2:12" s="56" customFormat="1" ht="21" customHeight="1">
      <c r="B332" s="90" t="s">
        <v>61</v>
      </c>
      <c r="C332" s="257">
        <v>66</v>
      </c>
      <c r="D332" s="258">
        <v>18</v>
      </c>
      <c r="E332" s="258">
        <v>133</v>
      </c>
      <c r="F332" s="269">
        <f>C332*'점수 계산기'!$C$21+D332*'점수 계산기'!$C$23+'점수 계산기'!$C$25</f>
        <v>132.56</v>
      </c>
      <c r="G332" s="269">
        <f t="shared" si="23"/>
        <v>6.0000000000002274E-2</v>
      </c>
      <c r="H332" s="280" t="str">
        <f t="shared" si="22"/>
        <v>진</v>
      </c>
      <c r="I332" s="150"/>
      <c r="J332" s="46">
        <v>326</v>
      </c>
      <c r="K332" s="46" t="str">
        <f t="shared" si="21"/>
        <v>e</v>
      </c>
      <c r="L332" s="302" t="str">
        <f>K332&amp;"_{"&amp;QUOTIENT(J332,23)&amp;"} : "&amp;'국어 진위판정'!E332-0.5&amp;"≤"&amp;'국어 진위판정'!C332&amp;"x+"&amp;'국어 진위판정'!D332&amp;"y+언&lt;"&amp;'국어 진위판정'!E332+0.5</f>
        <v>e_{14} : 132.5≤66x+18y+언&lt;133.5</v>
      </c>
    </row>
    <row r="333" spans="2:12" s="56" customFormat="1" ht="21" customHeight="1">
      <c r="B333" s="90" t="s">
        <v>61</v>
      </c>
      <c r="C333" s="257">
        <v>66</v>
      </c>
      <c r="D333" s="258">
        <v>18</v>
      </c>
      <c r="E333" s="258">
        <v>131</v>
      </c>
      <c r="F333" s="269">
        <f>C333*'점수 계산기'!$C$21+D333*'점수 계산기'!$C$23+'점수 계산기'!$C$25</f>
        <v>132.56</v>
      </c>
      <c r="G333" s="269">
        <f t="shared" si="23"/>
        <v>1.0600000000000023</v>
      </c>
      <c r="H333" s="280" t="str">
        <f t="shared" si="22"/>
        <v>위</v>
      </c>
      <c r="I333" s="150"/>
      <c r="J333" s="46">
        <v>327</v>
      </c>
      <c r="K333" s="46" t="str">
        <f t="shared" si="21"/>
        <v>f</v>
      </c>
      <c r="L333" s="302" t="str">
        <f>K333&amp;"_{"&amp;QUOTIENT(J333,23)&amp;"} : "&amp;'국어 진위판정'!E333-0.5&amp;"≤"&amp;'국어 진위판정'!C333&amp;"x+"&amp;'국어 진위판정'!D333&amp;"y+언&lt;"&amp;'국어 진위판정'!E333+0.5</f>
        <v>f_{14} : 130.5≤66x+18y+언&lt;131.5</v>
      </c>
    </row>
    <row r="334" spans="2:12" s="56" customFormat="1" ht="21" customHeight="1">
      <c r="B334" s="90" t="s">
        <v>61</v>
      </c>
      <c r="C334" s="257">
        <v>65</v>
      </c>
      <c r="D334" s="258">
        <v>18</v>
      </c>
      <c r="E334" s="258">
        <v>131</v>
      </c>
      <c r="F334" s="269">
        <f>C334*'점수 계산기'!$C$21+D334*'점수 계산기'!$C$23+'점수 계산기'!$C$25</f>
        <v>131.43600000000001</v>
      </c>
      <c r="G334" s="269">
        <f t="shared" si="23"/>
        <v>6.3999999999992951E-2</v>
      </c>
      <c r="H334" s="280" t="str">
        <f t="shared" si="22"/>
        <v>진</v>
      </c>
      <c r="I334" s="150"/>
      <c r="J334" s="46">
        <v>328</v>
      </c>
      <c r="K334" s="46" t="str">
        <f t="shared" si="21"/>
        <v>g</v>
      </c>
      <c r="L334" s="302" t="str">
        <f>K334&amp;"_{"&amp;QUOTIENT(J334,23)&amp;"} : "&amp;'국어 진위판정'!E334-0.5&amp;"≤"&amp;'국어 진위판정'!C334&amp;"x+"&amp;'국어 진위판정'!D334&amp;"y+언&lt;"&amp;'국어 진위판정'!E334+0.5</f>
        <v>g_{14} : 130.5≤65x+18y+언&lt;131.5</v>
      </c>
    </row>
    <row r="335" spans="2:12" s="56" customFormat="1" ht="21" customHeight="1">
      <c r="B335" s="90" t="s">
        <v>61</v>
      </c>
      <c r="C335" s="257">
        <v>65</v>
      </c>
      <c r="D335" s="258">
        <v>18</v>
      </c>
      <c r="E335" s="258">
        <v>128</v>
      </c>
      <c r="F335" s="269">
        <f>C335*'점수 계산기'!$C$21+D335*'점수 계산기'!$C$23+'점수 계산기'!$C$25</f>
        <v>131.43600000000001</v>
      </c>
      <c r="G335" s="269">
        <f t="shared" si="23"/>
        <v>2.936000000000007</v>
      </c>
      <c r="H335" s="280" t="str">
        <f t="shared" si="22"/>
        <v>위</v>
      </c>
      <c r="I335" s="150"/>
      <c r="J335" s="46">
        <v>329</v>
      </c>
      <c r="K335" s="46" t="str">
        <f t="shared" si="21"/>
        <v>h</v>
      </c>
      <c r="L335" s="302" t="str">
        <f>K335&amp;"_{"&amp;QUOTIENT(J335,23)&amp;"} : "&amp;'국어 진위판정'!E335-0.5&amp;"≤"&amp;'국어 진위판정'!C335&amp;"x+"&amp;'국어 진위판정'!D335&amp;"y+언&lt;"&amp;'국어 진위판정'!E335+0.5</f>
        <v>h_{14} : 127.5≤65x+18y+언&lt;128.5</v>
      </c>
    </row>
    <row r="336" spans="2:12" s="56" customFormat="1" ht="21" customHeight="1">
      <c r="B336" s="90" t="s">
        <v>61</v>
      </c>
      <c r="C336" s="257">
        <v>65</v>
      </c>
      <c r="D336" s="258">
        <v>18</v>
      </c>
      <c r="E336" s="258">
        <v>123</v>
      </c>
      <c r="F336" s="269">
        <f>C336*'점수 계산기'!$C$21+D336*'점수 계산기'!$C$23+'점수 계산기'!$C$25</f>
        <v>131.43600000000001</v>
      </c>
      <c r="G336" s="269">
        <f t="shared" si="23"/>
        <v>7.936000000000007</v>
      </c>
      <c r="H336" s="280" t="str">
        <f t="shared" si="22"/>
        <v>위</v>
      </c>
      <c r="I336" s="150"/>
      <c r="J336" s="46">
        <v>330</v>
      </c>
      <c r="K336" s="46" t="str">
        <f t="shared" si="21"/>
        <v>i</v>
      </c>
      <c r="L336" s="302" t="str">
        <f>K336&amp;"_{"&amp;QUOTIENT(J336,23)&amp;"} : "&amp;'국어 진위판정'!E336-0.5&amp;"≤"&amp;'국어 진위판정'!C336&amp;"x+"&amp;'국어 진위판정'!D336&amp;"y+언&lt;"&amp;'국어 진위판정'!E336+0.5</f>
        <v>i_{14} : 122.5≤65x+18y+언&lt;123.5</v>
      </c>
    </row>
    <row r="337" spans="2:12" s="56" customFormat="1" ht="21" customHeight="1">
      <c r="B337" s="90" t="s">
        <v>61</v>
      </c>
      <c r="C337" s="257">
        <v>64</v>
      </c>
      <c r="D337" s="258">
        <v>18</v>
      </c>
      <c r="E337" s="258">
        <v>130</v>
      </c>
      <c r="F337" s="269">
        <f>C337*'점수 계산기'!$C$21+D337*'점수 계산기'!$C$23+'점수 계산기'!$C$25</f>
        <v>130.31200000000001</v>
      </c>
      <c r="G337" s="269">
        <f t="shared" si="23"/>
        <v>0.18799999999998818</v>
      </c>
      <c r="H337" s="280" t="str">
        <f t="shared" si="22"/>
        <v>진</v>
      </c>
      <c r="I337" s="150"/>
      <c r="J337" s="46">
        <v>331</v>
      </c>
      <c r="K337" s="46" t="str">
        <f t="shared" si="21"/>
        <v>j</v>
      </c>
      <c r="L337" s="302" t="str">
        <f>K337&amp;"_{"&amp;QUOTIENT(J337,23)&amp;"} : "&amp;'국어 진위판정'!E337-0.5&amp;"≤"&amp;'국어 진위판정'!C337&amp;"x+"&amp;'국어 진위판정'!D337&amp;"y+언&lt;"&amp;'국어 진위판정'!E337+0.5</f>
        <v>j_{14} : 129.5≤64x+18y+언&lt;130.5</v>
      </c>
    </row>
    <row r="338" spans="2:12" s="56" customFormat="1" ht="21" customHeight="1">
      <c r="B338" s="90" t="s">
        <v>61</v>
      </c>
      <c r="C338" s="257">
        <v>63</v>
      </c>
      <c r="D338" s="258">
        <v>18</v>
      </c>
      <c r="E338" s="258">
        <v>129</v>
      </c>
      <c r="F338" s="269">
        <f>C338*'점수 계산기'!$C$21+D338*'점수 계산기'!$C$23+'점수 계산기'!$C$25</f>
        <v>129.18800000000002</v>
      </c>
      <c r="G338" s="269">
        <f t="shared" si="23"/>
        <v>0.3119999999999834</v>
      </c>
      <c r="H338" s="280" t="str">
        <f t="shared" si="22"/>
        <v>진</v>
      </c>
      <c r="I338" s="150"/>
      <c r="J338" s="46">
        <v>332</v>
      </c>
      <c r="K338" s="46" t="str">
        <f t="shared" si="21"/>
        <v>k</v>
      </c>
      <c r="L338" s="302" t="str">
        <f>K338&amp;"_{"&amp;QUOTIENT(J338,23)&amp;"} : "&amp;'국어 진위판정'!E338-0.5&amp;"≤"&amp;'국어 진위판정'!C338&amp;"x+"&amp;'국어 진위판정'!D338&amp;"y+언&lt;"&amp;'국어 진위판정'!E338+0.5</f>
        <v>k_{14} : 128.5≤63x+18y+언&lt;129.5</v>
      </c>
    </row>
    <row r="339" spans="2:12" s="56" customFormat="1" ht="21" customHeight="1">
      <c r="B339" s="90" t="s">
        <v>61</v>
      </c>
      <c r="C339" s="257">
        <v>63</v>
      </c>
      <c r="D339" s="258">
        <v>18</v>
      </c>
      <c r="E339" s="258">
        <v>128</v>
      </c>
      <c r="F339" s="269">
        <f>C339*'점수 계산기'!$C$21+D339*'점수 계산기'!$C$23+'점수 계산기'!$C$25</f>
        <v>129.18800000000002</v>
      </c>
      <c r="G339" s="269">
        <f t="shared" si="23"/>
        <v>0.6880000000000166</v>
      </c>
      <c r="H339" s="280" t="str">
        <f t="shared" si="22"/>
        <v>위</v>
      </c>
      <c r="I339" s="150"/>
      <c r="J339" s="46">
        <v>333</v>
      </c>
      <c r="K339" s="46" t="str">
        <f t="shared" si="21"/>
        <v>l</v>
      </c>
      <c r="L339" s="302" t="str">
        <f>K339&amp;"_{"&amp;QUOTIENT(J339,23)&amp;"} : "&amp;'국어 진위판정'!E339-0.5&amp;"≤"&amp;'국어 진위판정'!C339&amp;"x+"&amp;'국어 진위판정'!D339&amp;"y+언&lt;"&amp;'국어 진위판정'!E339+0.5</f>
        <v>l_{14} : 127.5≤63x+18y+언&lt;128.5</v>
      </c>
    </row>
    <row r="340" spans="2:12" s="56" customFormat="1" ht="21" customHeight="1">
      <c r="B340" s="90" t="s">
        <v>61</v>
      </c>
      <c r="C340" s="257">
        <v>62</v>
      </c>
      <c r="D340" s="258">
        <v>18</v>
      </c>
      <c r="E340" s="258">
        <v>129</v>
      </c>
      <c r="F340" s="269">
        <f>C340*'점수 계산기'!$C$21+D340*'점수 계산기'!$C$23+'점수 계산기'!$C$25</f>
        <v>128.06400000000002</v>
      </c>
      <c r="G340" s="269">
        <f t="shared" si="23"/>
        <v>0.43599999999997863</v>
      </c>
      <c r="H340" s="280" t="s">
        <v>31</v>
      </c>
      <c r="I340" s="150"/>
      <c r="J340" s="46">
        <v>334</v>
      </c>
      <c r="K340" s="46" t="str">
        <f t="shared" si="21"/>
        <v>m</v>
      </c>
      <c r="L340" s="302" t="str">
        <f>K340&amp;"_{"&amp;QUOTIENT(J340,23)&amp;"} : "&amp;'국어 진위판정'!E340-0.5&amp;"≤"&amp;'국어 진위판정'!C340&amp;"x+"&amp;'국어 진위판정'!D340&amp;"y+언&lt;"&amp;'국어 진위판정'!E340+0.5</f>
        <v>m_{14} : 128.5≤62x+18y+언&lt;129.5</v>
      </c>
    </row>
    <row r="341" spans="2:12" s="56" customFormat="1" ht="21" customHeight="1">
      <c r="B341" s="90" t="s">
        <v>61</v>
      </c>
      <c r="C341" s="257">
        <v>62</v>
      </c>
      <c r="D341" s="258">
        <v>18</v>
      </c>
      <c r="E341" s="258">
        <v>128</v>
      </c>
      <c r="F341" s="269">
        <f>C341*'점수 계산기'!$C$21+D341*'점수 계산기'!$C$23+'점수 계산기'!$C$25</f>
        <v>128.06400000000002</v>
      </c>
      <c r="G341" s="269">
        <f t="shared" si="23"/>
        <v>0.43599999999997863</v>
      </c>
      <c r="H341" s="280" t="str">
        <f t="shared" si="22"/>
        <v>진</v>
      </c>
      <c r="I341" s="150"/>
      <c r="J341" s="46">
        <v>335</v>
      </c>
      <c r="K341" s="46" t="str">
        <f t="shared" si="21"/>
        <v>n</v>
      </c>
      <c r="L341" s="302" t="str">
        <f>K341&amp;"_{"&amp;QUOTIENT(J341,23)&amp;"} : "&amp;'국어 진위판정'!E341-0.5&amp;"≤"&amp;'국어 진위판정'!C341&amp;"x+"&amp;'국어 진위판정'!D341&amp;"y+언&lt;"&amp;'국어 진위판정'!E341+0.5</f>
        <v>n_{14} : 127.5≤62x+18y+언&lt;128.5</v>
      </c>
    </row>
    <row r="342" spans="2:12" s="56" customFormat="1" ht="21" customHeight="1">
      <c r="B342" s="90" t="s">
        <v>61</v>
      </c>
      <c r="C342" s="257">
        <v>61</v>
      </c>
      <c r="D342" s="258">
        <v>18</v>
      </c>
      <c r="E342" s="258">
        <v>128</v>
      </c>
      <c r="F342" s="269">
        <f>C342*'점수 계산기'!$C$21+D342*'점수 계산기'!$C$23+'점수 계산기'!$C$25</f>
        <v>126.94000000000001</v>
      </c>
      <c r="G342" s="269">
        <f t="shared" si="23"/>
        <v>0.55999999999998806</v>
      </c>
      <c r="H342" s="280" t="str">
        <f t="shared" si="22"/>
        <v>위</v>
      </c>
      <c r="I342" s="150"/>
      <c r="J342" s="46">
        <v>336</v>
      </c>
      <c r="K342" s="46" t="str">
        <f t="shared" si="21"/>
        <v>o</v>
      </c>
      <c r="L342" s="302" t="str">
        <f>K342&amp;"_{"&amp;QUOTIENT(J342,23)&amp;"} : "&amp;'국어 진위판정'!E342-0.5&amp;"≤"&amp;'국어 진위판정'!C342&amp;"x+"&amp;'국어 진위판정'!D342&amp;"y+언&lt;"&amp;'국어 진위판정'!E342+0.5</f>
        <v>o_{14} : 127.5≤61x+18y+언&lt;128.5</v>
      </c>
    </row>
    <row r="343" spans="2:12" s="56" customFormat="1" ht="21" customHeight="1">
      <c r="B343" s="90" t="s">
        <v>61</v>
      </c>
      <c r="C343" s="257">
        <v>61</v>
      </c>
      <c r="D343" s="258">
        <v>18</v>
      </c>
      <c r="E343" s="258">
        <v>127</v>
      </c>
      <c r="F343" s="269">
        <f>C343*'점수 계산기'!$C$21+D343*'점수 계산기'!$C$23+'점수 계산기'!$C$25</f>
        <v>126.94000000000001</v>
      </c>
      <c r="G343" s="269">
        <f t="shared" si="23"/>
        <v>0.44000000000001194</v>
      </c>
      <c r="H343" s="280" t="str">
        <f t="shared" si="22"/>
        <v>진</v>
      </c>
      <c r="I343" s="150"/>
      <c r="J343" s="46">
        <v>337</v>
      </c>
      <c r="K343" s="46" t="str">
        <f t="shared" si="21"/>
        <v>p</v>
      </c>
      <c r="L343" s="302" t="str">
        <f>K343&amp;"_{"&amp;QUOTIENT(J343,23)&amp;"} : "&amp;'국어 진위판정'!E343-0.5&amp;"≤"&amp;'국어 진위판정'!C343&amp;"x+"&amp;'국어 진위판정'!D343&amp;"y+언&lt;"&amp;'국어 진위판정'!E343+0.5</f>
        <v>p_{14} : 126.5≤61x+18y+언&lt;127.5</v>
      </c>
    </row>
    <row r="344" spans="2:12" s="56" customFormat="1" ht="21" customHeight="1">
      <c r="B344" s="90" t="s">
        <v>61</v>
      </c>
      <c r="C344" s="257">
        <v>60</v>
      </c>
      <c r="D344" s="258">
        <v>18</v>
      </c>
      <c r="E344" s="258">
        <v>126</v>
      </c>
      <c r="F344" s="269">
        <f>C344*'점수 계산기'!$C$21+D344*'점수 계산기'!$C$23+'점수 계산기'!$C$25</f>
        <v>125.81600000000002</v>
      </c>
      <c r="G344" s="269">
        <f t="shared" si="23"/>
        <v>0.31600000000001671</v>
      </c>
      <c r="H344" s="280" t="str">
        <f t="shared" si="22"/>
        <v>진</v>
      </c>
      <c r="I344" s="150"/>
      <c r="J344" s="46">
        <v>338</v>
      </c>
      <c r="K344" s="46" t="str">
        <f t="shared" si="21"/>
        <v>q</v>
      </c>
      <c r="L344" s="302" t="str">
        <f>K344&amp;"_{"&amp;QUOTIENT(J344,23)&amp;"} : "&amp;'국어 진위판정'!E344-0.5&amp;"≤"&amp;'국어 진위판정'!C344&amp;"x+"&amp;'국어 진위판정'!D344&amp;"y+언&lt;"&amp;'국어 진위판정'!E344+0.5</f>
        <v>q_{14} : 125.5≤60x+18y+언&lt;126.5</v>
      </c>
    </row>
    <row r="345" spans="2:12" s="56" customFormat="1" ht="21" customHeight="1">
      <c r="B345" s="90" t="s">
        <v>61</v>
      </c>
      <c r="C345" s="257">
        <v>59</v>
      </c>
      <c r="D345" s="258">
        <v>18</v>
      </c>
      <c r="E345" s="258">
        <v>125</v>
      </c>
      <c r="F345" s="269">
        <f>C345*'점수 계산기'!$C$21+D345*'점수 계산기'!$C$23+'점수 계산기'!$C$25</f>
        <v>124.69200000000001</v>
      </c>
      <c r="G345" s="269">
        <f t="shared" si="23"/>
        <v>0.19200000000000728</v>
      </c>
      <c r="H345" s="280" t="str">
        <f t="shared" si="22"/>
        <v>진</v>
      </c>
      <c r="I345" s="150"/>
      <c r="J345" s="46">
        <v>339</v>
      </c>
      <c r="K345" s="46" t="str">
        <f t="shared" si="21"/>
        <v>r</v>
      </c>
      <c r="L345" s="302" t="str">
        <f>K345&amp;"_{"&amp;QUOTIENT(J345,23)&amp;"} : "&amp;'국어 진위판정'!E345-0.5&amp;"≤"&amp;'국어 진위판정'!C345&amp;"x+"&amp;'국어 진위판정'!D345&amp;"y+언&lt;"&amp;'국어 진위판정'!E345+0.5</f>
        <v>r_{14} : 124.5≤59x+18y+언&lt;125.5</v>
      </c>
    </row>
    <row r="346" spans="2:12" s="56" customFormat="1" ht="21" customHeight="1">
      <c r="B346" s="90" t="s">
        <v>61</v>
      </c>
      <c r="C346" s="257">
        <v>58</v>
      </c>
      <c r="D346" s="258">
        <v>18</v>
      </c>
      <c r="E346" s="258">
        <v>127</v>
      </c>
      <c r="F346" s="269">
        <f>C346*'점수 계산기'!$C$21+D346*'점수 계산기'!$C$23+'점수 계산기'!$C$25</f>
        <v>123.56800000000001</v>
      </c>
      <c r="G346" s="269">
        <f t="shared" si="23"/>
        <v>2.9319999999999879</v>
      </c>
      <c r="H346" s="280" t="str">
        <f t="shared" si="22"/>
        <v>위</v>
      </c>
      <c r="I346" s="150"/>
      <c r="J346" s="46">
        <v>340</v>
      </c>
      <c r="K346" s="46" t="str">
        <f t="shared" si="21"/>
        <v>s</v>
      </c>
      <c r="L346" s="302" t="str">
        <f>K346&amp;"_{"&amp;QUOTIENT(J346,23)&amp;"} : "&amp;'국어 진위판정'!E346-0.5&amp;"≤"&amp;'국어 진위판정'!C346&amp;"x+"&amp;'국어 진위판정'!D346&amp;"y+언&lt;"&amp;'국어 진위판정'!E346+0.5</f>
        <v>s_{14} : 126.5≤58x+18y+언&lt;127.5</v>
      </c>
    </row>
    <row r="347" spans="2:12" s="56" customFormat="1" ht="21" customHeight="1">
      <c r="B347" s="90" t="s">
        <v>61</v>
      </c>
      <c r="C347" s="257">
        <v>57</v>
      </c>
      <c r="D347" s="258">
        <v>18</v>
      </c>
      <c r="E347" s="258">
        <v>125</v>
      </c>
      <c r="F347" s="269">
        <f>C347*'점수 계산기'!$C$21+D347*'점수 계산기'!$C$23+'점수 계산기'!$C$25</f>
        <v>122.44400000000002</v>
      </c>
      <c r="G347" s="269">
        <f t="shared" si="23"/>
        <v>2.0559999999999832</v>
      </c>
      <c r="H347" s="280" t="str">
        <f t="shared" si="22"/>
        <v>위</v>
      </c>
      <c r="I347" s="150"/>
      <c r="J347" s="46">
        <v>341</v>
      </c>
      <c r="K347" s="46" t="str">
        <f t="shared" si="21"/>
        <v>t</v>
      </c>
      <c r="L347" s="302" t="str">
        <f>K347&amp;"_{"&amp;QUOTIENT(J347,23)&amp;"} : "&amp;'국어 진위판정'!E347-0.5&amp;"≤"&amp;'국어 진위판정'!C347&amp;"x+"&amp;'국어 진위판정'!D347&amp;"y+언&lt;"&amp;'국어 진위판정'!E347+0.5</f>
        <v>t_{14} : 124.5≤57x+18y+언&lt;125.5</v>
      </c>
    </row>
    <row r="348" spans="2:12" s="56" customFormat="1" ht="21" customHeight="1">
      <c r="B348" s="90" t="s">
        <v>61</v>
      </c>
      <c r="C348" s="257">
        <v>57</v>
      </c>
      <c r="D348" s="258">
        <v>18</v>
      </c>
      <c r="E348" s="258">
        <v>122</v>
      </c>
      <c r="F348" s="269">
        <f>C348*'점수 계산기'!$C$21+D348*'점수 계산기'!$C$23+'점수 계산기'!$C$25</f>
        <v>122.44400000000002</v>
      </c>
      <c r="G348" s="269">
        <f t="shared" si="23"/>
        <v>5.5999999999983174E-2</v>
      </c>
      <c r="H348" s="280" t="str">
        <f t="shared" si="22"/>
        <v>진</v>
      </c>
      <c r="I348" s="150"/>
      <c r="J348" s="46">
        <v>342</v>
      </c>
      <c r="K348" s="46" t="str">
        <f t="shared" si="21"/>
        <v>u</v>
      </c>
      <c r="L348" s="302" t="str">
        <f>K348&amp;"_{"&amp;QUOTIENT(J348,23)&amp;"} : "&amp;'국어 진위판정'!E348-0.5&amp;"≤"&amp;'국어 진위판정'!C348&amp;"x+"&amp;'국어 진위판정'!D348&amp;"y+언&lt;"&amp;'국어 진위판정'!E348+0.5</f>
        <v>u_{14} : 121.5≤57x+18y+언&lt;122.5</v>
      </c>
    </row>
    <row r="349" spans="2:12" s="56" customFormat="1" ht="21" customHeight="1">
      <c r="B349" s="90" t="s">
        <v>61</v>
      </c>
      <c r="C349" s="257">
        <v>55</v>
      </c>
      <c r="D349" s="258">
        <v>18</v>
      </c>
      <c r="E349" s="258">
        <v>120</v>
      </c>
      <c r="F349" s="269">
        <f>C349*'점수 계산기'!$C$21+D349*'점수 계산기'!$C$23+'점수 계산기'!$C$25</f>
        <v>120.19600000000001</v>
      </c>
      <c r="G349" s="269">
        <f t="shared" si="23"/>
        <v>0.30399999999998784</v>
      </c>
      <c r="H349" s="280" t="str">
        <f t="shared" si="22"/>
        <v>진</v>
      </c>
      <c r="I349" s="150"/>
      <c r="J349" s="46">
        <v>343</v>
      </c>
      <c r="K349" s="46" t="str">
        <f t="shared" si="21"/>
        <v>v</v>
      </c>
      <c r="L349" s="302" t="str">
        <f>K349&amp;"_{"&amp;QUOTIENT(J349,23)&amp;"} : "&amp;'국어 진위판정'!E349-0.5&amp;"≤"&amp;'국어 진위판정'!C349&amp;"x+"&amp;'국어 진위판정'!D349&amp;"y+언&lt;"&amp;'국어 진위판정'!E349+0.5</f>
        <v>v_{14} : 119.5≤55x+18y+언&lt;120.5</v>
      </c>
    </row>
    <row r="350" spans="2:12" s="56" customFormat="1" ht="21" customHeight="1">
      <c r="B350" s="90" t="s">
        <v>61</v>
      </c>
      <c r="C350" s="257">
        <v>54</v>
      </c>
      <c r="D350" s="258">
        <v>18</v>
      </c>
      <c r="E350" s="258">
        <v>124</v>
      </c>
      <c r="F350" s="269">
        <f>C350*'점수 계산기'!$C$21+D350*'점수 계산기'!$C$23+'점수 계산기'!$C$25</f>
        <v>119.072</v>
      </c>
      <c r="G350" s="269">
        <f t="shared" si="23"/>
        <v>4.4279999999999973</v>
      </c>
      <c r="H350" s="280" t="str">
        <f t="shared" si="22"/>
        <v>위</v>
      </c>
      <c r="I350" s="150"/>
      <c r="J350" s="46">
        <v>344</v>
      </c>
      <c r="K350" s="46" t="str">
        <f t="shared" si="21"/>
        <v>w</v>
      </c>
      <c r="L350" s="302" t="str">
        <f>K350&amp;"_{"&amp;QUOTIENT(J350,23)&amp;"} : "&amp;'국어 진위판정'!E350-0.5&amp;"≤"&amp;'국어 진위판정'!C350&amp;"x+"&amp;'국어 진위판정'!D350&amp;"y+언&lt;"&amp;'국어 진위판정'!E350+0.5</f>
        <v>w_{14} : 123.5≤54x+18y+언&lt;124.5</v>
      </c>
    </row>
    <row r="351" spans="2:12" s="56" customFormat="1" ht="21" customHeight="1">
      <c r="B351" s="90" t="s">
        <v>61</v>
      </c>
      <c r="C351" s="257">
        <v>54</v>
      </c>
      <c r="D351" s="258">
        <v>18</v>
      </c>
      <c r="E351" s="258">
        <v>119</v>
      </c>
      <c r="F351" s="269">
        <f>C351*'점수 계산기'!$C$21+D351*'점수 계산기'!$C$23+'점수 계산기'!$C$25</f>
        <v>119.072</v>
      </c>
      <c r="G351" s="269">
        <f t="shared" si="23"/>
        <v>0.42799999999999727</v>
      </c>
      <c r="H351" s="280" t="str">
        <f t="shared" si="22"/>
        <v>진</v>
      </c>
      <c r="I351" s="150"/>
      <c r="J351" s="46">
        <v>345</v>
      </c>
      <c r="K351" s="46" t="str">
        <f t="shared" si="21"/>
        <v>a</v>
      </c>
      <c r="L351" s="302" t="str">
        <f>K351&amp;"_{"&amp;QUOTIENT(J351,23)&amp;"} : "&amp;'국어 진위판정'!E351-0.5&amp;"≤"&amp;'국어 진위판정'!C351&amp;"x+"&amp;'국어 진위판정'!D351&amp;"y+언&lt;"&amp;'국어 진위판정'!E351+0.5</f>
        <v>a_{15} : 118.5≤54x+18y+언&lt;119.5</v>
      </c>
    </row>
    <row r="352" spans="2:12" s="56" customFormat="1" ht="21" customHeight="1">
      <c r="B352" s="90" t="s">
        <v>61</v>
      </c>
      <c r="C352" s="257">
        <v>50</v>
      </c>
      <c r="D352" s="258">
        <v>18</v>
      </c>
      <c r="E352" s="258">
        <v>115</v>
      </c>
      <c r="F352" s="269">
        <f>C352*'점수 계산기'!$C$21+D352*'점수 계산기'!$C$23+'점수 계산기'!$C$25</f>
        <v>114.57600000000001</v>
      </c>
      <c r="G352" s="269">
        <f t="shared" si="23"/>
        <v>7.6000000000007617E-2</v>
      </c>
      <c r="H352" s="280" t="str">
        <f t="shared" si="22"/>
        <v>진</v>
      </c>
      <c r="I352" s="150"/>
      <c r="J352" s="46">
        <v>346</v>
      </c>
      <c r="K352" s="46" t="str">
        <f t="shared" si="21"/>
        <v>b</v>
      </c>
      <c r="L352" s="302" t="str">
        <f>K352&amp;"_{"&amp;QUOTIENT(J352,23)&amp;"} : "&amp;'국어 진위판정'!E352-0.5&amp;"≤"&amp;'국어 진위판정'!C352&amp;"x+"&amp;'국어 진위판정'!D352&amp;"y+언&lt;"&amp;'국어 진위판정'!E352+0.5</f>
        <v>b_{15} : 114.5≤50x+18y+언&lt;115.5</v>
      </c>
    </row>
    <row r="353" spans="2:12" s="56" customFormat="1" ht="21" customHeight="1">
      <c r="B353" s="90" t="s">
        <v>61</v>
      </c>
      <c r="C353" s="257">
        <v>46</v>
      </c>
      <c r="D353" s="258">
        <v>18</v>
      </c>
      <c r="E353" s="258">
        <v>113</v>
      </c>
      <c r="F353" s="269">
        <f>C353*'점수 계산기'!$C$21+D353*'점수 계산기'!$C$23+'점수 계산기'!$C$25</f>
        <v>110.08000000000001</v>
      </c>
      <c r="G353" s="269">
        <f t="shared" si="23"/>
        <v>2.4199999999999875</v>
      </c>
      <c r="H353" s="280" t="str">
        <f t="shared" si="22"/>
        <v>위</v>
      </c>
      <c r="I353" s="150"/>
      <c r="J353" s="46">
        <v>347</v>
      </c>
      <c r="K353" s="46" t="str">
        <f t="shared" si="21"/>
        <v>c</v>
      </c>
      <c r="L353" s="302" t="str">
        <f>K353&amp;"_{"&amp;QUOTIENT(J353,23)&amp;"} : "&amp;'국어 진위판정'!E353-0.5&amp;"≤"&amp;'국어 진위판정'!C353&amp;"x+"&amp;'국어 진위판정'!D353&amp;"y+언&lt;"&amp;'국어 진위판정'!E353+0.5</f>
        <v>c_{15} : 112.5≤46x+18y+언&lt;113.5</v>
      </c>
    </row>
    <row r="354" spans="2:12" s="56" customFormat="1" ht="21" customHeight="1">
      <c r="B354" s="90" t="s">
        <v>61</v>
      </c>
      <c r="C354" s="257">
        <v>76</v>
      </c>
      <c r="D354" s="258">
        <v>17</v>
      </c>
      <c r="E354" s="258">
        <v>143</v>
      </c>
      <c r="F354" s="269">
        <f>C354*'점수 계산기'!$C$21+D354*'점수 계산기'!$C$23+'점수 계산기'!$C$25</f>
        <v>142.81800000000001</v>
      </c>
      <c r="G354" s="269">
        <f t="shared" si="23"/>
        <v>0.31800000000001205</v>
      </c>
      <c r="H354" s="280" t="str">
        <f t="shared" si="22"/>
        <v>진</v>
      </c>
      <c r="I354" s="150"/>
      <c r="J354" s="46">
        <v>348</v>
      </c>
      <c r="K354" s="46" t="str">
        <f t="shared" si="21"/>
        <v>d</v>
      </c>
      <c r="L354" s="302" t="str">
        <f>K354&amp;"_{"&amp;QUOTIENT(J354,23)&amp;"} : "&amp;'국어 진위판정'!E354-0.5&amp;"≤"&amp;'국어 진위판정'!C354&amp;"x+"&amp;'국어 진위판정'!D354&amp;"y+언&lt;"&amp;'국어 진위판정'!E354+0.5</f>
        <v>d_{15} : 142.5≤76x+17y+언&lt;143.5</v>
      </c>
    </row>
    <row r="355" spans="2:12" s="56" customFormat="1" ht="21" customHeight="1">
      <c r="B355" s="90" t="s">
        <v>61</v>
      </c>
      <c r="C355" s="257">
        <v>74</v>
      </c>
      <c r="D355" s="258">
        <v>17</v>
      </c>
      <c r="E355" s="258">
        <v>141</v>
      </c>
      <c r="F355" s="269">
        <f>C355*'점수 계산기'!$C$21+D355*'점수 계산기'!$C$23+'점수 계산기'!$C$25</f>
        <v>140.57</v>
      </c>
      <c r="G355" s="269">
        <f t="shared" si="23"/>
        <v>6.9999999999993179E-2</v>
      </c>
      <c r="H355" s="280" t="str">
        <f t="shared" si="22"/>
        <v>진</v>
      </c>
      <c r="I355" s="150"/>
      <c r="J355" s="46">
        <v>349</v>
      </c>
      <c r="K355" s="46" t="str">
        <f t="shared" si="21"/>
        <v>e</v>
      </c>
      <c r="L355" s="302" t="str">
        <f>K355&amp;"_{"&amp;QUOTIENT(J355,23)&amp;"} : "&amp;'국어 진위판정'!E355-0.5&amp;"≤"&amp;'국어 진위판정'!C355&amp;"x+"&amp;'국어 진위판정'!D355&amp;"y+언&lt;"&amp;'국어 진위판정'!E355+0.5</f>
        <v>e_{15} : 140.5≤74x+17y+언&lt;141.5</v>
      </c>
    </row>
    <row r="356" spans="2:12" s="56" customFormat="1" ht="21" customHeight="1">
      <c r="B356" s="90" t="s">
        <v>61</v>
      </c>
      <c r="C356" s="257">
        <v>73</v>
      </c>
      <c r="D356" s="258">
        <v>17</v>
      </c>
      <c r="E356" s="258">
        <v>139</v>
      </c>
      <c r="F356" s="269">
        <f>C356*'점수 계산기'!$C$21+D356*'점수 계산기'!$C$23+'점수 계산기'!$C$25</f>
        <v>139.44600000000003</v>
      </c>
      <c r="G356" s="269">
        <f t="shared" si="23"/>
        <v>5.3999999999973625E-2</v>
      </c>
      <c r="H356" s="280" t="str">
        <f t="shared" si="22"/>
        <v>진</v>
      </c>
      <c r="I356" s="150"/>
      <c r="J356" s="46">
        <v>350</v>
      </c>
      <c r="K356" s="46" t="str">
        <f t="shared" ref="K356:K419" si="24">CHAR(MOD(J356, 23)+97)</f>
        <v>f</v>
      </c>
      <c r="L356" s="302" t="str">
        <f>K356&amp;"_{"&amp;QUOTIENT(J356,23)&amp;"} : "&amp;'국어 진위판정'!E356-0.5&amp;"≤"&amp;'국어 진위판정'!C356&amp;"x+"&amp;'국어 진위판정'!D356&amp;"y+언&lt;"&amp;'국어 진위판정'!E356+0.5</f>
        <v>f_{15} : 138.5≤73x+17y+언&lt;139.5</v>
      </c>
    </row>
    <row r="357" spans="2:12" s="56" customFormat="1" ht="21" customHeight="1">
      <c r="B357" s="90" t="s">
        <v>61</v>
      </c>
      <c r="C357" s="257">
        <v>72</v>
      </c>
      <c r="D357" s="258">
        <v>17</v>
      </c>
      <c r="E357" s="258">
        <v>138</v>
      </c>
      <c r="F357" s="269">
        <f>C357*'점수 계산기'!$C$21+D357*'점수 계산기'!$C$23+'점수 계산기'!$C$25</f>
        <v>138.322</v>
      </c>
      <c r="G357" s="269">
        <f t="shared" si="23"/>
        <v>0.17799999999999727</v>
      </c>
      <c r="H357" s="280" t="str">
        <f t="shared" ref="H357:H420" si="25">IF(ROUND(F357,0)=E357,"진",IF(G357&lt;0.5,"재",IF(AND(C357=0, D357=0, E357=0),"","위")))</f>
        <v>진</v>
      </c>
      <c r="I357" s="150"/>
      <c r="J357" s="46">
        <v>351</v>
      </c>
      <c r="K357" s="46" t="str">
        <f t="shared" si="24"/>
        <v>g</v>
      </c>
      <c r="L357" s="302" t="str">
        <f>K357&amp;"_{"&amp;QUOTIENT(J357,23)&amp;"} : "&amp;'국어 진위판정'!E357-0.5&amp;"≤"&amp;'국어 진위판정'!C357&amp;"x+"&amp;'국어 진위판정'!D357&amp;"y+언&lt;"&amp;'국어 진위판정'!E357+0.5</f>
        <v>g_{15} : 137.5≤72x+17y+언&lt;138.5</v>
      </c>
    </row>
    <row r="358" spans="2:12" s="56" customFormat="1" ht="21" customHeight="1">
      <c r="B358" s="90" t="s">
        <v>61</v>
      </c>
      <c r="C358" s="257">
        <v>69</v>
      </c>
      <c r="D358" s="258">
        <v>17</v>
      </c>
      <c r="E358" s="258">
        <v>135</v>
      </c>
      <c r="F358" s="269">
        <f>C358*'점수 계산기'!$C$21+D358*'점수 계산기'!$C$23+'점수 계산기'!$C$25</f>
        <v>134.95000000000002</v>
      </c>
      <c r="G358" s="269">
        <f t="shared" si="23"/>
        <v>0.45000000000001705</v>
      </c>
      <c r="H358" s="280" t="str">
        <f t="shared" si="25"/>
        <v>진</v>
      </c>
      <c r="I358" s="150"/>
      <c r="J358" s="46">
        <v>352</v>
      </c>
      <c r="K358" s="46" t="str">
        <f t="shared" si="24"/>
        <v>h</v>
      </c>
      <c r="L358" s="302" t="str">
        <f>K358&amp;"_{"&amp;QUOTIENT(J358,23)&amp;"} : "&amp;'국어 진위판정'!E358-0.5&amp;"≤"&amp;'국어 진위판정'!C358&amp;"x+"&amp;'국어 진위판정'!D358&amp;"y+언&lt;"&amp;'국어 진위판정'!E358+0.5</f>
        <v>h_{15} : 134.5≤69x+17y+언&lt;135.5</v>
      </c>
    </row>
    <row r="359" spans="2:12" s="56" customFormat="1" ht="21" customHeight="1">
      <c r="B359" s="90" t="s">
        <v>61</v>
      </c>
      <c r="C359" s="257">
        <v>68</v>
      </c>
      <c r="D359" s="258">
        <v>17</v>
      </c>
      <c r="E359" s="258">
        <v>134</v>
      </c>
      <c r="F359" s="269">
        <f>C359*'점수 계산기'!$C$21+D359*'점수 계산기'!$C$23+'점수 계산기'!$C$25</f>
        <v>133.82600000000002</v>
      </c>
      <c r="G359" s="269">
        <f t="shared" si="23"/>
        <v>0.32600000000002183</v>
      </c>
      <c r="H359" s="280" t="str">
        <f t="shared" si="25"/>
        <v>진</v>
      </c>
      <c r="I359" s="150"/>
      <c r="J359" s="46">
        <v>353</v>
      </c>
      <c r="K359" s="46" t="str">
        <f t="shared" si="24"/>
        <v>i</v>
      </c>
      <c r="L359" s="302" t="str">
        <f>K359&amp;"_{"&amp;QUOTIENT(J359,23)&amp;"} : "&amp;'국어 진위판정'!E359-0.5&amp;"≤"&amp;'국어 진위판정'!C359&amp;"x+"&amp;'국어 진위판정'!D359&amp;"y+언&lt;"&amp;'국어 진위판정'!E359+0.5</f>
        <v>i_{15} : 133.5≤68x+17y+언&lt;134.5</v>
      </c>
    </row>
    <row r="360" spans="2:12" s="56" customFormat="1" ht="21" customHeight="1">
      <c r="B360" s="90" t="s">
        <v>61</v>
      </c>
      <c r="C360" s="257">
        <v>67</v>
      </c>
      <c r="D360" s="258">
        <v>17</v>
      </c>
      <c r="E360" s="258">
        <v>135</v>
      </c>
      <c r="F360" s="269">
        <f>C360*'점수 계산기'!$C$21+D360*'점수 계산기'!$C$23+'점수 계산기'!$C$25</f>
        <v>132.702</v>
      </c>
      <c r="G360" s="269">
        <f t="shared" si="23"/>
        <v>1.7980000000000018</v>
      </c>
      <c r="H360" s="280" t="str">
        <f t="shared" si="25"/>
        <v>위</v>
      </c>
      <c r="I360" s="150"/>
      <c r="J360" s="46">
        <v>354</v>
      </c>
      <c r="K360" s="46" t="str">
        <f t="shared" si="24"/>
        <v>j</v>
      </c>
      <c r="L360" s="302" t="str">
        <f>K360&amp;"_{"&amp;QUOTIENT(J360,23)&amp;"} : "&amp;'국어 진위판정'!E360-0.5&amp;"≤"&amp;'국어 진위판정'!C360&amp;"x+"&amp;'국어 진위판정'!D360&amp;"y+언&lt;"&amp;'국어 진위판정'!E360+0.5</f>
        <v>j_{15} : 134.5≤67x+17y+언&lt;135.5</v>
      </c>
    </row>
    <row r="361" spans="2:12" s="56" customFormat="1" ht="21" customHeight="1">
      <c r="B361" s="90" t="s">
        <v>61</v>
      </c>
      <c r="C361" s="257">
        <v>67</v>
      </c>
      <c r="D361" s="258">
        <v>17</v>
      </c>
      <c r="E361" s="258">
        <v>133</v>
      </c>
      <c r="F361" s="269">
        <f>C361*'점수 계산기'!$C$21+D361*'점수 계산기'!$C$23+'점수 계산기'!$C$25</f>
        <v>132.702</v>
      </c>
      <c r="G361" s="269">
        <f t="shared" si="23"/>
        <v>0.20199999999999818</v>
      </c>
      <c r="H361" s="280" t="str">
        <f t="shared" si="25"/>
        <v>진</v>
      </c>
      <c r="I361" s="150"/>
      <c r="J361" s="46">
        <v>355</v>
      </c>
      <c r="K361" s="46" t="str">
        <f t="shared" si="24"/>
        <v>k</v>
      </c>
      <c r="L361" s="302" t="str">
        <f>K361&amp;"_{"&amp;QUOTIENT(J361,23)&amp;"} : "&amp;'국어 진위판정'!E361-0.5&amp;"≤"&amp;'국어 진위판정'!C361&amp;"x+"&amp;'국어 진위판정'!D361&amp;"y+언&lt;"&amp;'국어 진위판정'!E361+0.5</f>
        <v>k_{15} : 132.5≤67x+17y+언&lt;133.5</v>
      </c>
    </row>
    <row r="362" spans="2:12" s="56" customFormat="1" ht="21" customHeight="1">
      <c r="B362" s="90" t="s">
        <v>61</v>
      </c>
      <c r="C362" s="257">
        <v>66</v>
      </c>
      <c r="D362" s="258">
        <v>17</v>
      </c>
      <c r="E362" s="258">
        <v>134</v>
      </c>
      <c r="F362" s="269">
        <f>C362*'점수 계산기'!$C$21+D362*'점수 계산기'!$C$23+'점수 계산기'!$C$25</f>
        <v>131.57800000000003</v>
      </c>
      <c r="G362" s="269">
        <f t="shared" si="23"/>
        <v>1.9219999999999686</v>
      </c>
      <c r="H362" s="280" t="str">
        <f t="shared" si="25"/>
        <v>위</v>
      </c>
      <c r="I362" s="150"/>
      <c r="J362" s="46">
        <v>356</v>
      </c>
      <c r="K362" s="46" t="str">
        <f t="shared" si="24"/>
        <v>l</v>
      </c>
      <c r="L362" s="302" t="str">
        <f>K362&amp;"_{"&amp;QUOTIENT(J362,23)&amp;"} : "&amp;'국어 진위판정'!E362-0.5&amp;"≤"&amp;'국어 진위판정'!C362&amp;"x+"&amp;'국어 진위판정'!D362&amp;"y+언&lt;"&amp;'국어 진위판정'!E362+0.5</f>
        <v>l_{15} : 133.5≤66x+17y+언&lt;134.5</v>
      </c>
    </row>
    <row r="363" spans="2:12" s="56" customFormat="1" ht="21" customHeight="1">
      <c r="B363" s="90" t="s">
        <v>61</v>
      </c>
      <c r="C363" s="257">
        <v>66</v>
      </c>
      <c r="D363" s="258">
        <v>17</v>
      </c>
      <c r="E363" s="258">
        <v>129</v>
      </c>
      <c r="F363" s="269">
        <f>C363*'점수 계산기'!$C$21+D363*'점수 계산기'!$C$23+'점수 계산기'!$C$25</f>
        <v>131.57800000000003</v>
      </c>
      <c r="G363" s="269">
        <f t="shared" si="23"/>
        <v>2.0780000000000314</v>
      </c>
      <c r="H363" s="280" t="str">
        <f t="shared" si="25"/>
        <v>위</v>
      </c>
      <c r="I363" s="150"/>
      <c r="J363" s="46">
        <v>357</v>
      </c>
      <c r="K363" s="46" t="str">
        <f t="shared" si="24"/>
        <v>m</v>
      </c>
      <c r="L363" s="302" t="str">
        <f>K363&amp;"_{"&amp;QUOTIENT(J363,23)&amp;"} : "&amp;'국어 진위판정'!E363-0.5&amp;"≤"&amp;'국어 진위판정'!C363&amp;"x+"&amp;'국어 진위판정'!D363&amp;"y+언&lt;"&amp;'국어 진위판정'!E363+0.5</f>
        <v>m_{15} : 128.5≤66x+17y+언&lt;129.5</v>
      </c>
    </row>
    <row r="364" spans="2:12" s="56" customFormat="1" ht="21" customHeight="1">
      <c r="B364" s="90" t="s">
        <v>61</v>
      </c>
      <c r="C364" s="257">
        <v>65</v>
      </c>
      <c r="D364" s="258">
        <v>17</v>
      </c>
      <c r="E364" s="258">
        <v>131</v>
      </c>
      <c r="F364" s="269">
        <f>C364*'점수 계산기'!$C$21+D364*'점수 계산기'!$C$23+'점수 계산기'!$C$25</f>
        <v>130.45400000000001</v>
      </c>
      <c r="G364" s="269">
        <f t="shared" si="23"/>
        <v>4.5999999999992269E-2</v>
      </c>
      <c r="H364" s="280" t="s">
        <v>31</v>
      </c>
      <c r="I364" s="150"/>
      <c r="J364" s="46">
        <v>358</v>
      </c>
      <c r="K364" s="46" t="str">
        <f t="shared" si="24"/>
        <v>n</v>
      </c>
      <c r="L364" s="302" t="str">
        <f>K364&amp;"_{"&amp;QUOTIENT(J364,23)&amp;"} : "&amp;'국어 진위판정'!E364-0.5&amp;"≤"&amp;'국어 진위판정'!C364&amp;"x+"&amp;'국어 진위판정'!D364&amp;"y+언&lt;"&amp;'국어 진위판정'!E364+0.5</f>
        <v>n_{15} : 130.5≤65x+17y+언&lt;131.5</v>
      </c>
    </row>
    <row r="365" spans="2:12" s="56" customFormat="1" ht="21" customHeight="1">
      <c r="B365" s="90" t="s">
        <v>61</v>
      </c>
      <c r="C365" s="257">
        <v>65</v>
      </c>
      <c r="D365" s="258">
        <v>17</v>
      </c>
      <c r="E365" s="258">
        <v>130</v>
      </c>
      <c r="F365" s="269">
        <f>C365*'점수 계산기'!$C$21+D365*'점수 계산기'!$C$23+'점수 계산기'!$C$25</f>
        <v>130.45400000000001</v>
      </c>
      <c r="G365" s="269">
        <f t="shared" si="23"/>
        <v>4.5999999999992269E-2</v>
      </c>
      <c r="H365" s="280" t="str">
        <f t="shared" si="25"/>
        <v>진</v>
      </c>
      <c r="I365" s="150"/>
      <c r="J365" s="46">
        <v>359</v>
      </c>
      <c r="K365" s="46" t="str">
        <f t="shared" si="24"/>
        <v>o</v>
      </c>
      <c r="L365" s="302" t="str">
        <f>K365&amp;"_{"&amp;QUOTIENT(J365,23)&amp;"} : "&amp;'국어 진위판정'!E365-0.5&amp;"≤"&amp;'국어 진위판정'!C365&amp;"x+"&amp;'국어 진위판정'!D365&amp;"y+언&lt;"&amp;'국어 진위판정'!E365+0.5</f>
        <v>o_{15} : 129.5≤65x+17y+언&lt;130.5</v>
      </c>
    </row>
    <row r="366" spans="2:12" s="56" customFormat="1" ht="21" customHeight="1">
      <c r="B366" s="90" t="s">
        <v>61</v>
      </c>
      <c r="C366" s="257">
        <v>63</v>
      </c>
      <c r="D366" s="258">
        <v>17</v>
      </c>
      <c r="E366" s="258">
        <v>128</v>
      </c>
      <c r="F366" s="269">
        <f>C366*'점수 계산기'!$C$21+D366*'점수 계산기'!$C$23+'점수 계산기'!$C$25</f>
        <v>128.20600000000002</v>
      </c>
      <c r="G366" s="269">
        <f t="shared" si="23"/>
        <v>0.29399999999998272</v>
      </c>
      <c r="H366" s="280" t="str">
        <f t="shared" si="25"/>
        <v>진</v>
      </c>
      <c r="I366" s="150"/>
      <c r="J366" s="46">
        <v>360</v>
      </c>
      <c r="K366" s="46" t="str">
        <f t="shared" si="24"/>
        <v>p</v>
      </c>
      <c r="L366" s="302" t="str">
        <f>K366&amp;"_{"&amp;QUOTIENT(J366,23)&amp;"} : "&amp;'국어 진위판정'!E366-0.5&amp;"≤"&amp;'국어 진위판정'!C366&amp;"x+"&amp;'국어 진위판정'!D366&amp;"y+언&lt;"&amp;'국어 진위판정'!E366+0.5</f>
        <v>p_{15} : 127.5≤63x+17y+언&lt;128.5</v>
      </c>
    </row>
    <row r="367" spans="2:12" s="56" customFormat="1" ht="21" customHeight="1">
      <c r="B367" s="90" t="s">
        <v>61</v>
      </c>
      <c r="C367" s="257">
        <v>63</v>
      </c>
      <c r="D367" s="258">
        <v>17</v>
      </c>
      <c r="E367" s="258">
        <v>126</v>
      </c>
      <c r="F367" s="269">
        <f>C367*'점수 계산기'!$C$21+D367*'점수 계산기'!$C$23+'점수 계산기'!$C$25</f>
        <v>128.20600000000002</v>
      </c>
      <c r="G367" s="269">
        <f t="shared" si="23"/>
        <v>1.7060000000000173</v>
      </c>
      <c r="H367" s="280" t="str">
        <f t="shared" si="25"/>
        <v>위</v>
      </c>
      <c r="I367" s="150"/>
      <c r="J367" s="46">
        <v>361</v>
      </c>
      <c r="K367" s="46" t="str">
        <f t="shared" si="24"/>
        <v>q</v>
      </c>
      <c r="L367" s="302" t="str">
        <f>K367&amp;"_{"&amp;QUOTIENT(J367,23)&amp;"} : "&amp;'국어 진위판정'!E367-0.5&amp;"≤"&amp;'국어 진위판정'!C367&amp;"x+"&amp;'국어 진위판정'!D367&amp;"y+언&lt;"&amp;'국어 진위판정'!E367+0.5</f>
        <v>q_{15} : 125.5≤63x+17y+언&lt;126.5</v>
      </c>
    </row>
    <row r="368" spans="2:12" s="56" customFormat="1" ht="21" customHeight="1">
      <c r="B368" s="90" t="s">
        <v>61</v>
      </c>
      <c r="C368" s="257">
        <v>61</v>
      </c>
      <c r="D368" s="258">
        <v>17</v>
      </c>
      <c r="E368" s="258">
        <v>126</v>
      </c>
      <c r="F368" s="269">
        <f>C368*'점수 계산기'!$C$21+D368*'점수 계산기'!$C$23+'점수 계산기'!$C$25</f>
        <v>125.95800000000001</v>
      </c>
      <c r="G368" s="269">
        <f t="shared" si="23"/>
        <v>0.45800000000001262</v>
      </c>
      <c r="H368" s="280" t="str">
        <f t="shared" si="25"/>
        <v>진</v>
      </c>
      <c r="I368" s="150"/>
      <c r="J368" s="46">
        <v>362</v>
      </c>
      <c r="K368" s="46" t="str">
        <f t="shared" si="24"/>
        <v>r</v>
      </c>
      <c r="L368" s="302" t="str">
        <f>K368&amp;"_{"&amp;QUOTIENT(J368,23)&amp;"} : "&amp;'국어 진위판정'!E368-0.5&amp;"≤"&amp;'국어 진위판정'!C368&amp;"x+"&amp;'국어 진위판정'!D368&amp;"y+언&lt;"&amp;'국어 진위판정'!E368+0.5</f>
        <v>r_{15} : 125.5≤61x+17y+언&lt;126.5</v>
      </c>
    </row>
    <row r="369" spans="2:12" s="56" customFormat="1" ht="21" customHeight="1">
      <c r="B369" s="90" t="s">
        <v>61</v>
      </c>
      <c r="C369" s="257">
        <v>60</v>
      </c>
      <c r="D369" s="258">
        <v>17</v>
      </c>
      <c r="E369" s="258">
        <v>126</v>
      </c>
      <c r="F369" s="269">
        <f>C369*'점수 계산기'!$C$21+D369*'점수 계산기'!$C$23+'점수 계산기'!$C$25</f>
        <v>124.83400000000002</v>
      </c>
      <c r="G369" s="269">
        <f t="shared" si="23"/>
        <v>0.66599999999998261</v>
      </c>
      <c r="H369" s="280" t="str">
        <f t="shared" si="25"/>
        <v>위</v>
      </c>
      <c r="I369" s="150"/>
      <c r="J369" s="46">
        <v>363</v>
      </c>
      <c r="K369" s="46" t="str">
        <f t="shared" si="24"/>
        <v>s</v>
      </c>
      <c r="L369" s="302" t="str">
        <f>K369&amp;"_{"&amp;QUOTIENT(J369,23)&amp;"} : "&amp;'국어 진위판정'!E369-0.5&amp;"≤"&amp;'국어 진위판정'!C369&amp;"x+"&amp;'국어 진위판정'!D369&amp;"y+언&lt;"&amp;'국어 진위판정'!E369+0.5</f>
        <v>s_{15} : 125.5≤60x+17y+언&lt;126.5</v>
      </c>
    </row>
    <row r="370" spans="2:12" s="56" customFormat="1" ht="21" customHeight="1">
      <c r="B370" s="90" t="s">
        <v>61</v>
      </c>
      <c r="C370" s="257">
        <v>60</v>
      </c>
      <c r="D370" s="258">
        <v>17</v>
      </c>
      <c r="E370" s="258">
        <v>89</v>
      </c>
      <c r="F370" s="269">
        <f>C370*'점수 계산기'!$C$21+D370*'점수 계산기'!$C$23+'점수 계산기'!$C$25</f>
        <v>124.83400000000002</v>
      </c>
      <c r="G370" s="269">
        <f t="shared" si="23"/>
        <v>35.334000000000017</v>
      </c>
      <c r="H370" s="280" t="str">
        <f t="shared" si="25"/>
        <v>위</v>
      </c>
      <c r="I370" s="150"/>
      <c r="J370" s="46">
        <v>364</v>
      </c>
      <c r="K370" s="46" t="str">
        <f t="shared" si="24"/>
        <v>t</v>
      </c>
      <c r="L370" s="302" t="str">
        <f>K370&amp;"_{"&amp;QUOTIENT(J370,23)&amp;"} : "&amp;'국어 진위판정'!E370-0.5&amp;"≤"&amp;'국어 진위판정'!C370&amp;"x+"&amp;'국어 진위판정'!D370&amp;"y+언&lt;"&amp;'국어 진위판정'!E370+0.5</f>
        <v>t_{15} : 88.5≤60x+17y+언&lt;89.5</v>
      </c>
    </row>
    <row r="371" spans="2:12" s="56" customFormat="1" ht="21" customHeight="1">
      <c r="B371" s="90" t="s">
        <v>61</v>
      </c>
      <c r="C371" s="257">
        <v>59</v>
      </c>
      <c r="D371" s="258">
        <v>17</v>
      </c>
      <c r="E371" s="258">
        <v>126</v>
      </c>
      <c r="F371" s="269">
        <f>C371*'점수 계산기'!$C$21+D371*'점수 계산기'!$C$23+'점수 계산기'!$C$25</f>
        <v>123.71000000000001</v>
      </c>
      <c r="G371" s="269">
        <f t="shared" si="23"/>
        <v>1.789999999999992</v>
      </c>
      <c r="H371" s="280" t="str">
        <f t="shared" si="25"/>
        <v>위</v>
      </c>
      <c r="I371" s="150"/>
      <c r="J371" s="46">
        <v>365</v>
      </c>
      <c r="K371" s="46" t="str">
        <f t="shared" si="24"/>
        <v>u</v>
      </c>
      <c r="L371" s="302" t="str">
        <f>K371&amp;"_{"&amp;QUOTIENT(J371,23)&amp;"} : "&amp;'국어 진위판정'!E371-0.5&amp;"≤"&amp;'국어 진위판정'!C371&amp;"x+"&amp;'국어 진위판정'!D371&amp;"y+언&lt;"&amp;'국어 진위판정'!E371+0.5</f>
        <v>u_{15} : 125.5≤59x+17y+언&lt;126.5</v>
      </c>
    </row>
    <row r="372" spans="2:12" s="56" customFormat="1" ht="21" customHeight="1">
      <c r="B372" s="90" t="s">
        <v>61</v>
      </c>
      <c r="C372" s="257">
        <v>59</v>
      </c>
      <c r="D372" s="258">
        <v>17</v>
      </c>
      <c r="E372" s="258">
        <v>124</v>
      </c>
      <c r="F372" s="269">
        <f>C372*'점수 계산기'!$C$21+D372*'점수 계산기'!$C$23+'점수 계산기'!$C$25</f>
        <v>123.71000000000001</v>
      </c>
      <c r="G372" s="269">
        <f t="shared" si="23"/>
        <v>0.21000000000000796</v>
      </c>
      <c r="H372" s="280" t="str">
        <f t="shared" si="25"/>
        <v>진</v>
      </c>
      <c r="I372" s="150"/>
      <c r="J372" s="46">
        <v>366</v>
      </c>
      <c r="K372" s="46" t="str">
        <f t="shared" si="24"/>
        <v>v</v>
      </c>
      <c r="L372" s="302" t="str">
        <f>K372&amp;"_{"&amp;QUOTIENT(J372,23)&amp;"} : "&amp;'국어 진위판정'!E372-0.5&amp;"≤"&amp;'국어 진위판정'!C372&amp;"x+"&amp;'국어 진위판정'!D372&amp;"y+언&lt;"&amp;'국어 진위판정'!E372+0.5</f>
        <v>v_{15} : 123.5≤59x+17y+언&lt;124.5</v>
      </c>
    </row>
    <row r="373" spans="2:12" s="56" customFormat="1" ht="21" customHeight="1">
      <c r="B373" s="90" t="s">
        <v>61</v>
      </c>
      <c r="C373" s="257">
        <v>58</v>
      </c>
      <c r="D373" s="258">
        <v>17</v>
      </c>
      <c r="E373" s="258">
        <v>123</v>
      </c>
      <c r="F373" s="269">
        <f>C373*'점수 계산기'!$C$21+D373*'점수 계산기'!$C$23+'점수 계산기'!$C$25</f>
        <v>122.58600000000001</v>
      </c>
      <c r="G373" s="269">
        <f t="shared" si="23"/>
        <v>8.6000000000012733E-2</v>
      </c>
      <c r="H373" s="280" t="str">
        <f t="shared" si="25"/>
        <v>진</v>
      </c>
      <c r="I373" s="150"/>
      <c r="J373" s="46">
        <v>367</v>
      </c>
      <c r="K373" s="46" t="str">
        <f t="shared" si="24"/>
        <v>w</v>
      </c>
      <c r="L373" s="302" t="str">
        <f>K373&amp;"_{"&amp;QUOTIENT(J373,23)&amp;"} : "&amp;'국어 진위판정'!E373-0.5&amp;"≤"&amp;'국어 진위판정'!C373&amp;"x+"&amp;'국어 진위판정'!D373&amp;"y+언&lt;"&amp;'국어 진위판정'!E373+0.5</f>
        <v>w_{15} : 122.5≤58x+17y+언&lt;123.5</v>
      </c>
    </row>
    <row r="374" spans="2:12" s="56" customFormat="1" ht="21" customHeight="1">
      <c r="B374" s="90" t="s">
        <v>61</v>
      </c>
      <c r="C374" s="257">
        <v>58</v>
      </c>
      <c r="D374" s="258">
        <v>17</v>
      </c>
      <c r="E374" s="258">
        <v>107</v>
      </c>
      <c r="F374" s="269">
        <f>C374*'점수 계산기'!$C$21+D374*'점수 계산기'!$C$23+'점수 계산기'!$C$25</f>
        <v>122.58600000000001</v>
      </c>
      <c r="G374" s="269">
        <f t="shared" si="23"/>
        <v>15.086000000000013</v>
      </c>
      <c r="H374" s="280" t="str">
        <f t="shared" si="25"/>
        <v>위</v>
      </c>
      <c r="I374" s="150"/>
      <c r="J374" s="46">
        <v>368</v>
      </c>
      <c r="K374" s="46" t="str">
        <f t="shared" si="24"/>
        <v>a</v>
      </c>
      <c r="L374" s="302" t="str">
        <f>K374&amp;"_{"&amp;QUOTIENT(J374,23)&amp;"} : "&amp;'국어 진위판정'!E374-0.5&amp;"≤"&amp;'국어 진위판정'!C374&amp;"x+"&amp;'국어 진위판정'!D374&amp;"y+언&lt;"&amp;'국어 진위판정'!E374+0.5</f>
        <v>a_{16} : 106.5≤58x+17y+언&lt;107.5</v>
      </c>
    </row>
    <row r="375" spans="2:12" s="56" customFormat="1" ht="21" customHeight="1">
      <c r="B375" s="90" t="s">
        <v>61</v>
      </c>
      <c r="C375" s="257">
        <v>57</v>
      </c>
      <c r="D375" s="258">
        <v>17</v>
      </c>
      <c r="E375" s="258">
        <v>121</v>
      </c>
      <c r="F375" s="269">
        <f>C375*'점수 계산기'!$C$21+D375*'점수 계산기'!$C$23+'점수 계산기'!$C$25</f>
        <v>121.46200000000002</v>
      </c>
      <c r="G375" s="269">
        <f t="shared" si="23"/>
        <v>3.7999999999982492E-2</v>
      </c>
      <c r="H375" s="280" t="str">
        <f t="shared" si="25"/>
        <v>진</v>
      </c>
      <c r="I375" s="150"/>
      <c r="J375" s="46">
        <v>369</v>
      </c>
      <c r="K375" s="46" t="str">
        <f t="shared" si="24"/>
        <v>b</v>
      </c>
      <c r="L375" s="302" t="str">
        <f>K375&amp;"_{"&amp;QUOTIENT(J375,23)&amp;"} : "&amp;'국어 진위판정'!E375-0.5&amp;"≤"&amp;'국어 진위판정'!C375&amp;"x+"&amp;'국어 진위판정'!D375&amp;"y+언&lt;"&amp;'국어 진위판정'!E375+0.5</f>
        <v>b_{16} : 120.5≤57x+17y+언&lt;121.5</v>
      </c>
    </row>
    <row r="376" spans="2:12" s="56" customFormat="1" ht="21" customHeight="1">
      <c r="B376" s="90" t="s">
        <v>61</v>
      </c>
      <c r="C376" s="257">
        <v>55</v>
      </c>
      <c r="D376" s="258">
        <v>17</v>
      </c>
      <c r="E376" s="258">
        <v>119</v>
      </c>
      <c r="F376" s="269">
        <f>C376*'점수 계산기'!$C$21+D376*'점수 계산기'!$C$23+'점수 계산기'!$C$25</f>
        <v>119.21400000000001</v>
      </c>
      <c r="G376" s="269">
        <f t="shared" si="23"/>
        <v>0.28599999999998715</v>
      </c>
      <c r="H376" s="280" t="str">
        <f t="shared" si="25"/>
        <v>진</v>
      </c>
      <c r="I376" s="150"/>
      <c r="J376" s="46">
        <v>370</v>
      </c>
      <c r="K376" s="46" t="str">
        <f t="shared" si="24"/>
        <v>c</v>
      </c>
      <c r="L376" s="302" t="str">
        <f>K376&amp;"_{"&amp;QUOTIENT(J376,23)&amp;"} : "&amp;'국어 진위판정'!E376-0.5&amp;"≤"&amp;'국어 진위판정'!C376&amp;"x+"&amp;'국어 진위판정'!D376&amp;"y+언&lt;"&amp;'국어 진위판정'!E376+0.5</f>
        <v>c_{16} : 118.5≤55x+17y+언&lt;119.5</v>
      </c>
    </row>
    <row r="377" spans="2:12" s="56" customFormat="1" ht="21" customHeight="1">
      <c r="B377" s="90" t="s">
        <v>61</v>
      </c>
      <c r="C377" s="257">
        <v>54</v>
      </c>
      <c r="D377" s="258">
        <v>17</v>
      </c>
      <c r="E377" s="258">
        <v>119</v>
      </c>
      <c r="F377" s="269">
        <f>C377*'점수 계산기'!$C$21+D377*'점수 계산기'!$C$23+'점수 계산기'!$C$25</f>
        <v>118.09</v>
      </c>
      <c r="G377" s="269">
        <f t="shared" si="23"/>
        <v>0.40999999999999659</v>
      </c>
      <c r="H377" s="280" t="s">
        <v>31</v>
      </c>
      <c r="I377" s="150"/>
      <c r="J377" s="46">
        <v>371</v>
      </c>
      <c r="K377" s="46" t="str">
        <f t="shared" si="24"/>
        <v>d</v>
      </c>
      <c r="L377" s="302" t="str">
        <f>K377&amp;"_{"&amp;QUOTIENT(J377,23)&amp;"} : "&amp;'국어 진위판정'!E377-0.5&amp;"≤"&amp;'국어 진위판정'!C377&amp;"x+"&amp;'국어 진위판정'!D377&amp;"y+언&lt;"&amp;'국어 진위판정'!E377+0.5</f>
        <v>d_{16} : 118.5≤54x+17y+언&lt;119.5</v>
      </c>
    </row>
    <row r="378" spans="2:12" s="56" customFormat="1" ht="21" customHeight="1">
      <c r="B378" s="90" t="s">
        <v>61</v>
      </c>
      <c r="C378" s="257">
        <v>54</v>
      </c>
      <c r="D378" s="258">
        <v>17</v>
      </c>
      <c r="E378" s="258">
        <v>118</v>
      </c>
      <c r="F378" s="269">
        <f>C378*'점수 계산기'!$C$21+D378*'점수 계산기'!$C$23+'점수 계산기'!$C$25</f>
        <v>118.09</v>
      </c>
      <c r="G378" s="269">
        <f t="shared" si="23"/>
        <v>0.40999999999999659</v>
      </c>
      <c r="H378" s="280" t="str">
        <f t="shared" si="25"/>
        <v>진</v>
      </c>
      <c r="I378" s="150"/>
      <c r="J378" s="46">
        <v>372</v>
      </c>
      <c r="K378" s="46" t="str">
        <f t="shared" si="24"/>
        <v>e</v>
      </c>
      <c r="L378" s="302" t="str">
        <f>K378&amp;"_{"&amp;QUOTIENT(J378,23)&amp;"} : "&amp;'국어 진위판정'!E378-0.5&amp;"≤"&amp;'국어 진위판정'!C378&amp;"x+"&amp;'국어 진위판정'!D378&amp;"y+언&lt;"&amp;'국어 진위판정'!E378+0.5</f>
        <v>e_{16} : 117.5≤54x+17y+언&lt;118.5</v>
      </c>
    </row>
    <row r="379" spans="2:12" s="56" customFormat="1" ht="21" customHeight="1">
      <c r="B379" s="90" t="s">
        <v>61</v>
      </c>
      <c r="C379" s="257">
        <v>53</v>
      </c>
      <c r="D379" s="258">
        <v>17</v>
      </c>
      <c r="E379" s="258">
        <v>117</v>
      </c>
      <c r="F379" s="269">
        <f>C379*'점수 계산기'!$C$21+D379*'점수 계산기'!$C$23+'점수 계산기'!$C$25</f>
        <v>116.96600000000001</v>
      </c>
      <c r="G379" s="269">
        <f t="shared" si="23"/>
        <v>0.46600000000000819</v>
      </c>
      <c r="H379" s="280" t="str">
        <f t="shared" si="25"/>
        <v>진</v>
      </c>
      <c r="I379" s="150"/>
      <c r="J379" s="46">
        <v>373</v>
      </c>
      <c r="K379" s="46" t="str">
        <f t="shared" si="24"/>
        <v>f</v>
      </c>
      <c r="L379" s="302" t="str">
        <f>K379&amp;"_{"&amp;QUOTIENT(J379,23)&amp;"} : "&amp;'국어 진위판정'!E379-0.5&amp;"≤"&amp;'국어 진위판정'!C379&amp;"x+"&amp;'국어 진위판정'!D379&amp;"y+언&lt;"&amp;'국어 진위판정'!E379+0.5</f>
        <v>f_{16} : 116.5≤53x+17y+언&lt;117.5</v>
      </c>
    </row>
    <row r="380" spans="2:12" s="56" customFormat="1" ht="21" customHeight="1">
      <c r="B380" s="90" t="s">
        <v>61</v>
      </c>
      <c r="C380" s="257">
        <v>52</v>
      </c>
      <c r="D380" s="258">
        <v>17</v>
      </c>
      <c r="E380" s="258">
        <v>116</v>
      </c>
      <c r="F380" s="269">
        <f>C380*'점수 계산기'!$C$21+D380*'점수 계산기'!$C$23+'점수 계산기'!$C$25</f>
        <v>115.84200000000001</v>
      </c>
      <c r="G380" s="269">
        <f t="shared" si="23"/>
        <v>0.34200000000001296</v>
      </c>
      <c r="H380" s="280" t="str">
        <f>IF(ROUND(F380,0)=E380,"진",IF(G380&lt;0.5,"재",IF(AND(C380=0, D380=0, E380=0),"","위")))</f>
        <v>진</v>
      </c>
      <c r="I380" s="150"/>
      <c r="J380" s="46">
        <v>374</v>
      </c>
      <c r="K380" s="46" t="str">
        <f t="shared" si="24"/>
        <v>g</v>
      </c>
      <c r="L380" s="302" t="str">
        <f>K380&amp;"_{"&amp;QUOTIENT(J380,23)&amp;"} : "&amp;'국어 진위판정'!E380-0.5&amp;"≤"&amp;'국어 진위판정'!C380&amp;"x+"&amp;'국어 진위판정'!D380&amp;"y+언&lt;"&amp;'국어 진위판정'!E380+0.5</f>
        <v>g_{16} : 115.5≤52x+17y+언&lt;116.5</v>
      </c>
    </row>
    <row r="381" spans="2:12" s="56" customFormat="1" ht="21" customHeight="1">
      <c r="B381" s="90" t="s">
        <v>61</v>
      </c>
      <c r="C381" s="257">
        <v>51</v>
      </c>
      <c r="D381" s="258">
        <v>17</v>
      </c>
      <c r="E381" s="258">
        <v>115</v>
      </c>
      <c r="F381" s="269">
        <f>C381*'점수 계산기'!$C$21+D381*'점수 계산기'!$C$23+'점수 계산기'!$C$25</f>
        <v>114.718</v>
      </c>
      <c r="G381" s="269">
        <f t="shared" si="23"/>
        <v>0.21800000000000352</v>
      </c>
      <c r="H381" s="280" t="str">
        <f t="shared" si="25"/>
        <v>진</v>
      </c>
      <c r="I381" s="150"/>
      <c r="J381" s="46">
        <v>375</v>
      </c>
      <c r="K381" s="46" t="str">
        <f t="shared" si="24"/>
        <v>h</v>
      </c>
      <c r="L381" s="302" t="str">
        <f>K381&amp;"_{"&amp;QUOTIENT(J381,23)&amp;"} : "&amp;'국어 진위판정'!E381-0.5&amp;"≤"&amp;'국어 진위판정'!C381&amp;"x+"&amp;'국어 진위판정'!D381&amp;"y+언&lt;"&amp;'국어 진위판정'!E381+0.5</f>
        <v>h_{16} : 114.5≤51x+17y+언&lt;115.5</v>
      </c>
    </row>
    <row r="382" spans="2:12" s="56" customFormat="1" ht="21" customHeight="1">
      <c r="B382" s="90" t="s">
        <v>61</v>
      </c>
      <c r="C382" s="257">
        <v>49</v>
      </c>
      <c r="D382" s="258">
        <v>17</v>
      </c>
      <c r="E382" s="258">
        <v>112</v>
      </c>
      <c r="F382" s="269">
        <f>C382*'점수 계산기'!$C$21+D382*'점수 계산기'!$C$23+'점수 계산기'!$C$25</f>
        <v>112.47000000000001</v>
      </c>
      <c r="G382" s="269">
        <f t="shared" si="23"/>
        <v>2.9999999999986926E-2</v>
      </c>
      <c r="H382" s="280" t="str">
        <f t="shared" si="25"/>
        <v>진</v>
      </c>
      <c r="I382" s="150"/>
      <c r="J382" s="46">
        <v>376</v>
      </c>
      <c r="K382" s="46" t="str">
        <f t="shared" si="24"/>
        <v>i</v>
      </c>
      <c r="L382" s="302" t="str">
        <f>K382&amp;"_{"&amp;QUOTIENT(J382,23)&amp;"} : "&amp;'국어 진위판정'!E382-0.5&amp;"≤"&amp;'국어 진위판정'!C382&amp;"x+"&amp;'국어 진위판정'!D382&amp;"y+언&lt;"&amp;'국어 진위판정'!E382+0.5</f>
        <v>i_{16} : 111.5≤49x+17y+언&lt;112.5</v>
      </c>
    </row>
    <row r="383" spans="2:12" s="56" customFormat="1" ht="21" customHeight="1">
      <c r="B383" s="90" t="s">
        <v>61</v>
      </c>
      <c r="C383" s="257">
        <v>48</v>
      </c>
      <c r="D383" s="258">
        <v>17</v>
      </c>
      <c r="E383" s="258">
        <v>111</v>
      </c>
      <c r="F383" s="269">
        <f>C383*'점수 계산기'!$C$21+D383*'점수 계산기'!$C$23+'점수 계산기'!$C$25</f>
        <v>111.346</v>
      </c>
      <c r="G383" s="269">
        <f t="shared" ref="G383:G446" si="26">MIN(ABS(E383-0.5-F383), ABS(E383+0.5-F383))</f>
        <v>0.15399999999999636</v>
      </c>
      <c r="H383" s="280" t="str">
        <f t="shared" si="25"/>
        <v>진</v>
      </c>
      <c r="I383" s="150"/>
      <c r="J383" s="46">
        <v>377</v>
      </c>
      <c r="K383" s="46" t="str">
        <f t="shared" si="24"/>
        <v>j</v>
      </c>
      <c r="L383" s="302" t="str">
        <f>K383&amp;"_{"&amp;QUOTIENT(J383,23)&amp;"} : "&amp;'국어 진위판정'!E383-0.5&amp;"≤"&amp;'국어 진위판정'!C383&amp;"x+"&amp;'국어 진위판정'!D383&amp;"y+언&lt;"&amp;'국어 진위판정'!E383+0.5</f>
        <v>j_{16} : 110.5≤48x+17y+언&lt;111.5</v>
      </c>
    </row>
    <row r="384" spans="2:12" s="56" customFormat="1" ht="21" customHeight="1">
      <c r="B384" s="90" t="s">
        <v>61</v>
      </c>
      <c r="C384" s="257">
        <v>43</v>
      </c>
      <c r="D384" s="258">
        <v>17</v>
      </c>
      <c r="E384" s="258">
        <v>106</v>
      </c>
      <c r="F384" s="269">
        <f>C384*'점수 계산기'!$C$21+D384*'점수 계산기'!$C$23+'점수 계산기'!$C$25</f>
        <v>105.72600000000001</v>
      </c>
      <c r="G384" s="269">
        <f t="shared" si="26"/>
        <v>0.2260000000000133</v>
      </c>
      <c r="H384" s="280" t="str">
        <f t="shared" si="25"/>
        <v>진</v>
      </c>
      <c r="I384" s="150"/>
      <c r="J384" s="46">
        <v>378</v>
      </c>
      <c r="K384" s="46" t="str">
        <f t="shared" si="24"/>
        <v>k</v>
      </c>
      <c r="L384" s="302" t="str">
        <f>K384&amp;"_{"&amp;QUOTIENT(J384,23)&amp;"} : "&amp;'국어 진위판정'!E384-0.5&amp;"≤"&amp;'국어 진위판정'!C384&amp;"x+"&amp;'국어 진위판정'!D384&amp;"y+언&lt;"&amp;'국어 진위판정'!E384+0.5</f>
        <v>k_{16} : 105.5≤43x+17y+언&lt;106.5</v>
      </c>
    </row>
    <row r="385" spans="2:12" s="56" customFormat="1" ht="21" customHeight="1">
      <c r="B385" s="90" t="s">
        <v>61</v>
      </c>
      <c r="C385" s="257">
        <v>36</v>
      </c>
      <c r="D385" s="258">
        <v>17</v>
      </c>
      <c r="E385" s="258">
        <v>98</v>
      </c>
      <c r="F385" s="269">
        <f>C385*'점수 계산기'!$C$21+D385*'점수 계산기'!$C$23+'점수 계산기'!$C$25</f>
        <v>97.858000000000004</v>
      </c>
      <c r="G385" s="269">
        <f t="shared" si="26"/>
        <v>0.35800000000000409</v>
      </c>
      <c r="H385" s="280" t="str">
        <f t="shared" si="25"/>
        <v>진</v>
      </c>
      <c r="I385" s="150"/>
      <c r="J385" s="46">
        <v>379</v>
      </c>
      <c r="K385" s="46" t="str">
        <f t="shared" si="24"/>
        <v>l</v>
      </c>
      <c r="L385" s="302" t="str">
        <f>K385&amp;"_{"&amp;QUOTIENT(J385,23)&amp;"} : "&amp;'국어 진위판정'!E385-0.5&amp;"≤"&amp;'국어 진위판정'!C385&amp;"x+"&amp;'국어 진위판정'!D385&amp;"y+언&lt;"&amp;'국어 진위판정'!E385+0.5</f>
        <v>l_{16} : 97.5≤36x+17y+언&lt;98.5</v>
      </c>
    </row>
    <row r="386" spans="2:12" s="56" customFormat="1" ht="21" customHeight="1">
      <c r="B386" s="90" t="s">
        <v>61</v>
      </c>
      <c r="C386" s="257">
        <v>71</v>
      </c>
      <c r="D386" s="258">
        <v>16</v>
      </c>
      <c r="E386" s="258">
        <v>136</v>
      </c>
      <c r="F386" s="269">
        <f>C386*'점수 계산기'!$C$21+D386*'점수 계산기'!$C$23+'점수 계산기'!$C$25</f>
        <v>136.21600000000001</v>
      </c>
      <c r="G386" s="269">
        <f t="shared" si="26"/>
        <v>0.28399999999999181</v>
      </c>
      <c r="H386" s="280" t="str">
        <f t="shared" si="25"/>
        <v>진</v>
      </c>
      <c r="I386" s="150"/>
      <c r="J386" s="46">
        <v>380</v>
      </c>
      <c r="K386" s="46" t="str">
        <f t="shared" si="24"/>
        <v>m</v>
      </c>
      <c r="L386" s="302" t="str">
        <f>K386&amp;"_{"&amp;QUOTIENT(J386,23)&amp;"} : "&amp;'국어 진위판정'!E386-0.5&amp;"≤"&amp;'국어 진위판정'!C386&amp;"x+"&amp;'국어 진위판정'!D386&amp;"y+언&lt;"&amp;'국어 진위판정'!E386+0.5</f>
        <v>m_{16} : 135.5≤71x+16y+언&lt;136.5</v>
      </c>
    </row>
    <row r="387" spans="2:12" s="56" customFormat="1" ht="21" customHeight="1">
      <c r="B387" s="90" t="s">
        <v>61</v>
      </c>
      <c r="C387" s="257">
        <v>69</v>
      </c>
      <c r="D387" s="258">
        <v>16</v>
      </c>
      <c r="E387" s="258">
        <v>134</v>
      </c>
      <c r="F387" s="269">
        <f>C387*'점수 계산기'!$C$21+D387*'점수 계산기'!$C$23+'점수 계산기'!$C$25</f>
        <v>133.96800000000002</v>
      </c>
      <c r="G387" s="269">
        <f t="shared" si="26"/>
        <v>0.46800000000001774</v>
      </c>
      <c r="H387" s="280" t="str">
        <f t="shared" si="25"/>
        <v>진</v>
      </c>
      <c r="I387" s="150"/>
      <c r="J387" s="46">
        <v>381</v>
      </c>
      <c r="K387" s="46" t="str">
        <f t="shared" si="24"/>
        <v>n</v>
      </c>
      <c r="L387" s="302" t="str">
        <f>K387&amp;"_{"&amp;QUOTIENT(J387,23)&amp;"} : "&amp;'국어 진위판정'!E387-0.5&amp;"≤"&amp;'국어 진위판정'!C387&amp;"x+"&amp;'국어 진위판정'!D387&amp;"y+언&lt;"&amp;'국어 진위판정'!E387+0.5</f>
        <v>n_{16} : 133.5≤69x+16y+언&lt;134.5</v>
      </c>
    </row>
    <row r="388" spans="2:12" s="56" customFormat="1" ht="21" customHeight="1">
      <c r="B388" s="90" t="s">
        <v>61</v>
      </c>
      <c r="C388" s="257">
        <v>67</v>
      </c>
      <c r="D388" s="258">
        <v>16</v>
      </c>
      <c r="E388" s="258">
        <v>132</v>
      </c>
      <c r="F388" s="269">
        <f>C388*'점수 계산기'!$C$21+D388*'점수 계산기'!$C$23+'점수 계산기'!$C$25</f>
        <v>131.72000000000003</v>
      </c>
      <c r="G388" s="269">
        <f t="shared" si="26"/>
        <v>0.22000000000002728</v>
      </c>
      <c r="H388" s="280" t="str">
        <f t="shared" si="25"/>
        <v>진</v>
      </c>
      <c r="I388" s="150"/>
      <c r="J388" s="46">
        <v>382</v>
      </c>
      <c r="K388" s="46" t="str">
        <f t="shared" si="24"/>
        <v>o</v>
      </c>
      <c r="L388" s="302" t="str">
        <f>K388&amp;"_{"&amp;QUOTIENT(J388,23)&amp;"} : "&amp;'국어 진위판정'!E388-0.5&amp;"≤"&amp;'국어 진위판정'!C388&amp;"x+"&amp;'국어 진위판정'!D388&amp;"y+언&lt;"&amp;'국어 진위판정'!E388+0.5</f>
        <v>o_{16} : 131.5≤67x+16y+언&lt;132.5</v>
      </c>
    </row>
    <row r="389" spans="2:12" s="56" customFormat="1" ht="21" customHeight="1">
      <c r="B389" s="90" t="s">
        <v>61</v>
      </c>
      <c r="C389" s="257">
        <v>66</v>
      </c>
      <c r="D389" s="258">
        <v>16</v>
      </c>
      <c r="E389" s="258">
        <v>131</v>
      </c>
      <c r="F389" s="269">
        <f>C389*'점수 계산기'!$C$21+D389*'점수 계산기'!$C$23+'점수 계산기'!$C$25</f>
        <v>130.596</v>
      </c>
      <c r="G389" s="269">
        <f t="shared" si="26"/>
        <v>9.6000000000003638E-2</v>
      </c>
      <c r="H389" s="280" t="str">
        <f t="shared" si="25"/>
        <v>진</v>
      </c>
      <c r="I389" s="150"/>
      <c r="J389" s="46">
        <v>383</v>
      </c>
      <c r="K389" s="46" t="str">
        <f t="shared" si="24"/>
        <v>p</v>
      </c>
      <c r="L389" s="302" t="str">
        <f>K389&amp;"_{"&amp;QUOTIENT(J389,23)&amp;"} : "&amp;'국어 진위판정'!E389-0.5&amp;"≤"&amp;'국어 진위판정'!C389&amp;"x+"&amp;'국어 진위판정'!D389&amp;"y+언&lt;"&amp;'국어 진위판정'!E389+0.5</f>
        <v>p_{16} : 130.5≤66x+16y+언&lt;131.5</v>
      </c>
    </row>
    <row r="390" spans="2:12" s="56" customFormat="1" ht="21" customHeight="1">
      <c r="B390" s="90" t="s">
        <v>61</v>
      </c>
      <c r="C390" s="257">
        <v>65</v>
      </c>
      <c r="D390" s="258">
        <v>16</v>
      </c>
      <c r="E390" s="258">
        <v>129</v>
      </c>
      <c r="F390" s="269">
        <f>C390*'점수 계산기'!$C$21+D390*'점수 계산기'!$C$23+'점수 계산기'!$C$25</f>
        <v>129.47200000000001</v>
      </c>
      <c r="G390" s="269">
        <f t="shared" si="26"/>
        <v>2.7999999999991587E-2</v>
      </c>
      <c r="H390" s="280" t="str">
        <f t="shared" si="25"/>
        <v>진</v>
      </c>
      <c r="I390" s="150"/>
      <c r="J390" s="46">
        <v>384</v>
      </c>
      <c r="K390" s="46" t="str">
        <f t="shared" si="24"/>
        <v>q</v>
      </c>
      <c r="L390" s="302" t="str">
        <f>K390&amp;"_{"&amp;QUOTIENT(J390,23)&amp;"} : "&amp;'국어 진위판정'!E390-0.5&amp;"≤"&amp;'국어 진위판정'!C390&amp;"x+"&amp;'국어 진위판정'!D390&amp;"y+언&lt;"&amp;'국어 진위판정'!E390+0.5</f>
        <v>q_{16} : 128.5≤65x+16y+언&lt;129.5</v>
      </c>
    </row>
    <row r="391" spans="2:12" s="56" customFormat="1" ht="21" customHeight="1">
      <c r="B391" s="90" t="s">
        <v>61</v>
      </c>
      <c r="C391" s="257">
        <v>64</v>
      </c>
      <c r="D391" s="258">
        <v>16</v>
      </c>
      <c r="E391" s="258">
        <v>128</v>
      </c>
      <c r="F391" s="269">
        <f>C391*'점수 계산기'!$C$21+D391*'점수 계산기'!$C$23+'점수 계산기'!$C$25</f>
        <v>128.34800000000001</v>
      </c>
      <c r="G391" s="269">
        <f t="shared" si="26"/>
        <v>0.15199999999998681</v>
      </c>
      <c r="H391" s="280" t="str">
        <f t="shared" si="25"/>
        <v>진</v>
      </c>
      <c r="I391" s="150"/>
      <c r="J391" s="46">
        <v>385</v>
      </c>
      <c r="K391" s="46" t="str">
        <f t="shared" si="24"/>
        <v>r</v>
      </c>
      <c r="L391" s="302" t="str">
        <f>K391&amp;"_{"&amp;QUOTIENT(J391,23)&amp;"} : "&amp;'국어 진위판정'!E391-0.5&amp;"≤"&amp;'국어 진위판정'!C391&amp;"x+"&amp;'국어 진위판정'!D391&amp;"y+언&lt;"&amp;'국어 진위판정'!E391+0.5</f>
        <v>r_{16} : 127.5≤64x+16y+언&lt;128.5</v>
      </c>
    </row>
    <row r="392" spans="2:12" s="56" customFormat="1" ht="21" customHeight="1">
      <c r="B392" s="90" t="s">
        <v>61</v>
      </c>
      <c r="C392" s="257">
        <v>63</v>
      </c>
      <c r="D392" s="258">
        <v>16</v>
      </c>
      <c r="E392" s="258">
        <v>127</v>
      </c>
      <c r="F392" s="269">
        <f>C392*'점수 계산기'!$C$21+D392*'점수 계산기'!$C$23+'점수 계산기'!$C$25</f>
        <v>127.22400000000002</v>
      </c>
      <c r="G392" s="269">
        <f t="shared" si="26"/>
        <v>0.27599999999998204</v>
      </c>
      <c r="H392" s="280" t="str">
        <f t="shared" si="25"/>
        <v>진</v>
      </c>
      <c r="I392" s="150"/>
      <c r="J392" s="46">
        <v>386</v>
      </c>
      <c r="K392" s="46" t="str">
        <f t="shared" si="24"/>
        <v>s</v>
      </c>
      <c r="L392" s="302" t="str">
        <f>K392&amp;"_{"&amp;QUOTIENT(J392,23)&amp;"} : "&amp;'국어 진위판정'!E392-0.5&amp;"≤"&amp;'국어 진위판정'!C392&amp;"x+"&amp;'국어 진위판정'!D392&amp;"y+언&lt;"&amp;'국어 진위판정'!E392+0.5</f>
        <v>s_{16} : 126.5≤63x+16y+언&lt;127.5</v>
      </c>
    </row>
    <row r="393" spans="2:12" s="56" customFormat="1" ht="21" customHeight="1">
      <c r="B393" s="90" t="s">
        <v>61</v>
      </c>
      <c r="C393" s="257">
        <v>61</v>
      </c>
      <c r="D393" s="258">
        <v>16</v>
      </c>
      <c r="E393" s="258">
        <v>125</v>
      </c>
      <c r="F393" s="269">
        <f>C393*'점수 계산기'!$C$21+D393*'점수 계산기'!$C$23+'점수 계산기'!$C$25</f>
        <v>124.97600000000001</v>
      </c>
      <c r="G393" s="269">
        <f t="shared" si="26"/>
        <v>0.4760000000000133</v>
      </c>
      <c r="H393" s="280" t="str">
        <f t="shared" si="25"/>
        <v>진</v>
      </c>
      <c r="I393" s="150"/>
      <c r="J393" s="46">
        <v>387</v>
      </c>
      <c r="K393" s="46" t="str">
        <f t="shared" si="24"/>
        <v>t</v>
      </c>
      <c r="L393" s="302" t="str">
        <f>K393&amp;"_{"&amp;QUOTIENT(J393,23)&amp;"} : "&amp;'국어 진위판정'!E393-0.5&amp;"≤"&amp;'국어 진위판정'!C393&amp;"x+"&amp;'국어 진위판정'!D393&amp;"y+언&lt;"&amp;'국어 진위판정'!E393+0.5</f>
        <v>t_{16} : 124.5≤61x+16y+언&lt;125.5</v>
      </c>
    </row>
    <row r="394" spans="2:12" s="56" customFormat="1" ht="21" customHeight="1">
      <c r="B394" s="90" t="s">
        <v>61</v>
      </c>
      <c r="C394" s="257">
        <v>57</v>
      </c>
      <c r="D394" s="258">
        <v>16</v>
      </c>
      <c r="E394" s="258">
        <v>122</v>
      </c>
      <c r="F394" s="269">
        <f>C394*'점수 계산기'!$C$21+D394*'점수 계산기'!$C$23+'점수 계산기'!$C$25</f>
        <v>120.48000000000002</v>
      </c>
      <c r="G394" s="269">
        <f t="shared" si="26"/>
        <v>1.0199999999999818</v>
      </c>
      <c r="H394" s="280" t="str">
        <f t="shared" si="25"/>
        <v>위</v>
      </c>
      <c r="I394" s="150"/>
      <c r="J394" s="46">
        <v>388</v>
      </c>
      <c r="K394" s="46" t="str">
        <f t="shared" si="24"/>
        <v>u</v>
      </c>
      <c r="L394" s="302" t="str">
        <f>K394&amp;"_{"&amp;QUOTIENT(J394,23)&amp;"} : "&amp;'국어 진위판정'!E394-0.5&amp;"≤"&amp;'국어 진위판정'!C394&amp;"x+"&amp;'국어 진위판정'!D394&amp;"y+언&lt;"&amp;'국어 진위판정'!E394+0.5</f>
        <v>u_{16} : 121.5≤57x+16y+언&lt;122.5</v>
      </c>
    </row>
    <row r="395" spans="2:12" s="56" customFormat="1" ht="21" customHeight="1">
      <c r="B395" s="90" t="s">
        <v>61</v>
      </c>
      <c r="C395" s="257">
        <v>57</v>
      </c>
      <c r="D395" s="258">
        <v>16</v>
      </c>
      <c r="E395" s="258">
        <v>120</v>
      </c>
      <c r="F395" s="269">
        <f>C395*'점수 계산기'!$C$21+D395*'점수 계산기'!$C$23+'점수 계산기'!$C$25</f>
        <v>120.48000000000002</v>
      </c>
      <c r="G395" s="269">
        <f t="shared" si="26"/>
        <v>1.999999999998181E-2</v>
      </c>
      <c r="H395" s="280" t="str">
        <f t="shared" si="25"/>
        <v>진</v>
      </c>
      <c r="I395" s="150"/>
      <c r="J395" s="46">
        <v>389</v>
      </c>
      <c r="K395" s="46" t="str">
        <f t="shared" si="24"/>
        <v>v</v>
      </c>
      <c r="L395" s="302" t="str">
        <f>K395&amp;"_{"&amp;QUOTIENT(J395,23)&amp;"} : "&amp;'국어 진위판정'!E395-0.5&amp;"≤"&amp;'국어 진위판정'!C395&amp;"x+"&amp;'국어 진위판정'!D395&amp;"y+언&lt;"&amp;'국어 진위판정'!E395+0.5</f>
        <v>v_{16} : 119.5≤57x+16y+언&lt;120.5</v>
      </c>
    </row>
    <row r="396" spans="2:12" s="56" customFormat="1" ht="21" customHeight="1">
      <c r="B396" s="90" t="s">
        <v>61</v>
      </c>
      <c r="C396" s="257">
        <v>53</v>
      </c>
      <c r="D396" s="258">
        <v>16</v>
      </c>
      <c r="E396" s="258">
        <v>116</v>
      </c>
      <c r="F396" s="269">
        <f>C396*'점수 계산기'!$C$21+D396*'점수 계산기'!$C$23+'점수 계산기'!$C$25</f>
        <v>115.98400000000001</v>
      </c>
      <c r="G396" s="269">
        <f t="shared" si="26"/>
        <v>0.48400000000000887</v>
      </c>
      <c r="H396" s="280" t="str">
        <f t="shared" si="25"/>
        <v>진</v>
      </c>
      <c r="I396" s="150"/>
      <c r="J396" s="46">
        <v>390</v>
      </c>
      <c r="K396" s="46" t="str">
        <f t="shared" si="24"/>
        <v>w</v>
      </c>
      <c r="L396" s="302" t="str">
        <f>K396&amp;"_{"&amp;QUOTIENT(J396,23)&amp;"} : "&amp;'국어 진위판정'!E396-0.5&amp;"≤"&amp;'국어 진위판정'!C396&amp;"x+"&amp;'국어 진위판정'!D396&amp;"y+언&lt;"&amp;'국어 진위판정'!E396+0.5</f>
        <v>w_{16} : 115.5≤53x+16y+언&lt;116.5</v>
      </c>
    </row>
    <row r="397" spans="2:12" s="56" customFormat="1" ht="21" customHeight="1">
      <c r="B397" s="90" t="s">
        <v>61</v>
      </c>
      <c r="C397" s="257">
        <v>52</v>
      </c>
      <c r="D397" s="258">
        <v>16</v>
      </c>
      <c r="E397" s="258">
        <v>118</v>
      </c>
      <c r="F397" s="269">
        <f>C397*'점수 계산기'!$C$21+D397*'점수 계산기'!$C$23+'점수 계산기'!$C$25</f>
        <v>114.86000000000001</v>
      </c>
      <c r="G397" s="269">
        <f t="shared" si="26"/>
        <v>2.6399999999999864</v>
      </c>
      <c r="H397" s="280" t="str">
        <f t="shared" si="25"/>
        <v>위</v>
      </c>
      <c r="I397" s="150"/>
      <c r="J397" s="46">
        <v>391</v>
      </c>
      <c r="K397" s="46" t="str">
        <f t="shared" si="24"/>
        <v>a</v>
      </c>
      <c r="L397" s="302" t="str">
        <f>K397&amp;"_{"&amp;QUOTIENT(J397,23)&amp;"} : "&amp;'국어 진위판정'!E397-0.5&amp;"≤"&amp;'국어 진위판정'!C397&amp;"x+"&amp;'국어 진위판정'!D397&amp;"y+언&lt;"&amp;'국어 진위판정'!E397+0.5</f>
        <v>a_{17} : 117.5≤52x+16y+언&lt;118.5</v>
      </c>
    </row>
    <row r="398" spans="2:12" s="56" customFormat="1" ht="21" customHeight="1">
      <c r="B398" s="90" t="s">
        <v>61</v>
      </c>
      <c r="C398" s="257">
        <v>52</v>
      </c>
      <c r="D398" s="258">
        <v>16</v>
      </c>
      <c r="E398" s="258">
        <v>115</v>
      </c>
      <c r="F398" s="269">
        <f>C398*'점수 계산기'!$C$21+D398*'점수 계산기'!$C$23+'점수 계산기'!$C$25</f>
        <v>114.86000000000001</v>
      </c>
      <c r="G398" s="269">
        <f t="shared" si="26"/>
        <v>0.36000000000001364</v>
      </c>
      <c r="H398" s="280" t="str">
        <f t="shared" si="25"/>
        <v>진</v>
      </c>
      <c r="I398" s="150"/>
      <c r="J398" s="46">
        <v>392</v>
      </c>
      <c r="K398" s="46" t="str">
        <f t="shared" si="24"/>
        <v>b</v>
      </c>
      <c r="L398" s="302" t="str">
        <f>K398&amp;"_{"&amp;QUOTIENT(J398,23)&amp;"} : "&amp;'국어 진위판정'!E398-0.5&amp;"≤"&amp;'국어 진위판정'!C398&amp;"x+"&amp;'국어 진위판정'!D398&amp;"y+언&lt;"&amp;'국어 진위판정'!E398+0.5</f>
        <v>b_{17} : 114.5≤52x+16y+언&lt;115.5</v>
      </c>
    </row>
    <row r="399" spans="2:12" s="56" customFormat="1" ht="21" customHeight="1">
      <c r="B399" s="90" t="s">
        <v>61</v>
      </c>
      <c r="C399" s="257">
        <v>50</v>
      </c>
      <c r="D399" s="258">
        <v>16</v>
      </c>
      <c r="E399" s="258">
        <v>113</v>
      </c>
      <c r="F399" s="269">
        <f>C399*'점수 계산기'!$C$21+D399*'점수 계산기'!$C$23+'점수 계산기'!$C$25</f>
        <v>112.61200000000001</v>
      </c>
      <c r="G399" s="269">
        <f t="shared" si="26"/>
        <v>0.11200000000000898</v>
      </c>
      <c r="H399" s="280" t="str">
        <f t="shared" si="25"/>
        <v>진</v>
      </c>
      <c r="I399" s="150"/>
      <c r="J399" s="46">
        <v>393</v>
      </c>
      <c r="K399" s="46" t="str">
        <f t="shared" si="24"/>
        <v>c</v>
      </c>
      <c r="L399" s="302" t="str">
        <f>K399&amp;"_{"&amp;QUOTIENT(J399,23)&amp;"} : "&amp;'국어 진위판정'!E399-0.5&amp;"≤"&amp;'국어 진위판정'!C399&amp;"x+"&amp;'국어 진위판정'!D399&amp;"y+언&lt;"&amp;'국어 진위판정'!E399+0.5</f>
        <v>c_{17} : 112.5≤50x+16y+언&lt;113.5</v>
      </c>
    </row>
    <row r="400" spans="2:12" s="56" customFormat="1" ht="21" customHeight="1">
      <c r="B400" s="90" t="s">
        <v>61</v>
      </c>
      <c r="C400" s="257">
        <v>34</v>
      </c>
      <c r="D400" s="258">
        <v>16</v>
      </c>
      <c r="E400" s="258">
        <v>95</v>
      </c>
      <c r="F400" s="269">
        <f>C400*'점수 계산기'!$C$21+D400*'점수 계산기'!$C$23+'점수 계산기'!$C$25</f>
        <v>94.628</v>
      </c>
      <c r="G400" s="269">
        <f t="shared" si="26"/>
        <v>0.12800000000000011</v>
      </c>
      <c r="H400" s="280" t="str">
        <f t="shared" si="25"/>
        <v>진</v>
      </c>
      <c r="I400" s="150"/>
      <c r="J400" s="46">
        <v>394</v>
      </c>
      <c r="K400" s="46" t="str">
        <f t="shared" si="24"/>
        <v>d</v>
      </c>
      <c r="L400" s="302" t="str">
        <f>K400&amp;"_{"&amp;QUOTIENT(J400,23)&amp;"} : "&amp;'국어 진위판정'!E400-0.5&amp;"≤"&amp;'국어 진위판정'!C400&amp;"x+"&amp;'국어 진위판정'!D400&amp;"y+언&lt;"&amp;'국어 진위판정'!E400+0.5</f>
        <v>d_{17} : 94.5≤34x+16y+언&lt;95.5</v>
      </c>
    </row>
    <row r="401" spans="2:12" s="56" customFormat="1" ht="21" customHeight="1">
      <c r="B401" s="90" t="s">
        <v>61</v>
      </c>
      <c r="C401" s="257">
        <v>72</v>
      </c>
      <c r="D401" s="258">
        <v>15</v>
      </c>
      <c r="E401" s="258">
        <v>136</v>
      </c>
      <c r="F401" s="269">
        <f>C401*'점수 계산기'!$C$21+D401*'점수 계산기'!$C$23+'점수 계산기'!$C$25</f>
        <v>136.358</v>
      </c>
      <c r="G401" s="269">
        <f t="shared" si="26"/>
        <v>0.14199999999999591</v>
      </c>
      <c r="H401" s="280" t="str">
        <f t="shared" si="25"/>
        <v>진</v>
      </c>
      <c r="I401" s="150"/>
      <c r="J401" s="46">
        <v>395</v>
      </c>
      <c r="K401" s="46" t="str">
        <f t="shared" si="24"/>
        <v>e</v>
      </c>
      <c r="L401" s="302" t="str">
        <f>K401&amp;"_{"&amp;QUOTIENT(J401,23)&amp;"} : "&amp;'국어 진위판정'!E401-0.5&amp;"≤"&amp;'국어 진위판정'!C401&amp;"x+"&amp;'국어 진위판정'!D401&amp;"y+언&lt;"&amp;'국어 진위판정'!E401+0.5</f>
        <v>e_{17} : 135.5≤72x+15y+언&lt;136.5</v>
      </c>
    </row>
    <row r="402" spans="2:12" s="56" customFormat="1" ht="21" customHeight="1">
      <c r="B402" s="90" t="s">
        <v>61</v>
      </c>
      <c r="C402" s="257">
        <v>71</v>
      </c>
      <c r="D402" s="258">
        <v>15</v>
      </c>
      <c r="E402" s="258">
        <v>135</v>
      </c>
      <c r="F402" s="269">
        <f>C402*'점수 계산기'!$C$21+D402*'점수 계산기'!$C$23+'점수 계산기'!$C$25</f>
        <v>135.23400000000001</v>
      </c>
      <c r="G402" s="269">
        <f t="shared" si="26"/>
        <v>0.26599999999999113</v>
      </c>
      <c r="H402" s="280" t="str">
        <f t="shared" si="25"/>
        <v>진</v>
      </c>
      <c r="I402" s="150"/>
      <c r="J402" s="46">
        <v>396</v>
      </c>
      <c r="K402" s="46" t="str">
        <f t="shared" si="24"/>
        <v>f</v>
      </c>
      <c r="L402" s="302" t="str">
        <f>K402&amp;"_{"&amp;QUOTIENT(J402,23)&amp;"} : "&amp;'국어 진위판정'!E402-0.5&amp;"≤"&amp;'국어 진위판정'!C402&amp;"x+"&amp;'국어 진위판정'!D402&amp;"y+언&lt;"&amp;'국어 진위판정'!E402+0.5</f>
        <v>f_{17} : 134.5≤71x+15y+언&lt;135.5</v>
      </c>
    </row>
    <row r="403" spans="2:12" s="56" customFormat="1" ht="21" customHeight="1">
      <c r="B403" s="90" t="s">
        <v>61</v>
      </c>
      <c r="C403" s="257">
        <v>69</v>
      </c>
      <c r="D403" s="258">
        <v>15</v>
      </c>
      <c r="E403" s="258">
        <v>133</v>
      </c>
      <c r="F403" s="269">
        <f>C403*'점수 계산기'!$C$21+D403*'점수 계산기'!$C$23+'점수 계산기'!$C$25</f>
        <v>132.98600000000002</v>
      </c>
      <c r="G403" s="269">
        <f t="shared" si="26"/>
        <v>0.48600000000001842</v>
      </c>
      <c r="H403" s="280" t="str">
        <f t="shared" si="25"/>
        <v>진</v>
      </c>
      <c r="I403" s="150"/>
      <c r="J403" s="46">
        <v>397</v>
      </c>
      <c r="K403" s="46" t="str">
        <f t="shared" si="24"/>
        <v>g</v>
      </c>
      <c r="L403" s="302" t="str">
        <f>K403&amp;"_{"&amp;QUOTIENT(J403,23)&amp;"} : "&amp;'국어 진위판정'!E403-0.5&amp;"≤"&amp;'국어 진위판정'!C403&amp;"x+"&amp;'국어 진위판정'!D403&amp;"y+언&lt;"&amp;'국어 진위판정'!E403+0.5</f>
        <v>g_{17} : 132.5≤69x+15y+언&lt;133.5</v>
      </c>
    </row>
    <row r="404" spans="2:12" s="56" customFormat="1" ht="21" customHeight="1">
      <c r="B404" s="90" t="s">
        <v>61</v>
      </c>
      <c r="C404" s="257">
        <v>67</v>
      </c>
      <c r="D404" s="258">
        <v>15</v>
      </c>
      <c r="E404" s="258">
        <v>131</v>
      </c>
      <c r="F404" s="269">
        <f>C404*'점수 계산기'!$C$21+D404*'점수 계산기'!$C$23+'점수 계산기'!$C$25</f>
        <v>130.738</v>
      </c>
      <c r="G404" s="269">
        <f t="shared" si="26"/>
        <v>0.23799999999999955</v>
      </c>
      <c r="H404" s="280" t="str">
        <f t="shared" si="25"/>
        <v>진</v>
      </c>
      <c r="I404" s="150"/>
      <c r="J404" s="46">
        <v>398</v>
      </c>
      <c r="K404" s="46" t="str">
        <f t="shared" si="24"/>
        <v>h</v>
      </c>
      <c r="L404" s="302" t="str">
        <f>K404&amp;"_{"&amp;QUOTIENT(J404,23)&amp;"} : "&amp;'국어 진위판정'!E404-0.5&amp;"≤"&amp;'국어 진위판정'!C404&amp;"x+"&amp;'국어 진위판정'!D404&amp;"y+언&lt;"&amp;'국어 진위판정'!E404+0.5</f>
        <v>h_{17} : 130.5≤67x+15y+언&lt;131.5</v>
      </c>
    </row>
    <row r="405" spans="2:12" s="56" customFormat="1" ht="21" customHeight="1">
      <c r="B405" s="90" t="s">
        <v>61</v>
      </c>
      <c r="C405" s="257">
        <v>66</v>
      </c>
      <c r="D405" s="258">
        <v>15</v>
      </c>
      <c r="E405" s="258">
        <v>130</v>
      </c>
      <c r="F405" s="269">
        <f>C405*'점수 계산기'!$C$21+D405*'점수 계산기'!$C$23+'점수 계산기'!$C$25</f>
        <v>129.61400000000003</v>
      </c>
      <c r="G405" s="269">
        <f t="shared" si="26"/>
        <v>0.11400000000003274</v>
      </c>
      <c r="H405" s="280" t="str">
        <f t="shared" si="25"/>
        <v>진</v>
      </c>
      <c r="I405" s="150"/>
      <c r="J405" s="46">
        <v>399</v>
      </c>
      <c r="K405" s="46" t="str">
        <f t="shared" si="24"/>
        <v>i</v>
      </c>
      <c r="L405" s="302" t="str">
        <f>K405&amp;"_{"&amp;QUOTIENT(J405,23)&amp;"} : "&amp;'국어 진위판정'!E405-0.5&amp;"≤"&amp;'국어 진위판정'!C405&amp;"x+"&amp;'국어 진위판정'!D405&amp;"y+언&lt;"&amp;'국어 진위판정'!E405+0.5</f>
        <v>i_{17} : 129.5≤66x+15y+언&lt;130.5</v>
      </c>
    </row>
    <row r="406" spans="2:12" s="56" customFormat="1" ht="21" customHeight="1">
      <c r="B406" s="90" t="s">
        <v>61</v>
      </c>
      <c r="C406" s="257">
        <v>61</v>
      </c>
      <c r="D406" s="258">
        <v>15</v>
      </c>
      <c r="E406" s="258">
        <v>123</v>
      </c>
      <c r="F406" s="269">
        <f>C406*'점수 계산기'!$C$21+D406*'점수 계산기'!$C$23+'점수 계산기'!$C$25</f>
        <v>123.99400000000001</v>
      </c>
      <c r="G406" s="269">
        <f t="shared" si="26"/>
        <v>0.49400000000001398</v>
      </c>
      <c r="H406" s="280" t="s">
        <v>31</v>
      </c>
      <c r="I406" s="150"/>
      <c r="J406" s="46">
        <v>400</v>
      </c>
      <c r="K406" s="46" t="str">
        <f t="shared" si="24"/>
        <v>j</v>
      </c>
      <c r="L406" s="302" t="str">
        <f>K406&amp;"_{"&amp;QUOTIENT(J406,23)&amp;"} : "&amp;'국어 진위판정'!E406-0.5&amp;"≤"&amp;'국어 진위판정'!C406&amp;"x+"&amp;'국어 진위판정'!D406&amp;"y+언&lt;"&amp;'국어 진위판정'!E406+0.5</f>
        <v>j_{17} : 122.5≤61x+15y+언&lt;123.5</v>
      </c>
    </row>
    <row r="407" spans="2:12" s="56" customFormat="1" ht="21" customHeight="1">
      <c r="B407" s="90" t="s">
        <v>61</v>
      </c>
      <c r="C407" s="257">
        <v>60</v>
      </c>
      <c r="D407" s="258">
        <v>15</v>
      </c>
      <c r="E407" s="258">
        <v>123</v>
      </c>
      <c r="F407" s="269">
        <f>C407*'점수 계산기'!$C$21+D407*'점수 계산기'!$C$23+'점수 계산기'!$C$25</f>
        <v>122.87000000000002</v>
      </c>
      <c r="G407" s="269">
        <f t="shared" si="26"/>
        <v>0.37000000000001876</v>
      </c>
      <c r="H407" s="280" t="str">
        <f t="shared" si="25"/>
        <v>진</v>
      </c>
      <c r="I407" s="150"/>
      <c r="J407" s="46">
        <v>401</v>
      </c>
      <c r="K407" s="46" t="str">
        <f t="shared" si="24"/>
        <v>k</v>
      </c>
      <c r="L407" s="302" t="str">
        <f>K407&amp;"_{"&amp;QUOTIENT(J407,23)&amp;"} : "&amp;'국어 진위판정'!E407-0.5&amp;"≤"&amp;'국어 진위판정'!C407&amp;"x+"&amp;'국어 진위판정'!D407&amp;"y+언&lt;"&amp;'국어 진위판정'!E407+0.5</f>
        <v>k_{17} : 122.5≤60x+15y+언&lt;123.5</v>
      </c>
    </row>
    <row r="408" spans="2:12" s="56" customFormat="1" ht="21" customHeight="1">
      <c r="B408" s="90" t="s">
        <v>61</v>
      </c>
      <c r="C408" s="257">
        <v>59</v>
      </c>
      <c r="D408" s="258">
        <v>15</v>
      </c>
      <c r="E408" s="258">
        <v>122</v>
      </c>
      <c r="F408" s="269">
        <f>C408*'점수 계산기'!$C$21+D408*'점수 계산기'!$C$23+'점수 계산기'!$C$25</f>
        <v>121.74600000000001</v>
      </c>
      <c r="G408" s="269">
        <f t="shared" si="26"/>
        <v>0.24600000000000932</v>
      </c>
      <c r="H408" s="280" t="str">
        <f t="shared" si="25"/>
        <v>진</v>
      </c>
      <c r="I408" s="150"/>
      <c r="J408" s="46">
        <v>402</v>
      </c>
      <c r="K408" s="46" t="str">
        <f t="shared" si="24"/>
        <v>l</v>
      </c>
      <c r="L408" s="302" t="str">
        <f>K408&amp;"_{"&amp;QUOTIENT(J408,23)&amp;"} : "&amp;'국어 진위판정'!E408-0.5&amp;"≤"&amp;'국어 진위판정'!C408&amp;"x+"&amp;'국어 진위판정'!D408&amp;"y+언&lt;"&amp;'국어 진위판정'!E408+0.5</f>
        <v>l_{17} : 121.5≤59x+15y+언&lt;122.5</v>
      </c>
    </row>
    <row r="409" spans="2:12" s="56" customFormat="1" ht="21" customHeight="1">
      <c r="B409" s="90" t="s">
        <v>61</v>
      </c>
      <c r="C409" s="257">
        <v>58</v>
      </c>
      <c r="D409" s="258">
        <v>15</v>
      </c>
      <c r="E409" s="258">
        <v>123</v>
      </c>
      <c r="F409" s="269">
        <f>C409*'점수 계산기'!$C$21+D409*'점수 계산기'!$C$23+'점수 계산기'!$C$25</f>
        <v>120.62200000000001</v>
      </c>
      <c r="G409" s="269">
        <f t="shared" si="26"/>
        <v>1.8779999999999859</v>
      </c>
      <c r="H409" s="280" t="str">
        <f t="shared" si="25"/>
        <v>위</v>
      </c>
      <c r="I409" s="150"/>
      <c r="J409" s="46">
        <v>403</v>
      </c>
      <c r="K409" s="46" t="str">
        <f t="shared" si="24"/>
        <v>m</v>
      </c>
      <c r="L409" s="302" t="str">
        <f>K409&amp;"_{"&amp;QUOTIENT(J409,23)&amp;"} : "&amp;'국어 진위판정'!E409-0.5&amp;"≤"&amp;'국어 진위판정'!C409&amp;"x+"&amp;'국어 진위판정'!D409&amp;"y+언&lt;"&amp;'국어 진위판정'!E409+0.5</f>
        <v>m_{17} : 122.5≤58x+15y+언&lt;123.5</v>
      </c>
    </row>
    <row r="410" spans="2:12" s="56" customFormat="1" ht="21" customHeight="1">
      <c r="B410" s="90" t="s">
        <v>61</v>
      </c>
      <c r="C410" s="257">
        <v>55</v>
      </c>
      <c r="D410" s="258">
        <v>15</v>
      </c>
      <c r="E410" s="258">
        <v>120</v>
      </c>
      <c r="F410" s="269">
        <f>C410*'점수 계산기'!$C$21+D410*'점수 계산기'!$C$23+'점수 계산기'!$C$25</f>
        <v>117.25000000000001</v>
      </c>
      <c r="G410" s="269">
        <f t="shared" si="26"/>
        <v>2.2499999999999858</v>
      </c>
      <c r="H410" s="280" t="str">
        <f t="shared" si="25"/>
        <v>위</v>
      </c>
      <c r="I410" s="150"/>
      <c r="J410" s="46">
        <v>404</v>
      </c>
      <c r="K410" s="46" t="str">
        <f t="shared" si="24"/>
        <v>n</v>
      </c>
      <c r="L410" s="302" t="str">
        <f>K410&amp;"_{"&amp;QUOTIENT(J410,23)&amp;"} : "&amp;'국어 진위판정'!E410-0.5&amp;"≤"&amp;'국어 진위판정'!C410&amp;"x+"&amp;'국어 진위판정'!D410&amp;"y+언&lt;"&amp;'국어 진위판정'!E410+0.5</f>
        <v>n_{17} : 119.5≤55x+15y+언&lt;120.5</v>
      </c>
    </row>
    <row r="411" spans="2:12" s="56" customFormat="1" ht="21" customHeight="1">
      <c r="B411" s="90" t="s">
        <v>61</v>
      </c>
      <c r="C411" s="257">
        <v>55</v>
      </c>
      <c r="D411" s="258">
        <v>15</v>
      </c>
      <c r="E411" s="258">
        <v>117</v>
      </c>
      <c r="F411" s="269">
        <f>C411*'점수 계산기'!$C$21+D411*'점수 계산기'!$C$23+'점수 계산기'!$C$25</f>
        <v>117.25000000000001</v>
      </c>
      <c r="G411" s="269">
        <f t="shared" si="26"/>
        <v>0.24999999999998579</v>
      </c>
      <c r="H411" s="280" t="str">
        <f t="shared" si="25"/>
        <v>진</v>
      </c>
      <c r="I411" s="150"/>
      <c r="J411" s="46">
        <v>405</v>
      </c>
      <c r="K411" s="46" t="str">
        <f t="shared" si="24"/>
        <v>o</v>
      </c>
      <c r="L411" s="302" t="str">
        <f>K411&amp;"_{"&amp;QUOTIENT(J411,23)&amp;"} : "&amp;'국어 진위판정'!E411-0.5&amp;"≤"&amp;'국어 진위판정'!C411&amp;"x+"&amp;'국어 진위판정'!D411&amp;"y+언&lt;"&amp;'국어 진위판정'!E411+0.5</f>
        <v>o_{17} : 116.5≤55x+15y+언&lt;117.5</v>
      </c>
    </row>
    <row r="412" spans="2:12" s="56" customFormat="1" ht="21" customHeight="1">
      <c r="B412" s="90" t="s">
        <v>61</v>
      </c>
      <c r="C412" s="257">
        <v>53</v>
      </c>
      <c r="D412" s="258">
        <v>15</v>
      </c>
      <c r="E412" s="258">
        <v>117</v>
      </c>
      <c r="F412" s="269">
        <f>C412*'점수 계산기'!$C$21+D412*'점수 계산기'!$C$23+'점수 계산기'!$C$25</f>
        <v>115.00200000000001</v>
      </c>
      <c r="G412" s="269">
        <f t="shared" si="26"/>
        <v>1.4979999999999905</v>
      </c>
      <c r="H412" s="280" t="str">
        <f t="shared" si="25"/>
        <v>위</v>
      </c>
      <c r="I412" s="150"/>
      <c r="J412" s="46">
        <v>406</v>
      </c>
      <c r="K412" s="46" t="str">
        <f t="shared" si="24"/>
        <v>p</v>
      </c>
      <c r="L412" s="302" t="str">
        <f>K412&amp;"_{"&amp;QUOTIENT(J412,23)&amp;"} : "&amp;'국어 진위판정'!E412-0.5&amp;"≤"&amp;'국어 진위판정'!C412&amp;"x+"&amp;'국어 진위판정'!D412&amp;"y+언&lt;"&amp;'국어 진위판정'!E412+0.5</f>
        <v>p_{17} : 116.5≤53x+15y+언&lt;117.5</v>
      </c>
    </row>
    <row r="413" spans="2:12" s="56" customFormat="1" ht="21" customHeight="1">
      <c r="B413" s="90" t="s">
        <v>61</v>
      </c>
      <c r="C413" s="257">
        <v>53</v>
      </c>
      <c r="D413" s="258">
        <v>15</v>
      </c>
      <c r="E413" s="258">
        <v>115</v>
      </c>
      <c r="F413" s="269">
        <f>C413*'점수 계산기'!$C$21+D413*'점수 계산기'!$C$23+'점수 계산기'!$C$25</f>
        <v>115.00200000000001</v>
      </c>
      <c r="G413" s="269">
        <f t="shared" si="26"/>
        <v>0.49799999999999045</v>
      </c>
      <c r="H413" s="280" t="str">
        <f t="shared" si="25"/>
        <v>진</v>
      </c>
      <c r="I413" s="150"/>
      <c r="J413" s="46">
        <v>407</v>
      </c>
      <c r="K413" s="46" t="str">
        <f t="shared" si="24"/>
        <v>q</v>
      </c>
      <c r="L413" s="302" t="str">
        <f>K413&amp;"_{"&amp;QUOTIENT(J413,23)&amp;"} : "&amp;'국어 진위판정'!E413-0.5&amp;"≤"&amp;'국어 진위판정'!C413&amp;"x+"&amp;'국어 진위판정'!D413&amp;"y+언&lt;"&amp;'국어 진위판정'!E413+0.5</f>
        <v>q_{17} : 114.5≤53x+15y+언&lt;115.5</v>
      </c>
    </row>
    <row r="414" spans="2:12" s="56" customFormat="1" ht="21" customHeight="1">
      <c r="B414" s="90" t="s">
        <v>61</v>
      </c>
      <c r="C414" s="257">
        <v>52</v>
      </c>
      <c r="D414" s="258">
        <v>15</v>
      </c>
      <c r="E414" s="258">
        <v>116</v>
      </c>
      <c r="F414" s="269">
        <f>C414*'점수 계산기'!$C$21+D414*'점수 계산기'!$C$23+'점수 계산기'!$C$25</f>
        <v>113.87800000000001</v>
      </c>
      <c r="G414" s="269">
        <f t="shared" si="26"/>
        <v>1.6219999999999857</v>
      </c>
      <c r="H414" s="280" t="str">
        <f t="shared" si="25"/>
        <v>위</v>
      </c>
      <c r="I414" s="150"/>
      <c r="J414" s="46">
        <v>408</v>
      </c>
      <c r="K414" s="46" t="str">
        <f t="shared" si="24"/>
        <v>r</v>
      </c>
      <c r="L414" s="302" t="str">
        <f>K414&amp;"_{"&amp;QUOTIENT(J414,23)&amp;"} : "&amp;'국어 진위판정'!E414-0.5&amp;"≤"&amp;'국어 진위판정'!C414&amp;"x+"&amp;'국어 진위판정'!D414&amp;"y+언&lt;"&amp;'국어 진위판정'!E414+0.5</f>
        <v>r_{17} : 115.5≤52x+15y+언&lt;116.5</v>
      </c>
    </row>
    <row r="415" spans="2:12" s="56" customFormat="1" ht="21" customHeight="1">
      <c r="B415" s="90" t="s">
        <v>61</v>
      </c>
      <c r="C415" s="257">
        <v>49</v>
      </c>
      <c r="D415" s="258">
        <v>15</v>
      </c>
      <c r="E415" s="258">
        <v>109</v>
      </c>
      <c r="F415" s="269">
        <f>C415*'점수 계산기'!$C$21+D415*'점수 계산기'!$C$23+'점수 계산기'!$C$25</f>
        <v>110.50600000000001</v>
      </c>
      <c r="G415" s="269">
        <f t="shared" si="26"/>
        <v>1.0060000000000144</v>
      </c>
      <c r="H415" s="280" t="str">
        <f t="shared" si="25"/>
        <v>위</v>
      </c>
      <c r="I415" s="150"/>
      <c r="J415" s="46">
        <v>409</v>
      </c>
      <c r="K415" s="46" t="str">
        <f t="shared" si="24"/>
        <v>s</v>
      </c>
      <c r="L415" s="302" t="str">
        <f>K415&amp;"_{"&amp;QUOTIENT(J415,23)&amp;"} : "&amp;'국어 진위판정'!E415-0.5&amp;"≤"&amp;'국어 진위판정'!C415&amp;"x+"&amp;'국어 진위판정'!D415&amp;"y+언&lt;"&amp;'국어 진위판정'!E415+0.5</f>
        <v>s_{17} : 108.5≤49x+15y+언&lt;109.5</v>
      </c>
    </row>
    <row r="416" spans="2:12" s="56" customFormat="1" ht="21" customHeight="1">
      <c r="B416" s="90" t="s">
        <v>61</v>
      </c>
      <c r="C416" s="257">
        <v>48</v>
      </c>
      <c r="D416" s="258">
        <v>15</v>
      </c>
      <c r="E416" s="258">
        <v>109</v>
      </c>
      <c r="F416" s="269">
        <f>C416*'점수 계산기'!$C$21+D416*'점수 계산기'!$C$23+'점수 계산기'!$C$25</f>
        <v>109.38200000000001</v>
      </c>
      <c r="G416" s="269">
        <f t="shared" si="26"/>
        <v>0.117999999999995</v>
      </c>
      <c r="H416" s="280" t="str">
        <f t="shared" si="25"/>
        <v>진</v>
      </c>
      <c r="I416" s="150"/>
      <c r="J416" s="46">
        <v>410</v>
      </c>
      <c r="K416" s="46" t="str">
        <f t="shared" si="24"/>
        <v>t</v>
      </c>
      <c r="L416" s="302" t="str">
        <f>K416&amp;"_{"&amp;QUOTIENT(J416,23)&amp;"} : "&amp;'국어 진위판정'!E416-0.5&amp;"≤"&amp;'국어 진위판정'!C416&amp;"x+"&amp;'국어 진위판정'!D416&amp;"y+언&lt;"&amp;'국어 진위판정'!E416+0.5</f>
        <v>t_{17} : 108.5≤48x+15y+언&lt;109.5</v>
      </c>
    </row>
    <row r="417" spans="2:12" s="56" customFormat="1" ht="21" customHeight="1">
      <c r="B417" s="90" t="s">
        <v>61</v>
      </c>
      <c r="C417" s="257">
        <v>46</v>
      </c>
      <c r="D417" s="258">
        <v>15</v>
      </c>
      <c r="E417" s="258">
        <v>107</v>
      </c>
      <c r="F417" s="269">
        <f>C417*'점수 계산기'!$C$21+D417*'점수 계산기'!$C$23+'점수 계산기'!$C$25</f>
        <v>107.13400000000001</v>
      </c>
      <c r="G417" s="269">
        <f t="shared" si="26"/>
        <v>0.36599999999998545</v>
      </c>
      <c r="H417" s="280" t="str">
        <f t="shared" si="25"/>
        <v>진</v>
      </c>
      <c r="I417" s="150"/>
      <c r="J417" s="46">
        <v>411</v>
      </c>
      <c r="K417" s="46" t="str">
        <f t="shared" si="24"/>
        <v>u</v>
      </c>
      <c r="L417" s="302" t="str">
        <f>K417&amp;"_{"&amp;QUOTIENT(J417,23)&amp;"} : "&amp;'국어 진위판정'!E417-0.5&amp;"≤"&amp;'국어 진위판정'!C417&amp;"x+"&amp;'국어 진위판정'!D417&amp;"y+언&lt;"&amp;'국어 진위판정'!E417+0.5</f>
        <v>u_{17} : 106.5≤46x+15y+언&lt;107.5</v>
      </c>
    </row>
    <row r="418" spans="2:12" s="56" customFormat="1" ht="21" customHeight="1">
      <c r="B418" s="90" t="s">
        <v>61</v>
      </c>
      <c r="C418" s="257">
        <v>37</v>
      </c>
      <c r="D418" s="258">
        <v>15</v>
      </c>
      <c r="E418" s="258">
        <v>97</v>
      </c>
      <c r="F418" s="269">
        <f>C418*'점수 계산기'!$C$21+D418*'점수 계산기'!$C$23+'점수 계산기'!$C$25</f>
        <v>97.018000000000001</v>
      </c>
      <c r="G418" s="269">
        <f t="shared" si="26"/>
        <v>0.48199999999999932</v>
      </c>
      <c r="H418" s="280" t="str">
        <f t="shared" si="25"/>
        <v>진</v>
      </c>
      <c r="I418" s="150"/>
      <c r="J418" s="46">
        <v>412</v>
      </c>
      <c r="K418" s="46" t="str">
        <f t="shared" si="24"/>
        <v>v</v>
      </c>
      <c r="L418" s="302" t="str">
        <f>K418&amp;"_{"&amp;QUOTIENT(J418,23)&amp;"} : "&amp;'국어 진위판정'!E418-0.5&amp;"≤"&amp;'국어 진위판정'!C418&amp;"x+"&amp;'국어 진위판정'!D418&amp;"y+언&lt;"&amp;'국어 진위판정'!E418+0.5</f>
        <v>v_{17} : 96.5≤37x+15y+언&lt;97.5</v>
      </c>
    </row>
    <row r="419" spans="2:12" s="56" customFormat="1" ht="21" customHeight="1">
      <c r="B419" s="90" t="s">
        <v>61</v>
      </c>
      <c r="C419" s="257">
        <v>36</v>
      </c>
      <c r="D419" s="258">
        <v>15</v>
      </c>
      <c r="E419" s="258">
        <v>96</v>
      </c>
      <c r="F419" s="269">
        <f>C419*'점수 계산기'!$C$21+D419*'점수 계산기'!$C$23+'점수 계산기'!$C$25</f>
        <v>95.894000000000005</v>
      </c>
      <c r="G419" s="269">
        <f t="shared" si="26"/>
        <v>0.39400000000000546</v>
      </c>
      <c r="H419" s="280" t="str">
        <f t="shared" si="25"/>
        <v>진</v>
      </c>
      <c r="I419" s="150"/>
      <c r="J419" s="46">
        <v>413</v>
      </c>
      <c r="K419" s="46" t="str">
        <f t="shared" si="24"/>
        <v>w</v>
      </c>
      <c r="L419" s="302" t="str">
        <f>K419&amp;"_{"&amp;QUOTIENT(J419,23)&amp;"} : "&amp;'국어 진위판정'!E419-0.5&amp;"≤"&amp;'국어 진위판정'!C419&amp;"x+"&amp;'국어 진위판정'!D419&amp;"y+언&lt;"&amp;'국어 진위판정'!E419+0.5</f>
        <v>w_{17} : 95.5≤36x+15y+언&lt;96.5</v>
      </c>
    </row>
    <row r="420" spans="2:12" s="56" customFormat="1" ht="21" customHeight="1">
      <c r="B420" s="90" t="s">
        <v>61</v>
      </c>
      <c r="C420" s="257">
        <v>71</v>
      </c>
      <c r="D420" s="258">
        <v>14</v>
      </c>
      <c r="E420" s="258">
        <v>134</v>
      </c>
      <c r="F420" s="269">
        <f>C420*'점수 계산기'!$C$21+D420*'점수 계산기'!$C$23+'점수 계산기'!$C$25</f>
        <v>134.25200000000001</v>
      </c>
      <c r="G420" s="269">
        <f t="shared" si="26"/>
        <v>0.24799999999999045</v>
      </c>
      <c r="H420" s="280" t="str">
        <f t="shared" si="25"/>
        <v>진</v>
      </c>
      <c r="I420" s="150"/>
      <c r="J420" s="46">
        <v>414</v>
      </c>
      <c r="K420" s="46" t="str">
        <f t="shared" ref="K420:K483" si="27">CHAR(MOD(J420, 23)+97)</f>
        <v>a</v>
      </c>
      <c r="L420" s="302" t="str">
        <f>K420&amp;"_{"&amp;QUOTIENT(J420,23)&amp;"} : "&amp;'국어 진위판정'!E420-0.5&amp;"≤"&amp;'국어 진위판정'!C420&amp;"x+"&amp;'국어 진위판정'!D420&amp;"y+언&lt;"&amp;'국어 진위판정'!E420+0.5</f>
        <v>a_{18} : 133.5≤71x+14y+언&lt;134.5</v>
      </c>
    </row>
    <row r="421" spans="2:12" s="56" customFormat="1" ht="21" customHeight="1">
      <c r="B421" s="90" t="s">
        <v>61</v>
      </c>
      <c r="C421" s="257">
        <v>69</v>
      </c>
      <c r="D421" s="258">
        <v>14</v>
      </c>
      <c r="E421" s="258">
        <v>134</v>
      </c>
      <c r="F421" s="269">
        <f>C421*'점수 계산기'!$C$21+D421*'점수 계산기'!$C$23+'점수 계산기'!$C$25</f>
        <v>132.00400000000002</v>
      </c>
      <c r="G421" s="269">
        <f t="shared" si="26"/>
        <v>1.4959999999999809</v>
      </c>
      <c r="H421" s="280" t="str">
        <f t="shared" ref="H421:H484" si="28">IF(ROUND(F421,0)=E421,"진",IF(G421&lt;0.5,"재",IF(AND(C421=0, D421=0, E421=0),"","위")))</f>
        <v>위</v>
      </c>
      <c r="I421" s="150"/>
      <c r="J421" s="46">
        <v>415</v>
      </c>
      <c r="K421" s="46" t="str">
        <f t="shared" si="27"/>
        <v>b</v>
      </c>
      <c r="L421" s="302" t="str">
        <f>K421&amp;"_{"&amp;QUOTIENT(J421,23)&amp;"} : "&amp;'국어 진위판정'!E421-0.5&amp;"≤"&amp;'국어 진위판정'!C421&amp;"x+"&amp;'국어 진위판정'!D421&amp;"y+언&lt;"&amp;'국어 진위판정'!E421+0.5</f>
        <v>b_{18} : 133.5≤69x+14y+언&lt;134.5</v>
      </c>
    </row>
    <row r="422" spans="2:12" s="56" customFormat="1" ht="21" customHeight="1">
      <c r="B422" s="90" t="s">
        <v>61</v>
      </c>
      <c r="C422" s="257">
        <v>68</v>
      </c>
      <c r="D422" s="258">
        <v>14</v>
      </c>
      <c r="E422" s="258">
        <v>131</v>
      </c>
      <c r="F422" s="269">
        <f>C422*'점수 계산기'!$C$21+D422*'점수 계산기'!$C$23+'점수 계산기'!$C$25</f>
        <v>130.88</v>
      </c>
      <c r="G422" s="269">
        <f t="shared" si="26"/>
        <v>0.37999999999999545</v>
      </c>
      <c r="H422" s="280" t="str">
        <f t="shared" si="28"/>
        <v>진</v>
      </c>
      <c r="I422" s="150"/>
      <c r="J422" s="46">
        <v>416</v>
      </c>
      <c r="K422" s="46" t="str">
        <f t="shared" si="27"/>
        <v>c</v>
      </c>
      <c r="L422" s="302" t="str">
        <f>K422&amp;"_{"&amp;QUOTIENT(J422,23)&amp;"} : "&amp;'국어 진위판정'!E422-0.5&amp;"≤"&amp;'국어 진위판정'!C422&amp;"x+"&amp;'국어 진위판정'!D422&amp;"y+언&lt;"&amp;'국어 진위판정'!E422+0.5</f>
        <v>c_{18} : 130.5≤68x+14y+언&lt;131.5</v>
      </c>
    </row>
    <row r="423" spans="2:12" s="56" customFormat="1" ht="21" customHeight="1">
      <c r="B423" s="90" t="s">
        <v>61</v>
      </c>
      <c r="C423" s="257">
        <v>64</v>
      </c>
      <c r="D423" s="258">
        <v>14</v>
      </c>
      <c r="E423" s="258">
        <v>126</v>
      </c>
      <c r="F423" s="269">
        <f>C423*'점수 계산기'!$C$21+D423*'점수 계산기'!$C$23+'점수 계산기'!$C$25</f>
        <v>126.38400000000001</v>
      </c>
      <c r="G423" s="269">
        <f t="shared" si="26"/>
        <v>0.11599999999998545</v>
      </c>
      <c r="H423" s="280" t="str">
        <f t="shared" si="28"/>
        <v>진</v>
      </c>
      <c r="I423" s="150"/>
      <c r="J423" s="46">
        <v>417</v>
      </c>
      <c r="K423" s="46" t="str">
        <f t="shared" si="27"/>
        <v>d</v>
      </c>
      <c r="L423" s="302" t="str">
        <f>K423&amp;"_{"&amp;QUOTIENT(J423,23)&amp;"} : "&amp;'국어 진위판정'!E423-0.5&amp;"≤"&amp;'국어 진위판정'!C423&amp;"x+"&amp;'국어 진위판정'!D423&amp;"y+언&lt;"&amp;'국어 진위판정'!E423+0.5</f>
        <v>d_{18} : 125.5≤64x+14y+언&lt;126.5</v>
      </c>
    </row>
    <row r="424" spans="2:12" s="56" customFormat="1" ht="21" customHeight="1">
      <c r="B424" s="90" t="s">
        <v>61</v>
      </c>
      <c r="C424" s="257">
        <v>63</v>
      </c>
      <c r="D424" s="258">
        <v>14</v>
      </c>
      <c r="E424" s="258">
        <v>125</v>
      </c>
      <c r="F424" s="269">
        <f>C424*'점수 계산기'!$C$21+D424*'점수 계산기'!$C$23+'점수 계산기'!$C$25</f>
        <v>125.26000000000002</v>
      </c>
      <c r="G424" s="269">
        <f t="shared" si="26"/>
        <v>0.23999999999998067</v>
      </c>
      <c r="H424" s="280" t="str">
        <f t="shared" si="28"/>
        <v>진</v>
      </c>
      <c r="I424" s="150"/>
      <c r="J424" s="46">
        <v>418</v>
      </c>
      <c r="K424" s="46" t="str">
        <f t="shared" si="27"/>
        <v>e</v>
      </c>
      <c r="L424" s="302" t="str">
        <f>K424&amp;"_{"&amp;QUOTIENT(J424,23)&amp;"} : "&amp;'국어 진위판정'!E424-0.5&amp;"≤"&amp;'국어 진위판정'!C424&amp;"x+"&amp;'국어 진위판정'!D424&amp;"y+언&lt;"&amp;'국어 진위판정'!E424+0.5</f>
        <v>e_{18} : 124.5≤63x+14y+언&lt;125.5</v>
      </c>
    </row>
    <row r="425" spans="2:12" s="56" customFormat="1" ht="21" customHeight="1">
      <c r="B425" s="90" t="s">
        <v>61</v>
      </c>
      <c r="C425" s="257">
        <v>62</v>
      </c>
      <c r="D425" s="258">
        <v>14</v>
      </c>
      <c r="E425" s="258">
        <v>124</v>
      </c>
      <c r="F425" s="269">
        <f>C425*'점수 계산기'!$C$21+D425*'점수 계산기'!$C$23+'점수 계산기'!$C$25</f>
        <v>124.13600000000001</v>
      </c>
      <c r="G425" s="269">
        <f t="shared" si="26"/>
        <v>0.36399999999999011</v>
      </c>
      <c r="H425" s="280" t="str">
        <f t="shared" si="28"/>
        <v>진</v>
      </c>
      <c r="I425" s="150"/>
      <c r="J425" s="46">
        <v>419</v>
      </c>
      <c r="K425" s="46" t="str">
        <f t="shared" si="27"/>
        <v>f</v>
      </c>
      <c r="L425" s="302" t="str">
        <f>K425&amp;"_{"&amp;QUOTIENT(J425,23)&amp;"} : "&amp;'국어 진위판정'!E425-0.5&amp;"≤"&amp;'국어 진위판정'!C425&amp;"x+"&amp;'국어 진위판정'!D425&amp;"y+언&lt;"&amp;'국어 진위판정'!E425+0.5</f>
        <v>f_{18} : 123.5≤62x+14y+언&lt;124.5</v>
      </c>
    </row>
    <row r="426" spans="2:12" s="56" customFormat="1" ht="21" customHeight="1">
      <c r="B426" s="90" t="s">
        <v>61</v>
      </c>
      <c r="C426" s="257">
        <v>56</v>
      </c>
      <c r="D426" s="258">
        <v>14</v>
      </c>
      <c r="E426" s="258">
        <v>117</v>
      </c>
      <c r="F426" s="269">
        <f>C426*'점수 계산기'!$C$21+D426*'점수 계산기'!$C$23+'점수 계산기'!$C$25</f>
        <v>117.39200000000001</v>
      </c>
      <c r="G426" s="269">
        <f t="shared" si="26"/>
        <v>0.10799999999998988</v>
      </c>
      <c r="H426" s="280" t="str">
        <f t="shared" si="28"/>
        <v>진</v>
      </c>
      <c r="I426" s="150"/>
      <c r="J426" s="46">
        <v>420</v>
      </c>
      <c r="K426" s="46" t="str">
        <f t="shared" si="27"/>
        <v>g</v>
      </c>
      <c r="L426" s="302" t="str">
        <f>K426&amp;"_{"&amp;QUOTIENT(J426,23)&amp;"} : "&amp;'국어 진위판정'!E426-0.5&amp;"≤"&amp;'국어 진위판정'!C426&amp;"x+"&amp;'국어 진위판정'!D426&amp;"y+언&lt;"&amp;'국어 진위판정'!E426+0.5</f>
        <v>g_{18} : 116.5≤56x+14y+언&lt;117.5</v>
      </c>
    </row>
    <row r="427" spans="2:12" s="56" customFormat="1" ht="21" customHeight="1">
      <c r="B427" s="90" t="s">
        <v>61</v>
      </c>
      <c r="C427" s="257">
        <v>54</v>
      </c>
      <c r="D427" s="258">
        <v>14</v>
      </c>
      <c r="E427" s="258">
        <v>115</v>
      </c>
      <c r="F427" s="269">
        <f>C427*'점수 계산기'!$C$21+D427*'점수 계산기'!$C$23+'점수 계산기'!$C$25</f>
        <v>115.14400000000001</v>
      </c>
      <c r="G427" s="269">
        <f t="shared" si="26"/>
        <v>0.35599999999999454</v>
      </c>
      <c r="H427" s="280" t="str">
        <f t="shared" si="28"/>
        <v>진</v>
      </c>
      <c r="I427" s="150"/>
      <c r="J427" s="46">
        <v>421</v>
      </c>
      <c r="K427" s="46" t="str">
        <f t="shared" si="27"/>
        <v>h</v>
      </c>
      <c r="L427" s="302" t="str">
        <f>K427&amp;"_{"&amp;QUOTIENT(J427,23)&amp;"} : "&amp;'국어 진위판정'!E427-0.5&amp;"≤"&amp;'국어 진위판정'!C427&amp;"x+"&amp;'국어 진위판정'!D427&amp;"y+언&lt;"&amp;'국어 진위판정'!E427+0.5</f>
        <v>h_{18} : 114.5≤54x+14y+언&lt;115.5</v>
      </c>
    </row>
    <row r="428" spans="2:12" s="56" customFormat="1" ht="21" customHeight="1">
      <c r="B428" s="90" t="s">
        <v>61</v>
      </c>
      <c r="C428" s="257">
        <v>52</v>
      </c>
      <c r="D428" s="258">
        <v>14</v>
      </c>
      <c r="E428" s="258">
        <v>113</v>
      </c>
      <c r="F428" s="269">
        <f>C428*'점수 계산기'!$C$21+D428*'점수 계산기'!$C$23+'점수 계산기'!$C$25</f>
        <v>112.89600000000002</v>
      </c>
      <c r="G428" s="269">
        <f t="shared" si="26"/>
        <v>0.39600000000001501</v>
      </c>
      <c r="H428" s="280" t="str">
        <f t="shared" si="28"/>
        <v>진</v>
      </c>
      <c r="I428" s="150"/>
      <c r="J428" s="46">
        <v>422</v>
      </c>
      <c r="K428" s="46" t="str">
        <f t="shared" si="27"/>
        <v>i</v>
      </c>
      <c r="L428" s="302" t="str">
        <f>K428&amp;"_{"&amp;QUOTIENT(J428,23)&amp;"} : "&amp;'국어 진위판정'!E428-0.5&amp;"≤"&amp;'국어 진위판정'!C428&amp;"x+"&amp;'국어 진위판정'!D428&amp;"y+언&lt;"&amp;'국어 진위판정'!E428+0.5</f>
        <v>i_{18} : 112.5≤52x+14y+언&lt;113.5</v>
      </c>
    </row>
    <row r="429" spans="2:12" s="56" customFormat="1" ht="21" customHeight="1">
      <c r="B429" s="90" t="s">
        <v>61</v>
      </c>
      <c r="C429" s="257">
        <v>51</v>
      </c>
      <c r="D429" s="258">
        <v>14</v>
      </c>
      <c r="E429" s="258">
        <v>112</v>
      </c>
      <c r="F429" s="269">
        <f>C429*'점수 계산기'!$C$21+D429*'점수 계산기'!$C$23+'점수 계산기'!$C$25</f>
        <v>111.77200000000001</v>
      </c>
      <c r="G429" s="269">
        <f t="shared" si="26"/>
        <v>0.27200000000000557</v>
      </c>
      <c r="H429" s="280" t="str">
        <f t="shared" si="28"/>
        <v>진</v>
      </c>
      <c r="I429" s="150"/>
      <c r="J429" s="46">
        <v>423</v>
      </c>
      <c r="K429" s="46" t="str">
        <f t="shared" si="27"/>
        <v>j</v>
      </c>
      <c r="L429" s="302" t="str">
        <f>K429&amp;"_{"&amp;QUOTIENT(J429,23)&amp;"} : "&amp;'국어 진위판정'!E429-0.5&amp;"≤"&amp;'국어 진위판정'!C429&amp;"x+"&amp;'국어 진위판정'!D429&amp;"y+언&lt;"&amp;'국어 진위판정'!E429+0.5</f>
        <v>j_{18} : 111.5≤51x+14y+언&lt;112.5</v>
      </c>
    </row>
    <row r="430" spans="2:12" s="56" customFormat="1" ht="21" customHeight="1">
      <c r="B430" s="90" t="s">
        <v>61</v>
      </c>
      <c r="C430" s="257">
        <v>50</v>
      </c>
      <c r="D430" s="258">
        <v>14</v>
      </c>
      <c r="E430" s="258">
        <v>111</v>
      </c>
      <c r="F430" s="269">
        <f>C430*'점수 계산기'!$C$21+D430*'점수 계산기'!$C$23+'점수 계산기'!$C$25</f>
        <v>110.64800000000001</v>
      </c>
      <c r="G430" s="269">
        <f t="shared" si="26"/>
        <v>0.14800000000001035</v>
      </c>
      <c r="H430" s="280" t="str">
        <f t="shared" si="28"/>
        <v>진</v>
      </c>
      <c r="I430" s="150"/>
      <c r="J430" s="46">
        <v>424</v>
      </c>
      <c r="K430" s="46" t="str">
        <f t="shared" si="27"/>
        <v>k</v>
      </c>
      <c r="L430" s="302" t="str">
        <f>K430&amp;"_{"&amp;QUOTIENT(J430,23)&amp;"} : "&amp;'국어 진위판정'!E430-0.5&amp;"≤"&amp;'국어 진위판정'!C430&amp;"x+"&amp;'국어 진위판정'!D430&amp;"y+언&lt;"&amp;'국어 진위판정'!E430+0.5</f>
        <v>k_{18} : 110.5≤50x+14y+언&lt;111.5</v>
      </c>
    </row>
    <row r="431" spans="2:12" s="56" customFormat="1" ht="21" customHeight="1">
      <c r="B431" s="90" t="s">
        <v>61</v>
      </c>
      <c r="C431" s="257">
        <v>45</v>
      </c>
      <c r="D431" s="258">
        <v>14</v>
      </c>
      <c r="E431" s="258">
        <v>105</v>
      </c>
      <c r="F431" s="269">
        <f>C431*'점수 계산기'!$C$21+D431*'점수 계산기'!$C$23+'점수 계산기'!$C$25</f>
        <v>105.02800000000001</v>
      </c>
      <c r="G431" s="269">
        <f t="shared" si="26"/>
        <v>0.4719999999999942</v>
      </c>
      <c r="H431" s="280" t="str">
        <f t="shared" si="28"/>
        <v>진</v>
      </c>
      <c r="I431" s="150"/>
      <c r="J431" s="46">
        <v>425</v>
      </c>
      <c r="K431" s="46" t="str">
        <f t="shared" si="27"/>
        <v>l</v>
      </c>
      <c r="L431" s="302" t="str">
        <f>K431&amp;"_{"&amp;QUOTIENT(J431,23)&amp;"} : "&amp;'국어 진위판정'!E431-0.5&amp;"≤"&amp;'국어 진위판정'!C431&amp;"x+"&amp;'국어 진위판정'!D431&amp;"y+언&lt;"&amp;'국어 진위판정'!E431+0.5</f>
        <v>l_{18} : 104.5≤45x+14y+언&lt;105.5</v>
      </c>
    </row>
    <row r="432" spans="2:12" s="56" customFormat="1" ht="21" customHeight="1">
      <c r="B432" s="90" t="s">
        <v>61</v>
      </c>
      <c r="C432" s="257">
        <v>69</v>
      </c>
      <c r="D432" s="258">
        <v>13</v>
      </c>
      <c r="E432" s="258">
        <v>131</v>
      </c>
      <c r="F432" s="269">
        <f>C432*'점수 계산기'!$C$21+D432*'점수 계산기'!$C$23+'점수 계산기'!$C$25</f>
        <v>131.02200000000002</v>
      </c>
      <c r="G432" s="269">
        <f t="shared" si="26"/>
        <v>0.47799999999998022</v>
      </c>
      <c r="H432" s="280" t="str">
        <f t="shared" si="28"/>
        <v>진</v>
      </c>
      <c r="I432" s="150"/>
      <c r="J432" s="46">
        <v>426</v>
      </c>
      <c r="K432" s="46" t="str">
        <f t="shared" si="27"/>
        <v>m</v>
      </c>
      <c r="L432" s="302" t="str">
        <f>K432&amp;"_{"&amp;QUOTIENT(J432,23)&amp;"} : "&amp;'국어 진위판정'!E432-0.5&amp;"≤"&amp;'국어 진위판정'!C432&amp;"x+"&amp;'국어 진위판정'!D432&amp;"y+언&lt;"&amp;'국어 진위판정'!E432+0.5</f>
        <v>m_{18} : 130.5≤69x+13y+언&lt;131.5</v>
      </c>
    </row>
    <row r="433" spans="2:12" s="56" customFormat="1" ht="21" customHeight="1">
      <c r="B433" s="90" t="s">
        <v>61</v>
      </c>
      <c r="C433" s="257">
        <v>68</v>
      </c>
      <c r="D433" s="258">
        <v>13</v>
      </c>
      <c r="E433" s="258">
        <v>130</v>
      </c>
      <c r="F433" s="269">
        <f>C433*'점수 계산기'!$C$21+D433*'점수 계산기'!$C$23+'점수 계산기'!$C$25</f>
        <v>129.89800000000002</v>
      </c>
      <c r="G433" s="269">
        <f t="shared" si="26"/>
        <v>0.39800000000002456</v>
      </c>
      <c r="H433" s="280" t="str">
        <f t="shared" si="28"/>
        <v>진</v>
      </c>
      <c r="I433" s="150"/>
      <c r="J433" s="46">
        <v>427</v>
      </c>
      <c r="K433" s="46" t="str">
        <f t="shared" si="27"/>
        <v>n</v>
      </c>
      <c r="L433" s="302" t="str">
        <f>K433&amp;"_{"&amp;QUOTIENT(J433,23)&amp;"} : "&amp;'국어 진위판정'!E433-0.5&amp;"≤"&amp;'국어 진위판정'!C433&amp;"x+"&amp;'국어 진위판정'!D433&amp;"y+언&lt;"&amp;'국어 진위판정'!E433+0.5</f>
        <v>n_{18} : 129.5≤68x+13y+언&lt;130.5</v>
      </c>
    </row>
    <row r="434" spans="2:12" s="56" customFormat="1" ht="21" customHeight="1">
      <c r="B434" s="90" t="s">
        <v>61</v>
      </c>
      <c r="C434" s="257">
        <v>55</v>
      </c>
      <c r="D434" s="258">
        <v>13</v>
      </c>
      <c r="E434" s="258">
        <v>117</v>
      </c>
      <c r="F434" s="269">
        <f>C434*'점수 계산기'!$C$21+D434*'점수 계산기'!$C$23+'점수 계산기'!$C$25</f>
        <v>115.28600000000002</v>
      </c>
      <c r="G434" s="269">
        <f t="shared" si="26"/>
        <v>1.2139999999999844</v>
      </c>
      <c r="H434" s="280" t="str">
        <f t="shared" si="28"/>
        <v>위</v>
      </c>
      <c r="I434" s="150"/>
      <c r="J434" s="46">
        <v>428</v>
      </c>
      <c r="K434" s="46" t="str">
        <f t="shared" si="27"/>
        <v>o</v>
      </c>
      <c r="L434" s="302" t="str">
        <f>K434&amp;"_{"&amp;QUOTIENT(J434,23)&amp;"} : "&amp;'국어 진위판정'!E434-0.5&amp;"≤"&amp;'국어 진위판정'!C434&amp;"x+"&amp;'국어 진위판정'!D434&amp;"y+언&lt;"&amp;'국어 진위판정'!E434+0.5</f>
        <v>o_{18} : 116.5≤55x+13y+언&lt;117.5</v>
      </c>
    </row>
    <row r="435" spans="2:12" s="56" customFormat="1" ht="21" customHeight="1">
      <c r="B435" s="90" t="s">
        <v>61</v>
      </c>
      <c r="C435" s="257">
        <v>42</v>
      </c>
      <c r="D435" s="258">
        <v>13</v>
      </c>
      <c r="E435" s="258">
        <v>104</v>
      </c>
      <c r="F435" s="269">
        <f>C435*'점수 계산기'!$C$21+D435*'점수 계산기'!$C$23+'점수 계산기'!$C$25</f>
        <v>100.67400000000001</v>
      </c>
      <c r="G435" s="269">
        <f t="shared" si="26"/>
        <v>2.8259999999999934</v>
      </c>
      <c r="H435" s="280" t="str">
        <f t="shared" si="28"/>
        <v>위</v>
      </c>
      <c r="I435" s="150"/>
      <c r="J435" s="46">
        <v>429</v>
      </c>
      <c r="K435" s="46" t="str">
        <f t="shared" si="27"/>
        <v>p</v>
      </c>
      <c r="L435" s="302" t="str">
        <f>K435&amp;"_{"&amp;QUOTIENT(J435,23)&amp;"} : "&amp;'국어 진위판정'!E435-0.5&amp;"≤"&amp;'국어 진위판정'!C435&amp;"x+"&amp;'국어 진위판정'!D435&amp;"y+언&lt;"&amp;'국어 진위판정'!E435+0.5</f>
        <v>p_{18} : 103.5≤42x+13y+언&lt;104.5</v>
      </c>
    </row>
    <row r="436" spans="2:12" s="56" customFormat="1" ht="21" customHeight="1">
      <c r="B436" s="90" t="s">
        <v>61</v>
      </c>
      <c r="C436" s="257">
        <v>68</v>
      </c>
      <c r="D436" s="258">
        <v>12</v>
      </c>
      <c r="E436" s="258">
        <v>128</v>
      </c>
      <c r="F436" s="269">
        <f>C436*'점수 계산기'!$C$21+D436*'점수 계산기'!$C$23+'점수 계산기'!$C$25</f>
        <v>128.916</v>
      </c>
      <c r="G436" s="269">
        <f t="shared" si="26"/>
        <v>0.41599999999999682</v>
      </c>
      <c r="H436" s="280" t="s">
        <v>31</v>
      </c>
      <c r="I436" s="150"/>
      <c r="J436" s="46">
        <v>430</v>
      </c>
      <c r="K436" s="46" t="str">
        <f t="shared" si="27"/>
        <v>q</v>
      </c>
      <c r="L436" s="302" t="str">
        <f>K436&amp;"_{"&amp;QUOTIENT(J436,23)&amp;"} : "&amp;'국어 진위판정'!E436-0.5&amp;"≤"&amp;'국어 진위판정'!C436&amp;"x+"&amp;'국어 진위판정'!D436&amp;"y+언&lt;"&amp;'국어 진위판정'!E436+0.5</f>
        <v>q_{18} : 127.5≤68x+12y+언&lt;128.5</v>
      </c>
    </row>
    <row r="437" spans="2:12" s="56" customFormat="1" ht="21" customHeight="1">
      <c r="B437" s="90" t="s">
        <v>61</v>
      </c>
      <c r="C437" s="257">
        <v>65</v>
      </c>
      <c r="D437" s="258">
        <v>12</v>
      </c>
      <c r="E437" s="258">
        <v>126</v>
      </c>
      <c r="F437" s="269">
        <f>C437*'점수 계산기'!$C$21+D437*'점수 계산기'!$C$23+'점수 계산기'!$C$25</f>
        <v>125.544</v>
      </c>
      <c r="G437" s="269">
        <f t="shared" si="26"/>
        <v>4.399999999999693E-2</v>
      </c>
      <c r="H437" s="280" t="str">
        <f t="shared" si="28"/>
        <v>진</v>
      </c>
      <c r="I437" s="150"/>
      <c r="J437" s="46">
        <v>431</v>
      </c>
      <c r="K437" s="46" t="str">
        <f t="shared" si="27"/>
        <v>r</v>
      </c>
      <c r="L437" s="302" t="str">
        <f>K437&amp;"_{"&amp;QUOTIENT(J437,23)&amp;"} : "&amp;'국어 진위판정'!E437-0.5&amp;"≤"&amp;'국어 진위판정'!C437&amp;"x+"&amp;'국어 진위판정'!D437&amp;"y+언&lt;"&amp;'국어 진위판정'!E437+0.5</f>
        <v>r_{18} : 125.5≤65x+12y+언&lt;126.5</v>
      </c>
    </row>
    <row r="438" spans="2:12" s="56" customFormat="1" ht="21" customHeight="1">
      <c r="B438" s="90" t="s">
        <v>61</v>
      </c>
      <c r="C438" s="257">
        <v>61</v>
      </c>
      <c r="D438" s="258">
        <v>12</v>
      </c>
      <c r="E438" s="258">
        <v>121</v>
      </c>
      <c r="F438" s="269">
        <f>C438*'점수 계산기'!$C$21+D438*'점수 계산기'!$C$23+'점수 계산기'!$C$25</f>
        <v>121.04800000000002</v>
      </c>
      <c r="G438" s="269">
        <f t="shared" si="26"/>
        <v>0.45199999999998397</v>
      </c>
      <c r="H438" s="280" t="str">
        <f t="shared" si="28"/>
        <v>진</v>
      </c>
      <c r="I438" s="150"/>
      <c r="J438" s="46">
        <v>432</v>
      </c>
      <c r="K438" s="46" t="str">
        <f t="shared" si="27"/>
        <v>s</v>
      </c>
      <c r="L438" s="302" t="str">
        <f>K438&amp;"_{"&amp;QUOTIENT(J438,23)&amp;"} : "&amp;'국어 진위판정'!E438-0.5&amp;"≤"&amp;'국어 진위판정'!C438&amp;"x+"&amp;'국어 진위판정'!D438&amp;"y+언&lt;"&amp;'국어 진위판정'!E438+0.5</f>
        <v>s_{18} : 120.5≤61x+12y+언&lt;121.5</v>
      </c>
    </row>
    <row r="439" spans="2:12" s="56" customFormat="1" ht="21" customHeight="1">
      <c r="B439" s="90" t="s">
        <v>61</v>
      </c>
      <c r="C439" s="257">
        <v>59</v>
      </c>
      <c r="D439" s="258">
        <v>12</v>
      </c>
      <c r="E439" s="258">
        <v>123</v>
      </c>
      <c r="F439" s="269">
        <f>C439*'점수 계산기'!$C$21+D439*'점수 계산기'!$C$23+'점수 계산기'!$C$25</f>
        <v>118.8</v>
      </c>
      <c r="G439" s="269">
        <f t="shared" si="26"/>
        <v>3.7000000000000028</v>
      </c>
      <c r="H439" s="280" t="str">
        <f t="shared" si="28"/>
        <v>위</v>
      </c>
      <c r="I439" s="150"/>
      <c r="J439" s="46">
        <v>433</v>
      </c>
      <c r="K439" s="46" t="str">
        <f t="shared" si="27"/>
        <v>t</v>
      </c>
      <c r="L439" s="302" t="str">
        <f>K439&amp;"_{"&amp;QUOTIENT(J439,23)&amp;"} : "&amp;'국어 진위판정'!E439-0.5&amp;"≤"&amp;'국어 진위판정'!C439&amp;"x+"&amp;'국어 진위판정'!D439&amp;"y+언&lt;"&amp;'국어 진위판정'!E439+0.5</f>
        <v>t_{18} : 122.5≤59x+12y+언&lt;123.5</v>
      </c>
    </row>
    <row r="440" spans="2:12" s="56" customFormat="1" ht="21" customHeight="1">
      <c r="B440" s="90" t="s">
        <v>61</v>
      </c>
      <c r="C440" s="257">
        <v>59</v>
      </c>
      <c r="D440" s="258">
        <v>12</v>
      </c>
      <c r="E440" s="258">
        <v>119</v>
      </c>
      <c r="F440" s="269">
        <f>C440*'점수 계산기'!$C$21+D440*'점수 계산기'!$C$23+'점수 계산기'!$C$25</f>
        <v>118.8</v>
      </c>
      <c r="G440" s="269">
        <f t="shared" si="26"/>
        <v>0.29999999999999716</v>
      </c>
      <c r="H440" s="280" t="str">
        <f t="shared" si="28"/>
        <v>진</v>
      </c>
      <c r="I440" s="150"/>
      <c r="J440" s="46">
        <v>434</v>
      </c>
      <c r="K440" s="46" t="str">
        <f t="shared" si="27"/>
        <v>u</v>
      </c>
      <c r="L440" s="302" t="str">
        <f>K440&amp;"_{"&amp;QUOTIENT(J440,23)&amp;"} : "&amp;'국어 진위판정'!E440-0.5&amp;"≤"&amp;'국어 진위판정'!C440&amp;"x+"&amp;'국어 진위판정'!D440&amp;"y+언&lt;"&amp;'국어 진위판정'!E440+0.5</f>
        <v>u_{18} : 118.5≤59x+12y+언&lt;119.5</v>
      </c>
    </row>
    <row r="441" spans="2:12" s="56" customFormat="1" ht="21" customHeight="1">
      <c r="B441" s="90" t="s">
        <v>61</v>
      </c>
      <c r="C441" s="257">
        <v>58</v>
      </c>
      <c r="D441" s="258">
        <v>12</v>
      </c>
      <c r="E441" s="258">
        <v>118</v>
      </c>
      <c r="F441" s="269">
        <f>C441*'점수 계산기'!$C$21+D441*'점수 계산기'!$C$23+'점수 계산기'!$C$25</f>
        <v>117.676</v>
      </c>
      <c r="G441" s="269">
        <f t="shared" si="26"/>
        <v>0.17600000000000193</v>
      </c>
      <c r="H441" s="280" t="str">
        <f t="shared" si="28"/>
        <v>진</v>
      </c>
      <c r="I441" s="150"/>
      <c r="J441" s="46">
        <v>435</v>
      </c>
      <c r="K441" s="46" t="str">
        <f t="shared" si="27"/>
        <v>v</v>
      </c>
      <c r="L441" s="302" t="str">
        <f>K441&amp;"_{"&amp;QUOTIENT(J441,23)&amp;"} : "&amp;'국어 진위판정'!E441-0.5&amp;"≤"&amp;'국어 진위판정'!C441&amp;"x+"&amp;'국어 진위판정'!D441&amp;"y+언&lt;"&amp;'국어 진위판정'!E441+0.5</f>
        <v>v_{18} : 117.5≤58x+12y+언&lt;118.5</v>
      </c>
    </row>
    <row r="442" spans="2:12" s="56" customFormat="1" ht="21" customHeight="1">
      <c r="B442" s="90" t="s">
        <v>61</v>
      </c>
      <c r="C442" s="257">
        <v>52</v>
      </c>
      <c r="D442" s="258">
        <v>12</v>
      </c>
      <c r="E442" s="258">
        <v>111</v>
      </c>
      <c r="F442" s="269">
        <f>C442*'점수 계산기'!$C$21+D442*'점수 계산기'!$C$23+'점수 계산기'!$C$25</f>
        <v>110.932</v>
      </c>
      <c r="G442" s="269">
        <f t="shared" si="26"/>
        <v>0.43200000000000216</v>
      </c>
      <c r="H442" s="280" t="str">
        <f t="shared" si="28"/>
        <v>진</v>
      </c>
      <c r="I442" s="150"/>
      <c r="J442" s="46">
        <v>436</v>
      </c>
      <c r="K442" s="46" t="str">
        <f t="shared" si="27"/>
        <v>w</v>
      </c>
      <c r="L442" s="302" t="str">
        <f>K442&amp;"_{"&amp;QUOTIENT(J442,23)&amp;"} : "&amp;'국어 진위판정'!E442-0.5&amp;"≤"&amp;'국어 진위판정'!C442&amp;"x+"&amp;'국어 진위판정'!D442&amp;"y+언&lt;"&amp;'국어 진위판정'!E442+0.5</f>
        <v>w_{18} : 110.5≤52x+12y+언&lt;111.5</v>
      </c>
    </row>
    <row r="443" spans="2:12" s="56" customFormat="1" ht="21" customHeight="1">
      <c r="B443" s="90" t="s">
        <v>61</v>
      </c>
      <c r="C443" s="257">
        <v>45</v>
      </c>
      <c r="D443" s="258">
        <v>12</v>
      </c>
      <c r="E443" s="258">
        <v>103</v>
      </c>
      <c r="F443" s="269">
        <f>C443*'점수 계산기'!$C$21+D443*'점수 계산기'!$C$23+'점수 계산기'!$C$25</f>
        <v>103.06400000000001</v>
      </c>
      <c r="G443" s="269">
        <f t="shared" si="26"/>
        <v>0.43599999999999284</v>
      </c>
      <c r="H443" s="280" t="str">
        <f t="shared" si="28"/>
        <v>진</v>
      </c>
      <c r="I443" s="150"/>
      <c r="J443" s="46">
        <v>437</v>
      </c>
      <c r="K443" s="46" t="str">
        <f t="shared" si="27"/>
        <v>a</v>
      </c>
      <c r="L443" s="302" t="str">
        <f>K443&amp;"_{"&amp;QUOTIENT(J443,23)&amp;"} : "&amp;'국어 진위판정'!E443-0.5&amp;"≤"&amp;'국어 진위판정'!C443&amp;"x+"&amp;'국어 진위판정'!D443&amp;"y+언&lt;"&amp;'국어 진위판정'!E443+0.5</f>
        <v>a_{19} : 102.5≤45x+12y+언&lt;103.5</v>
      </c>
    </row>
    <row r="444" spans="2:12" s="56" customFormat="1" ht="21" customHeight="1">
      <c r="B444" s="90" t="s">
        <v>61</v>
      </c>
      <c r="C444" s="257">
        <v>60</v>
      </c>
      <c r="D444" s="258">
        <v>11</v>
      </c>
      <c r="E444" s="258">
        <v>120</v>
      </c>
      <c r="F444" s="269">
        <f>C444*'점수 계산기'!$C$21+D444*'점수 계산기'!$C$23+'점수 계산기'!$C$25</f>
        <v>118.94200000000002</v>
      </c>
      <c r="G444" s="269">
        <f t="shared" si="26"/>
        <v>0.55799999999997851</v>
      </c>
      <c r="H444" s="280" t="str">
        <f t="shared" si="28"/>
        <v>위</v>
      </c>
      <c r="I444" s="150"/>
      <c r="J444" s="46">
        <v>438</v>
      </c>
      <c r="K444" s="46" t="str">
        <f t="shared" si="27"/>
        <v>b</v>
      </c>
      <c r="L444" s="302" t="str">
        <f>K444&amp;"_{"&amp;QUOTIENT(J444,23)&amp;"} : "&amp;'국어 진위판정'!E444-0.5&amp;"≤"&amp;'국어 진위판정'!C444&amp;"x+"&amp;'국어 진위판정'!D444&amp;"y+언&lt;"&amp;'국어 진위판정'!E444+0.5</f>
        <v>b_{19} : 119.5≤60x+11y+언&lt;120.5</v>
      </c>
    </row>
    <row r="445" spans="2:12" s="56" customFormat="1" ht="21" customHeight="1">
      <c r="B445" s="90" t="s">
        <v>61</v>
      </c>
      <c r="C445" s="257">
        <v>35</v>
      </c>
      <c r="D445" s="258">
        <v>11</v>
      </c>
      <c r="E445" s="258">
        <v>91</v>
      </c>
      <c r="F445" s="269">
        <f>C445*'점수 계산기'!$C$21+D445*'점수 계산기'!$C$23+'점수 계산기'!$C$25</f>
        <v>90.842000000000013</v>
      </c>
      <c r="G445" s="269">
        <f t="shared" si="26"/>
        <v>0.34200000000001296</v>
      </c>
      <c r="H445" s="280" t="str">
        <f t="shared" si="28"/>
        <v>진</v>
      </c>
      <c r="I445" s="150"/>
      <c r="J445" s="46">
        <v>439</v>
      </c>
      <c r="K445" s="46" t="str">
        <f t="shared" si="27"/>
        <v>c</v>
      </c>
      <c r="L445" s="302" t="str">
        <f>K445&amp;"_{"&amp;QUOTIENT(J445,23)&amp;"} : "&amp;'국어 진위판정'!E445-0.5&amp;"≤"&amp;'국어 진위판정'!C445&amp;"x+"&amp;'국어 진위판정'!D445&amp;"y+언&lt;"&amp;'국어 진위판정'!E445+0.5</f>
        <v>c_{19} : 90.5≤35x+11y+언&lt;91.5</v>
      </c>
    </row>
    <row r="446" spans="2:12" s="56" customFormat="1" ht="21" customHeight="1">
      <c r="B446" s="90" t="s">
        <v>61</v>
      </c>
      <c r="C446" s="257">
        <v>63</v>
      </c>
      <c r="D446" s="258">
        <v>8</v>
      </c>
      <c r="E446" s="258">
        <v>122</v>
      </c>
      <c r="F446" s="269">
        <f>C446*'점수 계산기'!$C$21+D446*'점수 계산기'!$C$23+'점수 계산기'!$C$25</f>
        <v>119.36800000000001</v>
      </c>
      <c r="G446" s="269">
        <f t="shared" si="26"/>
        <v>2.1319999999999908</v>
      </c>
      <c r="H446" s="280" t="str">
        <f t="shared" si="28"/>
        <v>위</v>
      </c>
      <c r="I446" s="150"/>
      <c r="J446" s="46">
        <v>440</v>
      </c>
      <c r="K446" s="46" t="str">
        <f t="shared" si="27"/>
        <v>d</v>
      </c>
      <c r="L446" s="302" t="str">
        <f>K446&amp;"_{"&amp;QUOTIENT(J446,23)&amp;"} : "&amp;'국어 진위판정'!E446-0.5&amp;"≤"&amp;'국어 진위판정'!C446&amp;"x+"&amp;'국어 진위판정'!D446&amp;"y+언&lt;"&amp;'국어 진위판정'!E446+0.5</f>
        <v>d_{19} : 121.5≤63x+8y+언&lt;122.5</v>
      </c>
    </row>
    <row r="447" spans="2:12" s="56" customFormat="1" ht="21" customHeight="1">
      <c r="B447" s="90" t="s">
        <v>61</v>
      </c>
      <c r="C447" s="257">
        <v>58</v>
      </c>
      <c r="D447" s="258">
        <v>8</v>
      </c>
      <c r="E447" s="258">
        <v>114</v>
      </c>
      <c r="F447" s="269">
        <f>C447*'점수 계산기'!$C$21+D447*'점수 계산기'!$C$23+'점수 계산기'!$C$25</f>
        <v>113.748</v>
      </c>
      <c r="G447" s="269">
        <f t="shared" ref="G447:G510" si="29">MIN(ABS(E447-0.5-F447), ABS(E447+0.5-F447))</f>
        <v>0.24800000000000466</v>
      </c>
      <c r="H447" s="280" t="str">
        <f t="shared" si="28"/>
        <v>진</v>
      </c>
      <c r="I447" s="150"/>
      <c r="J447" s="46">
        <v>441</v>
      </c>
      <c r="K447" s="46" t="str">
        <f t="shared" si="27"/>
        <v>e</v>
      </c>
      <c r="L447" s="302" t="str">
        <f>K447&amp;"_{"&amp;QUOTIENT(J447,23)&amp;"} : "&amp;'국어 진위판정'!E447-0.5&amp;"≤"&amp;'국어 진위판정'!C447&amp;"x+"&amp;'국어 진위판정'!D447&amp;"y+언&lt;"&amp;'국어 진위판정'!E447+0.5</f>
        <v>e_{19} : 113.5≤58x+8y+언&lt;114.5</v>
      </c>
    </row>
    <row r="448" spans="2:12" s="56" customFormat="1" ht="21" customHeight="1">
      <c r="B448" s="90" t="s">
        <v>61</v>
      </c>
      <c r="C448" s="257">
        <v>66</v>
      </c>
      <c r="D448" s="258">
        <v>5</v>
      </c>
      <c r="E448" s="258">
        <v>134</v>
      </c>
      <c r="F448" s="269">
        <f>C448*'점수 계산기'!$C$21+D448*'점수 계산기'!$C$23+'점수 계산기'!$C$25</f>
        <v>119.79400000000001</v>
      </c>
      <c r="G448" s="269">
        <f t="shared" si="29"/>
        <v>13.705999999999989</v>
      </c>
      <c r="H448" s="280" t="str">
        <f t="shared" si="28"/>
        <v>위</v>
      </c>
      <c r="I448" s="150"/>
      <c r="J448" s="46">
        <v>442</v>
      </c>
      <c r="K448" s="46" t="str">
        <f t="shared" si="27"/>
        <v>f</v>
      </c>
      <c r="L448" s="302" t="str">
        <f>K448&amp;"_{"&amp;QUOTIENT(J448,23)&amp;"} : "&amp;'국어 진위판정'!E448-0.5&amp;"≤"&amp;'국어 진위판정'!C448&amp;"x+"&amp;'국어 진위판정'!D448&amp;"y+언&lt;"&amp;'국어 진위판정'!E448+0.5</f>
        <v>f_{19} : 133.5≤66x+5y+언&lt;134.5</v>
      </c>
    </row>
    <row r="449" spans="2:12" s="56" customFormat="1" ht="21" customHeight="1" thickBot="1">
      <c r="B449" s="92" t="s">
        <v>61</v>
      </c>
      <c r="C449" s="273">
        <v>2</v>
      </c>
      <c r="D449" s="274">
        <v>3</v>
      </c>
      <c r="E449" s="274">
        <v>150</v>
      </c>
      <c r="F449" s="275">
        <f>C449*'점수 계산기'!$C$21+D449*'점수 계산기'!$C$23+'점수 계산기'!$C$25</f>
        <v>45.894000000000005</v>
      </c>
      <c r="G449" s="275">
        <f t="shared" si="29"/>
        <v>103.60599999999999</v>
      </c>
      <c r="H449" s="308" t="str">
        <f t="shared" si="28"/>
        <v>위</v>
      </c>
      <c r="I449" s="150"/>
      <c r="J449" s="46">
        <v>443</v>
      </c>
      <c r="K449" s="46" t="str">
        <f t="shared" si="27"/>
        <v>g</v>
      </c>
      <c r="L449" s="302" t="str">
        <f>K449&amp;"_{"&amp;QUOTIENT(J449,23)&amp;"} : "&amp;'국어 진위판정'!E449-0.5&amp;"≤"&amp;'국어 진위판정'!C449&amp;"x+"&amp;'국어 진위판정'!D449&amp;"y+언&lt;"&amp;'국어 진위판정'!E449+0.5</f>
        <v>g_{19} : 149.5≤2x+3y+언&lt;150.5</v>
      </c>
    </row>
    <row r="450" spans="2:12" s="56" customFormat="1" ht="21" hidden="1" customHeight="1">
      <c r="B450" s="284" t="s">
        <v>61</v>
      </c>
      <c r="C450" s="267"/>
      <c r="D450" s="268"/>
      <c r="E450" s="268"/>
      <c r="F450" s="269">
        <f>C450*'점수 계산기'!$C$21+D450*'점수 계산기'!$C$23+'점수 계산기'!$C$25</f>
        <v>40.700000000000003</v>
      </c>
      <c r="G450" s="269">
        <f t="shared" si="29"/>
        <v>40.200000000000003</v>
      </c>
      <c r="H450" s="280" t="str">
        <f t="shared" si="28"/>
        <v/>
      </c>
      <c r="I450" s="150"/>
      <c r="J450" s="46">
        <v>444</v>
      </c>
      <c r="K450" s="46" t="str">
        <f t="shared" si="27"/>
        <v>h</v>
      </c>
      <c r="L450" s="302" t="str">
        <f>K450&amp;"_{"&amp;QUOTIENT(J450,23)&amp;"} : "&amp;'국어 진위판정'!E450-0.5&amp;"≤"&amp;'국어 진위판정'!C450&amp;"x+"&amp;'국어 진위판정'!D450&amp;"y+언&lt;"&amp;'국어 진위판정'!E450+0.5</f>
        <v>h_{19} : -0.5≤x+y+언&lt;0.5</v>
      </c>
    </row>
    <row r="451" spans="2:12" s="56" customFormat="1" ht="21" hidden="1" customHeight="1">
      <c r="B451" s="256" t="s">
        <v>61</v>
      </c>
      <c r="C451" s="257"/>
      <c r="D451" s="258"/>
      <c r="E451" s="258"/>
      <c r="F451" s="269">
        <f>C451*'점수 계산기'!$C$21+D451*'점수 계산기'!$C$23+'점수 계산기'!$C$25</f>
        <v>40.700000000000003</v>
      </c>
      <c r="G451" s="269">
        <f t="shared" si="29"/>
        <v>40.200000000000003</v>
      </c>
      <c r="H451" s="280" t="str">
        <f t="shared" si="28"/>
        <v/>
      </c>
      <c r="I451" s="150"/>
      <c r="J451" s="46">
        <v>445</v>
      </c>
      <c r="K451" s="46" t="str">
        <f t="shared" si="27"/>
        <v>i</v>
      </c>
      <c r="L451" s="302" t="str">
        <f>K451&amp;"_{"&amp;QUOTIENT(J451,23)&amp;"} : "&amp;'국어 진위판정'!E451-0.5&amp;"≤"&amp;'국어 진위판정'!C451&amp;"x+"&amp;'국어 진위판정'!D451&amp;"y+언&lt;"&amp;'국어 진위판정'!E451+0.5</f>
        <v>i_{19} : -0.5≤x+y+언&lt;0.5</v>
      </c>
    </row>
    <row r="452" spans="2:12" s="56" customFormat="1" ht="21" hidden="1" customHeight="1">
      <c r="B452" s="256" t="s">
        <v>61</v>
      </c>
      <c r="C452" s="257"/>
      <c r="D452" s="258"/>
      <c r="E452" s="258"/>
      <c r="F452" s="269">
        <f>C452*'점수 계산기'!$C$21+D452*'점수 계산기'!$C$23+'점수 계산기'!$C$25</f>
        <v>40.700000000000003</v>
      </c>
      <c r="G452" s="269">
        <f t="shared" si="29"/>
        <v>40.200000000000003</v>
      </c>
      <c r="H452" s="280" t="str">
        <f t="shared" si="28"/>
        <v/>
      </c>
      <c r="I452" s="150"/>
      <c r="J452" s="46">
        <v>446</v>
      </c>
      <c r="K452" s="46" t="str">
        <f t="shared" si="27"/>
        <v>j</v>
      </c>
      <c r="L452" s="302" t="str">
        <f>K452&amp;"_{"&amp;QUOTIENT(J452,23)&amp;"} : "&amp;'국어 진위판정'!E452-0.5&amp;"≤"&amp;'국어 진위판정'!C452&amp;"x+"&amp;'국어 진위판정'!D452&amp;"y+언&lt;"&amp;'국어 진위판정'!E452+0.5</f>
        <v>j_{19} : -0.5≤x+y+언&lt;0.5</v>
      </c>
    </row>
    <row r="453" spans="2:12" s="56" customFormat="1" ht="21" hidden="1" customHeight="1">
      <c r="B453" s="256" t="s">
        <v>61</v>
      </c>
      <c r="C453" s="257"/>
      <c r="D453" s="258"/>
      <c r="E453" s="258"/>
      <c r="F453" s="269">
        <f>C453*'점수 계산기'!$C$21+D453*'점수 계산기'!$C$23+'점수 계산기'!$C$25</f>
        <v>40.700000000000003</v>
      </c>
      <c r="G453" s="269">
        <f t="shared" si="29"/>
        <v>40.200000000000003</v>
      </c>
      <c r="H453" s="280" t="str">
        <f t="shared" si="28"/>
        <v/>
      </c>
      <c r="I453" s="150"/>
      <c r="J453" s="46">
        <v>447</v>
      </c>
      <c r="K453" s="46" t="str">
        <f t="shared" si="27"/>
        <v>k</v>
      </c>
      <c r="L453" s="302" t="str">
        <f>K453&amp;"_{"&amp;QUOTIENT(J453,23)&amp;"} : "&amp;'국어 진위판정'!E453-0.5&amp;"≤"&amp;'국어 진위판정'!C453&amp;"x+"&amp;'국어 진위판정'!D453&amp;"y+언&lt;"&amp;'국어 진위판정'!E453+0.5</f>
        <v>k_{19} : -0.5≤x+y+언&lt;0.5</v>
      </c>
    </row>
    <row r="454" spans="2:12" s="56" customFormat="1" ht="21" hidden="1" customHeight="1">
      <c r="B454" s="256" t="s">
        <v>61</v>
      </c>
      <c r="C454" s="257"/>
      <c r="D454" s="258"/>
      <c r="E454" s="258"/>
      <c r="F454" s="269">
        <f>C454*'점수 계산기'!$C$21+D454*'점수 계산기'!$C$23+'점수 계산기'!$C$25</f>
        <v>40.700000000000003</v>
      </c>
      <c r="G454" s="269">
        <f t="shared" si="29"/>
        <v>40.200000000000003</v>
      </c>
      <c r="H454" s="280" t="str">
        <f t="shared" si="28"/>
        <v/>
      </c>
      <c r="I454" s="150"/>
      <c r="J454" s="46">
        <v>448</v>
      </c>
      <c r="K454" s="46" t="str">
        <f t="shared" si="27"/>
        <v>l</v>
      </c>
      <c r="L454" s="302" t="str">
        <f>K454&amp;"_{"&amp;QUOTIENT(J454,23)&amp;"} : "&amp;'국어 진위판정'!E454-0.5&amp;"≤"&amp;'국어 진위판정'!C454&amp;"x+"&amp;'국어 진위판정'!D454&amp;"y+언&lt;"&amp;'국어 진위판정'!E454+0.5</f>
        <v>l_{19} : -0.5≤x+y+언&lt;0.5</v>
      </c>
    </row>
    <row r="455" spans="2:12" s="56" customFormat="1" ht="21" hidden="1" customHeight="1">
      <c r="B455" s="256" t="s">
        <v>61</v>
      </c>
      <c r="C455" s="257"/>
      <c r="D455" s="258"/>
      <c r="E455" s="258"/>
      <c r="F455" s="269">
        <f>C455*'점수 계산기'!$C$21+D455*'점수 계산기'!$C$23+'점수 계산기'!$C$25</f>
        <v>40.700000000000003</v>
      </c>
      <c r="G455" s="269">
        <f t="shared" si="29"/>
        <v>40.200000000000003</v>
      </c>
      <c r="H455" s="280" t="str">
        <f t="shared" si="28"/>
        <v/>
      </c>
      <c r="I455" s="150"/>
      <c r="J455" s="46">
        <v>449</v>
      </c>
      <c r="K455" s="46" t="str">
        <f t="shared" si="27"/>
        <v>m</v>
      </c>
      <c r="L455" s="302" t="str">
        <f>K455&amp;"_{"&amp;QUOTIENT(J455,23)&amp;"} : "&amp;'국어 진위판정'!E455-0.5&amp;"≤"&amp;'국어 진위판정'!C455&amp;"x+"&amp;'국어 진위판정'!D455&amp;"y+언&lt;"&amp;'국어 진위판정'!E455+0.5</f>
        <v>m_{19} : -0.5≤x+y+언&lt;0.5</v>
      </c>
    </row>
    <row r="456" spans="2:12" s="56" customFormat="1" ht="21" hidden="1" customHeight="1">
      <c r="B456" s="256" t="s">
        <v>61</v>
      </c>
      <c r="C456" s="257"/>
      <c r="D456" s="258"/>
      <c r="E456" s="258"/>
      <c r="F456" s="269">
        <f>C456*'점수 계산기'!$C$21+D456*'점수 계산기'!$C$23+'점수 계산기'!$C$25</f>
        <v>40.700000000000003</v>
      </c>
      <c r="G456" s="269">
        <f t="shared" si="29"/>
        <v>40.200000000000003</v>
      </c>
      <c r="H456" s="280" t="str">
        <f t="shared" si="28"/>
        <v/>
      </c>
      <c r="I456" s="150"/>
      <c r="J456" s="46">
        <v>450</v>
      </c>
      <c r="K456" s="46" t="str">
        <f t="shared" si="27"/>
        <v>n</v>
      </c>
      <c r="L456" s="302" t="str">
        <f>K456&amp;"_{"&amp;QUOTIENT(J456,23)&amp;"} : "&amp;'국어 진위판정'!E456-0.5&amp;"≤"&amp;'국어 진위판정'!C456&amp;"x+"&amp;'국어 진위판정'!D456&amp;"y+언&lt;"&amp;'국어 진위판정'!E456+0.5</f>
        <v>n_{19} : -0.5≤x+y+언&lt;0.5</v>
      </c>
    </row>
    <row r="457" spans="2:12" s="56" customFormat="1" ht="21" hidden="1" customHeight="1">
      <c r="B457" s="256" t="s">
        <v>61</v>
      </c>
      <c r="C457" s="257"/>
      <c r="D457" s="258"/>
      <c r="E457" s="258"/>
      <c r="F457" s="269">
        <f>C457*'점수 계산기'!$C$21+D457*'점수 계산기'!$C$23+'점수 계산기'!$C$25</f>
        <v>40.700000000000003</v>
      </c>
      <c r="G457" s="269">
        <f t="shared" si="29"/>
        <v>40.200000000000003</v>
      </c>
      <c r="H457" s="280" t="str">
        <f t="shared" si="28"/>
        <v/>
      </c>
      <c r="I457" s="150"/>
      <c r="J457" s="46">
        <v>451</v>
      </c>
      <c r="K457" s="46" t="str">
        <f t="shared" si="27"/>
        <v>o</v>
      </c>
      <c r="L457" s="302" t="str">
        <f>K457&amp;"_{"&amp;QUOTIENT(J457,23)&amp;"} : "&amp;'국어 진위판정'!E457-0.5&amp;"≤"&amp;'국어 진위판정'!C457&amp;"x+"&amp;'국어 진위판정'!D457&amp;"y+언&lt;"&amp;'국어 진위판정'!E457+0.5</f>
        <v>o_{19} : -0.5≤x+y+언&lt;0.5</v>
      </c>
    </row>
    <row r="458" spans="2:12" s="56" customFormat="1" ht="21" hidden="1" customHeight="1">
      <c r="B458" s="256" t="s">
        <v>61</v>
      </c>
      <c r="C458" s="257"/>
      <c r="D458" s="258"/>
      <c r="E458" s="258"/>
      <c r="F458" s="269">
        <f>C458*'점수 계산기'!$C$21+D458*'점수 계산기'!$C$23+'점수 계산기'!$C$25</f>
        <v>40.700000000000003</v>
      </c>
      <c r="G458" s="269">
        <f t="shared" si="29"/>
        <v>40.200000000000003</v>
      </c>
      <c r="H458" s="280" t="str">
        <f t="shared" si="28"/>
        <v/>
      </c>
      <c r="I458" s="150"/>
      <c r="J458" s="46">
        <v>452</v>
      </c>
      <c r="K458" s="46" t="str">
        <f t="shared" si="27"/>
        <v>p</v>
      </c>
      <c r="L458" s="302" t="str">
        <f>K458&amp;"_{"&amp;QUOTIENT(J458,23)&amp;"} : "&amp;'국어 진위판정'!E458-0.5&amp;"≤"&amp;'국어 진위판정'!C458&amp;"x+"&amp;'국어 진위판정'!D458&amp;"y+언&lt;"&amp;'국어 진위판정'!E458+0.5</f>
        <v>p_{19} : -0.5≤x+y+언&lt;0.5</v>
      </c>
    </row>
    <row r="459" spans="2:12" s="56" customFormat="1" ht="21" hidden="1" customHeight="1">
      <c r="B459" s="256" t="s">
        <v>61</v>
      </c>
      <c r="C459" s="257"/>
      <c r="D459" s="258"/>
      <c r="E459" s="258"/>
      <c r="F459" s="269">
        <f>C459*'점수 계산기'!$C$21+D459*'점수 계산기'!$C$23+'점수 계산기'!$C$25</f>
        <v>40.700000000000003</v>
      </c>
      <c r="G459" s="269">
        <f t="shared" si="29"/>
        <v>40.200000000000003</v>
      </c>
      <c r="H459" s="280" t="str">
        <f t="shared" si="28"/>
        <v/>
      </c>
      <c r="I459" s="150"/>
      <c r="J459" s="46">
        <v>453</v>
      </c>
      <c r="K459" s="46" t="str">
        <f t="shared" si="27"/>
        <v>q</v>
      </c>
      <c r="L459" s="302" t="str">
        <f>K459&amp;"_{"&amp;QUOTIENT(J459,23)&amp;"} : "&amp;'국어 진위판정'!E459-0.5&amp;"≤"&amp;'국어 진위판정'!C459&amp;"x+"&amp;'국어 진위판정'!D459&amp;"y+언&lt;"&amp;'국어 진위판정'!E459+0.5</f>
        <v>q_{19} : -0.5≤x+y+언&lt;0.5</v>
      </c>
    </row>
    <row r="460" spans="2:12" s="56" customFormat="1" ht="21" hidden="1" customHeight="1">
      <c r="B460" s="256" t="s">
        <v>61</v>
      </c>
      <c r="C460" s="257"/>
      <c r="D460" s="258"/>
      <c r="E460" s="258"/>
      <c r="F460" s="269">
        <f>C460*'점수 계산기'!$C$21+D460*'점수 계산기'!$C$23+'점수 계산기'!$C$25</f>
        <v>40.700000000000003</v>
      </c>
      <c r="G460" s="269">
        <f t="shared" si="29"/>
        <v>40.200000000000003</v>
      </c>
      <c r="H460" s="280" t="str">
        <f t="shared" si="28"/>
        <v/>
      </c>
      <c r="I460" s="150"/>
      <c r="J460" s="46">
        <v>454</v>
      </c>
      <c r="K460" s="46" t="str">
        <f t="shared" si="27"/>
        <v>r</v>
      </c>
      <c r="L460" s="302" t="str">
        <f>K460&amp;"_{"&amp;QUOTIENT(J460,23)&amp;"} : "&amp;'국어 진위판정'!E460-0.5&amp;"≤"&amp;'국어 진위판정'!C460&amp;"x+"&amp;'국어 진위판정'!D460&amp;"y+언&lt;"&amp;'국어 진위판정'!E460+0.5</f>
        <v>r_{19} : -0.5≤x+y+언&lt;0.5</v>
      </c>
    </row>
    <row r="461" spans="2:12" s="56" customFormat="1" ht="21" hidden="1" customHeight="1">
      <c r="B461" s="256" t="s">
        <v>61</v>
      </c>
      <c r="C461" s="257"/>
      <c r="D461" s="258"/>
      <c r="E461" s="258"/>
      <c r="F461" s="269">
        <f>C461*'점수 계산기'!$C$21+D461*'점수 계산기'!$C$23+'점수 계산기'!$C$25</f>
        <v>40.700000000000003</v>
      </c>
      <c r="G461" s="269">
        <f t="shared" si="29"/>
        <v>40.200000000000003</v>
      </c>
      <c r="H461" s="280" t="str">
        <f t="shared" si="28"/>
        <v/>
      </c>
      <c r="I461" s="150"/>
      <c r="J461" s="46">
        <v>455</v>
      </c>
      <c r="K461" s="46" t="str">
        <f t="shared" si="27"/>
        <v>s</v>
      </c>
      <c r="L461" s="302" t="str">
        <f>K461&amp;"_{"&amp;QUOTIENT(J461,23)&amp;"} : "&amp;'국어 진위판정'!E461-0.5&amp;"≤"&amp;'국어 진위판정'!C461&amp;"x+"&amp;'국어 진위판정'!D461&amp;"y+언&lt;"&amp;'국어 진위판정'!E461+0.5</f>
        <v>s_{19} : -0.5≤x+y+언&lt;0.5</v>
      </c>
    </row>
    <row r="462" spans="2:12" s="56" customFormat="1" ht="21" hidden="1" customHeight="1">
      <c r="B462" s="256" t="s">
        <v>61</v>
      </c>
      <c r="C462" s="257"/>
      <c r="D462" s="258"/>
      <c r="E462" s="258"/>
      <c r="F462" s="269">
        <f>C462*'점수 계산기'!$C$21+D462*'점수 계산기'!$C$23+'점수 계산기'!$C$25</f>
        <v>40.700000000000003</v>
      </c>
      <c r="G462" s="269">
        <f t="shared" si="29"/>
        <v>40.200000000000003</v>
      </c>
      <c r="H462" s="280" t="str">
        <f t="shared" si="28"/>
        <v/>
      </c>
      <c r="I462" s="150"/>
      <c r="J462" s="46">
        <v>456</v>
      </c>
      <c r="K462" s="46" t="str">
        <f t="shared" si="27"/>
        <v>t</v>
      </c>
      <c r="L462" s="302" t="str">
        <f>K462&amp;"_{"&amp;QUOTIENT(J462,23)&amp;"} : "&amp;'국어 진위판정'!E462-0.5&amp;"≤"&amp;'국어 진위판정'!C462&amp;"x+"&amp;'국어 진위판정'!D462&amp;"y+언&lt;"&amp;'국어 진위판정'!E462+0.5</f>
        <v>t_{19} : -0.5≤x+y+언&lt;0.5</v>
      </c>
    </row>
    <row r="463" spans="2:12" s="56" customFormat="1" ht="21" hidden="1" customHeight="1">
      <c r="B463" s="256" t="s">
        <v>61</v>
      </c>
      <c r="C463" s="257"/>
      <c r="D463" s="258"/>
      <c r="E463" s="258"/>
      <c r="F463" s="269">
        <f>C463*'점수 계산기'!$C$21+D463*'점수 계산기'!$C$23+'점수 계산기'!$C$25</f>
        <v>40.700000000000003</v>
      </c>
      <c r="G463" s="269">
        <f t="shared" si="29"/>
        <v>40.200000000000003</v>
      </c>
      <c r="H463" s="280" t="str">
        <f t="shared" si="28"/>
        <v/>
      </c>
      <c r="I463" s="150"/>
      <c r="J463" s="46">
        <v>457</v>
      </c>
      <c r="K463" s="46" t="str">
        <f t="shared" si="27"/>
        <v>u</v>
      </c>
      <c r="L463" s="302" t="str">
        <f>K463&amp;"_{"&amp;QUOTIENT(J463,23)&amp;"} : "&amp;'국어 진위판정'!E463-0.5&amp;"≤"&amp;'국어 진위판정'!C463&amp;"x+"&amp;'국어 진위판정'!D463&amp;"y+언&lt;"&amp;'국어 진위판정'!E463+0.5</f>
        <v>u_{19} : -0.5≤x+y+언&lt;0.5</v>
      </c>
    </row>
    <row r="464" spans="2:12" s="56" customFormat="1" ht="21" hidden="1" customHeight="1">
      <c r="B464" s="256" t="s">
        <v>61</v>
      </c>
      <c r="C464" s="257"/>
      <c r="D464" s="258"/>
      <c r="E464" s="258"/>
      <c r="F464" s="269">
        <f>C464*'점수 계산기'!$C$21+D464*'점수 계산기'!$C$23+'점수 계산기'!$C$25</f>
        <v>40.700000000000003</v>
      </c>
      <c r="G464" s="269">
        <f t="shared" si="29"/>
        <v>40.200000000000003</v>
      </c>
      <c r="H464" s="280" t="str">
        <f t="shared" si="28"/>
        <v/>
      </c>
      <c r="I464" s="150"/>
      <c r="J464" s="46">
        <v>458</v>
      </c>
      <c r="K464" s="46" t="str">
        <f t="shared" si="27"/>
        <v>v</v>
      </c>
      <c r="L464" s="302" t="str">
        <f>K464&amp;"_{"&amp;QUOTIENT(J464,23)&amp;"} : "&amp;'국어 진위판정'!E464-0.5&amp;"≤"&amp;'국어 진위판정'!C464&amp;"x+"&amp;'국어 진위판정'!D464&amp;"y+언&lt;"&amp;'국어 진위판정'!E464+0.5</f>
        <v>v_{19} : -0.5≤x+y+언&lt;0.5</v>
      </c>
    </row>
    <row r="465" spans="2:15" s="56" customFormat="1" ht="21" hidden="1" customHeight="1">
      <c r="B465" s="256" t="s">
        <v>61</v>
      </c>
      <c r="C465" s="257"/>
      <c r="D465" s="258"/>
      <c r="E465" s="258"/>
      <c r="F465" s="269">
        <f>C465*'점수 계산기'!$C$21+D465*'점수 계산기'!$C$23+'점수 계산기'!$C$25</f>
        <v>40.700000000000003</v>
      </c>
      <c r="G465" s="269">
        <f t="shared" si="29"/>
        <v>40.200000000000003</v>
      </c>
      <c r="H465" s="280" t="str">
        <f t="shared" si="28"/>
        <v/>
      </c>
      <c r="I465" s="150"/>
      <c r="J465" s="46">
        <v>459</v>
      </c>
      <c r="K465" s="46" t="str">
        <f t="shared" si="27"/>
        <v>w</v>
      </c>
      <c r="L465" s="302" t="str">
        <f>K465&amp;"_{"&amp;QUOTIENT(J465,23)&amp;"} : "&amp;'국어 진위판정'!E465-0.5&amp;"≤"&amp;'국어 진위판정'!C465&amp;"x+"&amp;'국어 진위판정'!D465&amp;"y+언&lt;"&amp;'국어 진위판정'!E465+0.5</f>
        <v>w_{19} : -0.5≤x+y+언&lt;0.5</v>
      </c>
    </row>
    <row r="466" spans="2:15" s="56" customFormat="1" ht="21" hidden="1" customHeight="1">
      <c r="B466" s="256" t="s">
        <v>61</v>
      </c>
      <c r="C466" s="257"/>
      <c r="D466" s="258"/>
      <c r="E466" s="258"/>
      <c r="F466" s="269">
        <f>C466*'점수 계산기'!$C$21+D466*'점수 계산기'!$C$23+'점수 계산기'!$C$25</f>
        <v>40.700000000000003</v>
      </c>
      <c r="G466" s="269">
        <f t="shared" si="29"/>
        <v>40.200000000000003</v>
      </c>
      <c r="H466" s="280" t="str">
        <f t="shared" si="28"/>
        <v/>
      </c>
      <c r="I466" s="150"/>
      <c r="J466" s="46">
        <v>460</v>
      </c>
      <c r="K466" s="46" t="str">
        <f t="shared" si="27"/>
        <v>a</v>
      </c>
      <c r="L466" s="302" t="str">
        <f>K466&amp;"_{"&amp;QUOTIENT(J466,23)&amp;"} : "&amp;'국어 진위판정'!E466-0.5&amp;"≤"&amp;'국어 진위판정'!C466&amp;"x+"&amp;'국어 진위판정'!D466&amp;"y+언&lt;"&amp;'국어 진위판정'!E466+0.5</f>
        <v>a_{20} : -0.5≤x+y+언&lt;0.5</v>
      </c>
    </row>
    <row r="467" spans="2:15" s="56" customFormat="1" ht="21" hidden="1" customHeight="1">
      <c r="B467" s="256" t="s">
        <v>61</v>
      </c>
      <c r="C467" s="257"/>
      <c r="D467" s="258"/>
      <c r="E467" s="258"/>
      <c r="F467" s="269">
        <f>C467*'점수 계산기'!$C$21+D467*'점수 계산기'!$C$23+'점수 계산기'!$C$25</f>
        <v>40.700000000000003</v>
      </c>
      <c r="G467" s="269">
        <f t="shared" si="29"/>
        <v>40.200000000000003</v>
      </c>
      <c r="H467" s="280" t="str">
        <f t="shared" si="28"/>
        <v/>
      </c>
      <c r="I467" s="150"/>
      <c r="J467" s="46">
        <v>461</v>
      </c>
      <c r="K467" s="46" t="str">
        <f t="shared" si="27"/>
        <v>b</v>
      </c>
      <c r="L467" s="302" t="str">
        <f>K467&amp;"_{"&amp;QUOTIENT(J467,23)&amp;"} : "&amp;'국어 진위판정'!E467-0.5&amp;"≤"&amp;'국어 진위판정'!C467&amp;"x+"&amp;'국어 진위판정'!D467&amp;"y+언&lt;"&amp;'국어 진위판정'!E467+0.5</f>
        <v>b_{20} : -0.5≤x+y+언&lt;0.5</v>
      </c>
    </row>
    <row r="468" spans="2:15" s="56" customFormat="1" ht="21" hidden="1" customHeight="1">
      <c r="B468" s="256" t="s">
        <v>61</v>
      </c>
      <c r="C468" s="257"/>
      <c r="D468" s="258"/>
      <c r="E468" s="258"/>
      <c r="F468" s="269">
        <f>C468*'점수 계산기'!$C$21+D468*'점수 계산기'!$C$23+'점수 계산기'!$C$25</f>
        <v>40.700000000000003</v>
      </c>
      <c r="G468" s="269">
        <f t="shared" si="29"/>
        <v>40.200000000000003</v>
      </c>
      <c r="H468" s="280" t="str">
        <f t="shared" si="28"/>
        <v/>
      </c>
      <c r="I468" s="150"/>
      <c r="J468" s="46">
        <v>462</v>
      </c>
      <c r="K468" s="46" t="str">
        <f t="shared" si="27"/>
        <v>c</v>
      </c>
      <c r="L468" s="302" t="str">
        <f>K468&amp;"_{"&amp;QUOTIENT(J468,23)&amp;"} : "&amp;'국어 진위판정'!E468-0.5&amp;"≤"&amp;'국어 진위판정'!C468&amp;"x+"&amp;'국어 진위판정'!D468&amp;"y+언&lt;"&amp;'국어 진위판정'!E468+0.5</f>
        <v>c_{20} : -0.5≤x+y+언&lt;0.5</v>
      </c>
    </row>
    <row r="469" spans="2:15" s="56" customFormat="1" ht="21" hidden="1" customHeight="1">
      <c r="B469" s="256" t="s">
        <v>61</v>
      </c>
      <c r="C469" s="257"/>
      <c r="D469" s="258"/>
      <c r="E469" s="258"/>
      <c r="F469" s="269">
        <f>C469*'점수 계산기'!$C$21+D469*'점수 계산기'!$C$23+'점수 계산기'!$C$25</f>
        <v>40.700000000000003</v>
      </c>
      <c r="G469" s="269">
        <f t="shared" si="29"/>
        <v>40.200000000000003</v>
      </c>
      <c r="H469" s="280" t="str">
        <f t="shared" si="28"/>
        <v/>
      </c>
      <c r="I469" s="150"/>
      <c r="J469" s="46">
        <v>463</v>
      </c>
      <c r="K469" s="46" t="str">
        <f t="shared" si="27"/>
        <v>d</v>
      </c>
      <c r="L469" s="302" t="str">
        <f>K469&amp;"_{"&amp;QUOTIENT(J469,23)&amp;"} : "&amp;'국어 진위판정'!E469-0.5&amp;"≤"&amp;'국어 진위판정'!C469&amp;"x+"&amp;'국어 진위판정'!D469&amp;"y+언&lt;"&amp;'국어 진위판정'!E469+0.5</f>
        <v>d_{20} : -0.5≤x+y+언&lt;0.5</v>
      </c>
    </row>
    <row r="470" spans="2:15" s="56" customFormat="1" ht="21" hidden="1" customHeight="1">
      <c r="B470" s="256" t="s">
        <v>61</v>
      </c>
      <c r="C470" s="257"/>
      <c r="D470" s="258"/>
      <c r="E470" s="258"/>
      <c r="F470" s="269">
        <f>C470*'점수 계산기'!$C$21+D470*'점수 계산기'!$C$23+'점수 계산기'!$C$25</f>
        <v>40.700000000000003</v>
      </c>
      <c r="G470" s="269">
        <f t="shared" si="29"/>
        <v>40.200000000000003</v>
      </c>
      <c r="H470" s="280" t="str">
        <f t="shared" si="28"/>
        <v/>
      </c>
      <c r="I470" s="150"/>
      <c r="J470" s="46">
        <v>464</v>
      </c>
      <c r="K470" s="46" t="str">
        <f t="shared" si="27"/>
        <v>e</v>
      </c>
      <c r="L470" s="302" t="str">
        <f>K470&amp;"_{"&amp;QUOTIENT(J470,23)&amp;"} : "&amp;'국어 진위판정'!E470-0.5&amp;"≤"&amp;'국어 진위판정'!C470&amp;"x+"&amp;'국어 진위판정'!D470&amp;"y+언&lt;"&amp;'국어 진위판정'!E470+0.5</f>
        <v>e_{20} : -0.5≤x+y+언&lt;0.5</v>
      </c>
      <c r="O470" s="4"/>
    </row>
    <row r="471" spans="2:15" s="56" customFormat="1" ht="21" hidden="1" customHeight="1">
      <c r="B471" s="256" t="s">
        <v>61</v>
      </c>
      <c r="C471" s="257"/>
      <c r="D471" s="258"/>
      <c r="E471" s="258"/>
      <c r="F471" s="269">
        <f>C471*'점수 계산기'!$C$21+D471*'점수 계산기'!$C$23+'점수 계산기'!$C$25</f>
        <v>40.700000000000003</v>
      </c>
      <c r="G471" s="269">
        <f t="shared" si="29"/>
        <v>40.200000000000003</v>
      </c>
      <c r="H471" s="280" t="str">
        <f t="shared" si="28"/>
        <v/>
      </c>
      <c r="I471" s="150"/>
      <c r="J471" s="46">
        <v>465</v>
      </c>
      <c r="K471" s="46" t="str">
        <f t="shared" si="27"/>
        <v>f</v>
      </c>
      <c r="L471" s="302" t="str">
        <f>K471&amp;"_{"&amp;QUOTIENT(J471,23)&amp;"} : "&amp;'국어 진위판정'!E471-0.5&amp;"≤"&amp;'국어 진위판정'!C471&amp;"x+"&amp;'국어 진위판정'!D471&amp;"y+언&lt;"&amp;'국어 진위판정'!E471+0.5</f>
        <v>f_{20} : -0.5≤x+y+언&lt;0.5</v>
      </c>
    </row>
    <row r="472" spans="2:15" s="56" customFormat="1" ht="21" hidden="1" customHeight="1">
      <c r="B472" s="256" t="s">
        <v>61</v>
      </c>
      <c r="C472" s="257"/>
      <c r="D472" s="258"/>
      <c r="E472" s="258"/>
      <c r="F472" s="269">
        <f>C472*'점수 계산기'!$C$21+D472*'점수 계산기'!$C$23+'점수 계산기'!$C$25</f>
        <v>40.700000000000003</v>
      </c>
      <c r="G472" s="269">
        <f t="shared" si="29"/>
        <v>40.200000000000003</v>
      </c>
      <c r="H472" s="280" t="str">
        <f t="shared" si="28"/>
        <v/>
      </c>
      <c r="I472" s="150"/>
      <c r="J472" s="46">
        <v>466</v>
      </c>
      <c r="K472" s="46" t="str">
        <f t="shared" si="27"/>
        <v>g</v>
      </c>
      <c r="L472" s="302" t="str">
        <f>K472&amp;"_{"&amp;QUOTIENT(J472,23)&amp;"} : "&amp;'국어 진위판정'!E472-0.5&amp;"≤"&amp;'국어 진위판정'!C472&amp;"x+"&amp;'국어 진위판정'!D472&amp;"y+언&lt;"&amp;'국어 진위판정'!E472+0.5</f>
        <v>g_{20} : -0.5≤x+y+언&lt;0.5</v>
      </c>
    </row>
    <row r="473" spans="2:15" s="56" customFormat="1" ht="21" hidden="1" customHeight="1">
      <c r="B473" s="256" t="s">
        <v>61</v>
      </c>
      <c r="C473" s="257"/>
      <c r="D473" s="258"/>
      <c r="E473" s="258"/>
      <c r="F473" s="269">
        <f>C473*'점수 계산기'!$C$21+D473*'점수 계산기'!$C$23+'점수 계산기'!$C$25</f>
        <v>40.700000000000003</v>
      </c>
      <c r="G473" s="269">
        <f t="shared" si="29"/>
        <v>40.200000000000003</v>
      </c>
      <c r="H473" s="280" t="str">
        <f t="shared" si="28"/>
        <v/>
      </c>
      <c r="I473" s="150"/>
      <c r="J473" s="46">
        <v>467</v>
      </c>
      <c r="K473" s="46" t="str">
        <f t="shared" si="27"/>
        <v>h</v>
      </c>
      <c r="L473" s="302" t="str">
        <f>K473&amp;"_{"&amp;QUOTIENT(J473,23)&amp;"} : "&amp;'국어 진위판정'!E473-0.5&amp;"≤"&amp;'국어 진위판정'!C473&amp;"x+"&amp;'국어 진위판정'!D473&amp;"y+언&lt;"&amp;'국어 진위판정'!E473+0.5</f>
        <v>h_{20} : -0.5≤x+y+언&lt;0.5</v>
      </c>
    </row>
    <row r="474" spans="2:15" s="56" customFormat="1" ht="21" hidden="1" customHeight="1">
      <c r="B474" s="256" t="s">
        <v>61</v>
      </c>
      <c r="C474" s="257"/>
      <c r="D474" s="258"/>
      <c r="E474" s="258"/>
      <c r="F474" s="269">
        <f>C474*'점수 계산기'!$C$21+D474*'점수 계산기'!$C$23+'점수 계산기'!$C$25</f>
        <v>40.700000000000003</v>
      </c>
      <c r="G474" s="269">
        <f t="shared" si="29"/>
        <v>40.200000000000003</v>
      </c>
      <c r="H474" s="280" t="str">
        <f t="shared" si="28"/>
        <v/>
      </c>
      <c r="I474" s="150"/>
      <c r="J474" s="46">
        <v>468</v>
      </c>
      <c r="K474" s="46" t="str">
        <f t="shared" si="27"/>
        <v>i</v>
      </c>
      <c r="L474" s="302" t="str">
        <f>K474&amp;"_{"&amp;QUOTIENT(J474,23)&amp;"} : "&amp;'국어 진위판정'!E474-0.5&amp;"≤"&amp;'국어 진위판정'!C474&amp;"x+"&amp;'국어 진위판정'!D474&amp;"y+언&lt;"&amp;'국어 진위판정'!E474+0.5</f>
        <v>i_{20} : -0.5≤x+y+언&lt;0.5</v>
      </c>
    </row>
    <row r="475" spans="2:15" s="56" customFormat="1" ht="21" hidden="1" customHeight="1">
      <c r="B475" s="256" t="s">
        <v>61</v>
      </c>
      <c r="C475" s="257"/>
      <c r="D475" s="258"/>
      <c r="E475" s="258"/>
      <c r="F475" s="269">
        <f>C475*'점수 계산기'!$C$21+D475*'점수 계산기'!$C$23+'점수 계산기'!$C$25</f>
        <v>40.700000000000003</v>
      </c>
      <c r="G475" s="269">
        <f t="shared" si="29"/>
        <v>40.200000000000003</v>
      </c>
      <c r="H475" s="280" t="str">
        <f t="shared" si="28"/>
        <v/>
      </c>
      <c r="I475" s="150"/>
      <c r="J475" s="46">
        <v>469</v>
      </c>
      <c r="K475" s="46" t="str">
        <f t="shared" si="27"/>
        <v>j</v>
      </c>
      <c r="L475" s="302" t="str">
        <f>K475&amp;"_{"&amp;QUOTIENT(J475,23)&amp;"} : "&amp;'국어 진위판정'!E475-0.5&amp;"≤"&amp;'국어 진위판정'!C475&amp;"x+"&amp;'국어 진위판정'!D475&amp;"y+언&lt;"&amp;'국어 진위판정'!E475+0.5</f>
        <v>j_{20} : -0.5≤x+y+언&lt;0.5</v>
      </c>
    </row>
    <row r="476" spans="2:15" s="56" customFormat="1" ht="21" hidden="1" customHeight="1">
      <c r="B476" s="256" t="s">
        <v>61</v>
      </c>
      <c r="C476" s="257"/>
      <c r="D476" s="258"/>
      <c r="E476" s="258"/>
      <c r="F476" s="269">
        <f>C476*'점수 계산기'!$C$21+D476*'점수 계산기'!$C$23+'점수 계산기'!$C$25</f>
        <v>40.700000000000003</v>
      </c>
      <c r="G476" s="269">
        <f t="shared" si="29"/>
        <v>40.200000000000003</v>
      </c>
      <c r="H476" s="280" t="str">
        <f t="shared" si="28"/>
        <v/>
      </c>
      <c r="I476" s="150"/>
      <c r="J476" s="46">
        <v>470</v>
      </c>
      <c r="K476" s="46" t="str">
        <f t="shared" si="27"/>
        <v>k</v>
      </c>
      <c r="L476" s="302" t="str">
        <f>K476&amp;"_{"&amp;QUOTIENT(J476,23)&amp;"} : "&amp;'국어 진위판정'!E476-0.5&amp;"≤"&amp;'국어 진위판정'!C476&amp;"x+"&amp;'국어 진위판정'!D476&amp;"y+언&lt;"&amp;'국어 진위판정'!E476+0.5</f>
        <v>k_{20} : -0.5≤x+y+언&lt;0.5</v>
      </c>
    </row>
    <row r="477" spans="2:15" s="56" customFormat="1" ht="21" hidden="1" customHeight="1">
      <c r="B477" s="256" t="s">
        <v>61</v>
      </c>
      <c r="C477" s="257"/>
      <c r="D477" s="258"/>
      <c r="E477" s="258"/>
      <c r="F477" s="269">
        <f>C477*'점수 계산기'!$C$21+D477*'점수 계산기'!$C$23+'점수 계산기'!$C$25</f>
        <v>40.700000000000003</v>
      </c>
      <c r="G477" s="269">
        <f t="shared" si="29"/>
        <v>40.200000000000003</v>
      </c>
      <c r="H477" s="280" t="str">
        <f t="shared" si="28"/>
        <v/>
      </c>
      <c r="I477" s="150"/>
      <c r="J477" s="46">
        <v>471</v>
      </c>
      <c r="K477" s="46" t="str">
        <f t="shared" si="27"/>
        <v>l</v>
      </c>
      <c r="L477" s="302" t="str">
        <f>K477&amp;"_{"&amp;QUOTIENT(J477,23)&amp;"} : "&amp;'국어 진위판정'!E477-0.5&amp;"≤"&amp;'국어 진위판정'!C477&amp;"x+"&amp;'국어 진위판정'!D477&amp;"y+언&lt;"&amp;'국어 진위판정'!E477+0.5</f>
        <v>l_{20} : -0.5≤x+y+언&lt;0.5</v>
      </c>
    </row>
    <row r="478" spans="2:15" s="56" customFormat="1" ht="21" hidden="1" customHeight="1">
      <c r="B478" s="256" t="s">
        <v>61</v>
      </c>
      <c r="C478" s="257"/>
      <c r="D478" s="258"/>
      <c r="E478" s="258"/>
      <c r="F478" s="269">
        <f>C478*'점수 계산기'!$C$21+D478*'점수 계산기'!$C$23+'점수 계산기'!$C$25</f>
        <v>40.700000000000003</v>
      </c>
      <c r="G478" s="269">
        <f t="shared" si="29"/>
        <v>40.200000000000003</v>
      </c>
      <c r="H478" s="280" t="str">
        <f t="shared" si="28"/>
        <v/>
      </c>
      <c r="I478" s="150"/>
      <c r="J478" s="46">
        <v>472</v>
      </c>
      <c r="K478" s="46" t="str">
        <f t="shared" si="27"/>
        <v>m</v>
      </c>
      <c r="L478" s="302" t="str">
        <f>K478&amp;"_{"&amp;QUOTIENT(J478,23)&amp;"} : "&amp;'국어 진위판정'!E478-0.5&amp;"≤"&amp;'국어 진위판정'!C478&amp;"x+"&amp;'국어 진위판정'!D478&amp;"y+언&lt;"&amp;'국어 진위판정'!E478+0.5</f>
        <v>m_{20} : -0.5≤x+y+언&lt;0.5</v>
      </c>
    </row>
    <row r="479" spans="2:15" s="56" customFormat="1" ht="21" hidden="1" customHeight="1">
      <c r="B479" s="256" t="s">
        <v>61</v>
      </c>
      <c r="C479" s="257"/>
      <c r="D479" s="258"/>
      <c r="E479" s="258"/>
      <c r="F479" s="269">
        <f>C479*'점수 계산기'!$C$21+D479*'점수 계산기'!$C$23+'점수 계산기'!$C$25</f>
        <v>40.700000000000003</v>
      </c>
      <c r="G479" s="269">
        <f t="shared" si="29"/>
        <v>40.200000000000003</v>
      </c>
      <c r="H479" s="280" t="str">
        <f t="shared" si="28"/>
        <v/>
      </c>
      <c r="I479" s="150"/>
      <c r="J479" s="46">
        <v>473</v>
      </c>
      <c r="K479" s="46" t="str">
        <f t="shared" si="27"/>
        <v>n</v>
      </c>
      <c r="L479" s="302" t="str">
        <f>K479&amp;"_{"&amp;QUOTIENT(J479,23)&amp;"} : "&amp;'국어 진위판정'!E479-0.5&amp;"≤"&amp;'국어 진위판정'!C479&amp;"x+"&amp;'국어 진위판정'!D479&amp;"y+언&lt;"&amp;'국어 진위판정'!E479+0.5</f>
        <v>n_{20} : -0.5≤x+y+언&lt;0.5</v>
      </c>
    </row>
    <row r="480" spans="2:15" s="56" customFormat="1" ht="21" hidden="1" customHeight="1">
      <c r="B480" s="256" t="s">
        <v>61</v>
      </c>
      <c r="C480" s="257"/>
      <c r="D480" s="258"/>
      <c r="E480" s="258"/>
      <c r="F480" s="269">
        <f>C480*'점수 계산기'!$C$21+D480*'점수 계산기'!$C$23+'점수 계산기'!$C$25</f>
        <v>40.700000000000003</v>
      </c>
      <c r="G480" s="269">
        <f t="shared" si="29"/>
        <v>40.200000000000003</v>
      </c>
      <c r="H480" s="280" t="str">
        <f t="shared" si="28"/>
        <v/>
      </c>
      <c r="I480" s="150"/>
      <c r="J480" s="46">
        <v>474</v>
      </c>
      <c r="K480" s="46" t="str">
        <f t="shared" si="27"/>
        <v>o</v>
      </c>
      <c r="L480" s="302" t="str">
        <f>K480&amp;"_{"&amp;QUOTIENT(J480,23)&amp;"} : "&amp;'국어 진위판정'!E480-0.5&amp;"≤"&amp;'국어 진위판정'!C480&amp;"x+"&amp;'국어 진위판정'!D480&amp;"y+언&lt;"&amp;'국어 진위판정'!E480+0.5</f>
        <v>o_{20} : -0.5≤x+y+언&lt;0.5</v>
      </c>
    </row>
    <row r="481" spans="2:16" s="56" customFormat="1" ht="21" hidden="1" customHeight="1">
      <c r="B481" s="256" t="s">
        <v>61</v>
      </c>
      <c r="C481" s="257"/>
      <c r="D481" s="258"/>
      <c r="E481" s="258"/>
      <c r="F481" s="269">
        <f>C481*'점수 계산기'!$C$21+D481*'점수 계산기'!$C$23+'점수 계산기'!$C$25</f>
        <v>40.700000000000003</v>
      </c>
      <c r="G481" s="269">
        <f t="shared" si="29"/>
        <v>40.200000000000003</v>
      </c>
      <c r="H481" s="280" t="str">
        <f t="shared" si="28"/>
        <v/>
      </c>
      <c r="I481" s="150"/>
      <c r="J481" s="46">
        <v>475</v>
      </c>
      <c r="K481" s="46" t="str">
        <f t="shared" si="27"/>
        <v>p</v>
      </c>
      <c r="L481" s="302" t="str">
        <f>K481&amp;"_{"&amp;QUOTIENT(J481,23)&amp;"} : "&amp;'국어 진위판정'!E481-0.5&amp;"≤"&amp;'국어 진위판정'!C481&amp;"x+"&amp;'국어 진위판정'!D481&amp;"y+언&lt;"&amp;'국어 진위판정'!E481+0.5</f>
        <v>p_{20} : -0.5≤x+y+언&lt;0.5</v>
      </c>
    </row>
    <row r="482" spans="2:16" s="56" customFormat="1" ht="21" hidden="1" customHeight="1">
      <c r="B482" s="256" t="s">
        <v>61</v>
      </c>
      <c r="C482" s="257"/>
      <c r="D482" s="258"/>
      <c r="E482" s="258"/>
      <c r="F482" s="269">
        <f>C482*'점수 계산기'!$C$21+D482*'점수 계산기'!$C$23+'점수 계산기'!$C$25</f>
        <v>40.700000000000003</v>
      </c>
      <c r="G482" s="269">
        <f t="shared" si="29"/>
        <v>40.200000000000003</v>
      </c>
      <c r="H482" s="280" t="str">
        <f t="shared" si="28"/>
        <v/>
      </c>
      <c r="I482" s="150"/>
      <c r="J482" s="46">
        <v>476</v>
      </c>
      <c r="K482" s="46" t="str">
        <f t="shared" si="27"/>
        <v>q</v>
      </c>
      <c r="L482" s="302" t="str">
        <f>K482&amp;"_{"&amp;QUOTIENT(J482,23)&amp;"} : "&amp;'국어 진위판정'!E482-0.5&amp;"≤"&amp;'국어 진위판정'!C482&amp;"x+"&amp;'국어 진위판정'!D482&amp;"y+언&lt;"&amp;'국어 진위판정'!E482+0.5</f>
        <v>q_{20} : -0.5≤x+y+언&lt;0.5</v>
      </c>
    </row>
    <row r="483" spans="2:16" s="56" customFormat="1" ht="21" hidden="1" customHeight="1">
      <c r="B483" s="256" t="s">
        <v>61</v>
      </c>
      <c r="C483" s="257"/>
      <c r="D483" s="258"/>
      <c r="E483" s="258"/>
      <c r="F483" s="269">
        <f>C483*'점수 계산기'!$C$21+D483*'점수 계산기'!$C$23+'점수 계산기'!$C$25</f>
        <v>40.700000000000003</v>
      </c>
      <c r="G483" s="269">
        <f t="shared" si="29"/>
        <v>40.200000000000003</v>
      </c>
      <c r="H483" s="280" t="str">
        <f t="shared" si="28"/>
        <v/>
      </c>
      <c r="I483" s="150"/>
      <c r="J483" s="46">
        <v>477</v>
      </c>
      <c r="K483" s="46" t="str">
        <f t="shared" si="27"/>
        <v>r</v>
      </c>
      <c r="L483" s="302" t="str">
        <f>K483&amp;"_{"&amp;QUOTIENT(J483,23)&amp;"} : "&amp;'국어 진위판정'!E483-0.5&amp;"≤"&amp;'국어 진위판정'!C483&amp;"x+"&amp;'국어 진위판정'!D483&amp;"y+언&lt;"&amp;'국어 진위판정'!E483+0.5</f>
        <v>r_{20} : -0.5≤x+y+언&lt;0.5</v>
      </c>
    </row>
    <row r="484" spans="2:16" s="56" customFormat="1" ht="21" hidden="1" customHeight="1">
      <c r="B484" s="256" t="s">
        <v>61</v>
      </c>
      <c r="C484" s="257"/>
      <c r="D484" s="258"/>
      <c r="E484" s="258"/>
      <c r="F484" s="269">
        <f>C484*'점수 계산기'!$C$21+D484*'점수 계산기'!$C$23+'점수 계산기'!$C$25</f>
        <v>40.700000000000003</v>
      </c>
      <c r="G484" s="269">
        <f t="shared" si="29"/>
        <v>40.200000000000003</v>
      </c>
      <c r="H484" s="280" t="str">
        <f t="shared" si="28"/>
        <v/>
      </c>
      <c r="I484" s="150"/>
      <c r="J484" s="46">
        <v>478</v>
      </c>
      <c r="K484" s="46" t="str">
        <f t="shared" ref="K484:K547" si="30">CHAR(MOD(J484, 23)+97)</f>
        <v>s</v>
      </c>
      <c r="L484" s="302" t="str">
        <f>K484&amp;"_{"&amp;QUOTIENT(J484,23)&amp;"} : "&amp;'국어 진위판정'!E484-0.5&amp;"≤"&amp;'국어 진위판정'!C484&amp;"x+"&amp;'국어 진위판정'!D484&amp;"y+언&lt;"&amp;'국어 진위판정'!E484+0.5</f>
        <v>s_{20} : -0.5≤x+y+언&lt;0.5</v>
      </c>
    </row>
    <row r="485" spans="2:16" s="56" customFormat="1" ht="21" hidden="1" customHeight="1">
      <c r="B485" s="256" t="s">
        <v>61</v>
      </c>
      <c r="C485" s="257"/>
      <c r="D485" s="258"/>
      <c r="E485" s="258"/>
      <c r="F485" s="269">
        <f>C485*'점수 계산기'!$C$21+D485*'점수 계산기'!$C$23+'점수 계산기'!$C$25</f>
        <v>40.700000000000003</v>
      </c>
      <c r="G485" s="269">
        <f t="shared" si="29"/>
        <v>40.200000000000003</v>
      </c>
      <c r="H485" s="280" t="str">
        <f t="shared" ref="H485:H518" si="31">IF(ROUND(F485,0)=E485,"진",IF(G485&lt;0.5,"재",IF(AND(C485=0, D485=0, E485=0),"","위")))</f>
        <v/>
      </c>
      <c r="I485" s="150"/>
      <c r="J485" s="46">
        <v>479</v>
      </c>
      <c r="K485" s="46" t="str">
        <f t="shared" si="30"/>
        <v>t</v>
      </c>
      <c r="L485" s="302" t="str">
        <f>K485&amp;"_{"&amp;QUOTIENT(J485,23)&amp;"} : "&amp;'국어 진위판정'!E485-0.5&amp;"≤"&amp;'국어 진위판정'!C485&amp;"x+"&amp;'국어 진위판정'!D485&amp;"y+언&lt;"&amp;'국어 진위판정'!E485+0.5</f>
        <v>t_{20} : -0.5≤x+y+언&lt;0.5</v>
      </c>
    </row>
    <row r="486" spans="2:16" s="56" customFormat="1" ht="21" hidden="1" customHeight="1">
      <c r="B486" s="256" t="s">
        <v>61</v>
      </c>
      <c r="C486" s="257"/>
      <c r="D486" s="258"/>
      <c r="E486" s="258"/>
      <c r="F486" s="269">
        <f>C486*'점수 계산기'!$C$21+D486*'점수 계산기'!$C$23+'점수 계산기'!$C$25</f>
        <v>40.700000000000003</v>
      </c>
      <c r="G486" s="269">
        <f t="shared" si="29"/>
        <v>40.200000000000003</v>
      </c>
      <c r="H486" s="280" t="str">
        <f t="shared" si="31"/>
        <v/>
      </c>
      <c r="I486" s="150"/>
      <c r="J486" s="46">
        <v>480</v>
      </c>
      <c r="K486" s="46" t="str">
        <f t="shared" si="30"/>
        <v>u</v>
      </c>
      <c r="L486" s="302" t="str">
        <f>K486&amp;"_{"&amp;QUOTIENT(J486,23)&amp;"} : "&amp;'국어 진위판정'!E486-0.5&amp;"≤"&amp;'국어 진위판정'!C486&amp;"x+"&amp;'국어 진위판정'!D486&amp;"y+언&lt;"&amp;'국어 진위판정'!E486+0.5</f>
        <v>u_{20} : -0.5≤x+y+언&lt;0.5</v>
      </c>
    </row>
    <row r="487" spans="2:16" s="56" customFormat="1" ht="21" hidden="1" customHeight="1">
      <c r="B487" s="256" t="s">
        <v>61</v>
      </c>
      <c r="C487" s="257"/>
      <c r="D487" s="258"/>
      <c r="E487" s="258"/>
      <c r="F487" s="269">
        <f>C487*'점수 계산기'!$C$21+D487*'점수 계산기'!$C$23+'점수 계산기'!$C$25</f>
        <v>40.700000000000003</v>
      </c>
      <c r="G487" s="269">
        <f t="shared" si="29"/>
        <v>40.200000000000003</v>
      </c>
      <c r="H487" s="280" t="str">
        <f t="shared" si="31"/>
        <v/>
      </c>
      <c r="I487" s="150"/>
      <c r="J487" s="46">
        <v>481</v>
      </c>
      <c r="K487" s="46" t="str">
        <f t="shared" si="30"/>
        <v>v</v>
      </c>
      <c r="L487" s="302" t="str">
        <f>K487&amp;"_{"&amp;QUOTIENT(J487,23)&amp;"} : "&amp;'국어 진위판정'!E487-0.5&amp;"≤"&amp;'국어 진위판정'!C487&amp;"x+"&amp;'국어 진위판정'!D487&amp;"y+언&lt;"&amp;'국어 진위판정'!E487+0.5</f>
        <v>v_{20} : -0.5≤x+y+언&lt;0.5</v>
      </c>
    </row>
    <row r="488" spans="2:16" s="56" customFormat="1" ht="21" hidden="1" customHeight="1">
      <c r="B488" s="256" t="s">
        <v>61</v>
      </c>
      <c r="C488" s="257"/>
      <c r="D488" s="258"/>
      <c r="E488" s="258"/>
      <c r="F488" s="269">
        <f>C488*'점수 계산기'!$C$21+D488*'점수 계산기'!$C$23+'점수 계산기'!$C$25</f>
        <v>40.700000000000003</v>
      </c>
      <c r="G488" s="269">
        <f t="shared" si="29"/>
        <v>40.200000000000003</v>
      </c>
      <c r="H488" s="280" t="str">
        <f t="shared" si="31"/>
        <v/>
      </c>
      <c r="I488" s="150"/>
      <c r="J488" s="46">
        <v>482</v>
      </c>
      <c r="K488" s="46" t="str">
        <f t="shared" si="30"/>
        <v>w</v>
      </c>
      <c r="L488" s="302" t="str">
        <f>K488&amp;"_{"&amp;QUOTIENT(J488,23)&amp;"} : "&amp;'국어 진위판정'!E488-0.5&amp;"≤"&amp;'국어 진위판정'!C488&amp;"x+"&amp;'국어 진위판정'!D488&amp;"y+언&lt;"&amp;'국어 진위판정'!E488+0.5</f>
        <v>w_{20} : -0.5≤x+y+언&lt;0.5</v>
      </c>
    </row>
    <row r="489" spans="2:16" s="56" customFormat="1" ht="21" hidden="1" customHeight="1">
      <c r="B489" s="256" t="s">
        <v>61</v>
      </c>
      <c r="C489" s="257"/>
      <c r="D489" s="258"/>
      <c r="E489" s="258"/>
      <c r="F489" s="269">
        <f>C489*'점수 계산기'!$C$21+D489*'점수 계산기'!$C$23+'점수 계산기'!$C$25</f>
        <v>40.700000000000003</v>
      </c>
      <c r="G489" s="269">
        <f t="shared" si="29"/>
        <v>40.200000000000003</v>
      </c>
      <c r="H489" s="280" t="str">
        <f t="shared" si="31"/>
        <v/>
      </c>
      <c r="I489" s="150"/>
      <c r="J489" s="46">
        <v>483</v>
      </c>
      <c r="K489" s="46" t="str">
        <f t="shared" si="30"/>
        <v>a</v>
      </c>
      <c r="L489" s="302" t="str">
        <f>K489&amp;"_{"&amp;QUOTIENT(J489,23)&amp;"} : "&amp;'국어 진위판정'!E489-0.5&amp;"≤"&amp;'국어 진위판정'!C489&amp;"x+"&amp;'국어 진위판정'!D489&amp;"y+언&lt;"&amp;'국어 진위판정'!E489+0.5</f>
        <v>a_{21} : -0.5≤x+y+언&lt;0.5</v>
      </c>
    </row>
    <row r="490" spans="2:16" s="56" customFormat="1" ht="21" hidden="1" customHeight="1">
      <c r="B490" s="256" t="s">
        <v>61</v>
      </c>
      <c r="C490" s="257"/>
      <c r="D490" s="258"/>
      <c r="E490" s="258"/>
      <c r="F490" s="269">
        <f>C490*'점수 계산기'!$C$21+D490*'점수 계산기'!$C$23+'점수 계산기'!$C$25</f>
        <v>40.700000000000003</v>
      </c>
      <c r="G490" s="269">
        <f t="shared" si="29"/>
        <v>40.200000000000003</v>
      </c>
      <c r="H490" s="280" t="str">
        <f t="shared" si="31"/>
        <v/>
      </c>
      <c r="I490" s="150"/>
      <c r="J490" s="46">
        <v>484</v>
      </c>
      <c r="K490" s="46" t="str">
        <f t="shared" si="30"/>
        <v>b</v>
      </c>
      <c r="L490" s="302" t="str">
        <f>K490&amp;"_{"&amp;QUOTIENT(J490,23)&amp;"} : "&amp;'국어 진위판정'!E490-0.5&amp;"≤"&amp;'국어 진위판정'!C490&amp;"x+"&amp;'국어 진위판정'!D490&amp;"y+언&lt;"&amp;'국어 진위판정'!E490+0.5</f>
        <v>b_{21} : -0.5≤x+y+언&lt;0.5</v>
      </c>
    </row>
    <row r="491" spans="2:16" s="56" customFormat="1" ht="21" hidden="1" customHeight="1">
      <c r="B491" s="256" t="s">
        <v>61</v>
      </c>
      <c r="C491" s="257"/>
      <c r="D491" s="258"/>
      <c r="E491" s="258"/>
      <c r="F491" s="269">
        <f>C491*'점수 계산기'!$C$21+D491*'점수 계산기'!$C$23+'점수 계산기'!$C$25</f>
        <v>40.700000000000003</v>
      </c>
      <c r="G491" s="269">
        <f t="shared" si="29"/>
        <v>40.200000000000003</v>
      </c>
      <c r="H491" s="280" t="str">
        <f t="shared" si="31"/>
        <v/>
      </c>
      <c r="I491" s="150"/>
      <c r="J491" s="46">
        <v>485</v>
      </c>
      <c r="K491" s="46" t="str">
        <f t="shared" si="30"/>
        <v>c</v>
      </c>
      <c r="L491" s="302" t="str">
        <f>K491&amp;"_{"&amp;QUOTIENT(J491,23)&amp;"} : "&amp;'국어 진위판정'!E491-0.5&amp;"≤"&amp;'국어 진위판정'!C491&amp;"x+"&amp;'국어 진위판정'!D491&amp;"y+언&lt;"&amp;'국어 진위판정'!E491+0.5</f>
        <v>c_{21} : -0.5≤x+y+언&lt;0.5</v>
      </c>
    </row>
    <row r="492" spans="2:16" s="56" customFormat="1" ht="21" hidden="1" customHeight="1">
      <c r="B492" s="256" t="s">
        <v>61</v>
      </c>
      <c r="C492" s="257"/>
      <c r="D492" s="258"/>
      <c r="E492" s="258"/>
      <c r="F492" s="269">
        <f>C492*'점수 계산기'!$C$21+D492*'점수 계산기'!$C$23+'점수 계산기'!$C$25</f>
        <v>40.700000000000003</v>
      </c>
      <c r="G492" s="269">
        <f t="shared" si="29"/>
        <v>40.200000000000003</v>
      </c>
      <c r="H492" s="280" t="str">
        <f t="shared" si="31"/>
        <v/>
      </c>
      <c r="I492" s="150"/>
      <c r="J492" s="46">
        <v>486</v>
      </c>
      <c r="K492" s="46" t="str">
        <f t="shared" si="30"/>
        <v>d</v>
      </c>
      <c r="L492" s="302" t="str">
        <f>K492&amp;"_{"&amp;QUOTIENT(J492,23)&amp;"} : "&amp;'국어 진위판정'!E492-0.5&amp;"≤"&amp;'국어 진위판정'!C492&amp;"x+"&amp;'국어 진위판정'!D492&amp;"y+언&lt;"&amp;'국어 진위판정'!E492+0.5</f>
        <v>d_{21} : -0.5≤x+y+언&lt;0.5</v>
      </c>
    </row>
    <row r="493" spans="2:16" s="56" customFormat="1" ht="21" hidden="1" customHeight="1">
      <c r="B493" s="256" t="s">
        <v>61</v>
      </c>
      <c r="C493" s="257"/>
      <c r="D493" s="258"/>
      <c r="E493" s="258"/>
      <c r="F493" s="269">
        <f>C493*'점수 계산기'!$C$21+D493*'점수 계산기'!$C$23+'점수 계산기'!$C$25</f>
        <v>40.700000000000003</v>
      </c>
      <c r="G493" s="269">
        <f t="shared" si="29"/>
        <v>40.200000000000003</v>
      </c>
      <c r="H493" s="280" t="str">
        <f t="shared" si="31"/>
        <v/>
      </c>
      <c r="I493" s="150"/>
      <c r="J493" s="46">
        <v>487</v>
      </c>
      <c r="K493" s="46" t="str">
        <f t="shared" si="30"/>
        <v>e</v>
      </c>
      <c r="L493" s="302" t="str">
        <f>K493&amp;"_{"&amp;QUOTIENT(J493,23)&amp;"} : "&amp;'국어 진위판정'!E493-0.5&amp;"≤"&amp;'국어 진위판정'!C493&amp;"x+"&amp;'국어 진위판정'!D493&amp;"y+언&lt;"&amp;'국어 진위판정'!E493+0.5</f>
        <v>e_{21} : -0.5≤x+y+언&lt;0.5</v>
      </c>
      <c r="P493" s="296"/>
    </row>
    <row r="494" spans="2:16" s="56" customFormat="1" ht="21" hidden="1" customHeight="1">
      <c r="B494" s="256" t="s">
        <v>61</v>
      </c>
      <c r="C494" s="257"/>
      <c r="D494" s="258"/>
      <c r="E494" s="258"/>
      <c r="F494" s="269">
        <f>C494*'점수 계산기'!$C$21+D494*'점수 계산기'!$C$23+'점수 계산기'!$C$25</f>
        <v>40.700000000000003</v>
      </c>
      <c r="G494" s="269">
        <f t="shared" si="29"/>
        <v>40.200000000000003</v>
      </c>
      <c r="H494" s="280" t="str">
        <f t="shared" si="31"/>
        <v/>
      </c>
      <c r="I494" s="150"/>
      <c r="J494" s="46">
        <v>488</v>
      </c>
      <c r="K494" s="46" t="str">
        <f t="shared" si="30"/>
        <v>f</v>
      </c>
      <c r="L494" s="302" t="str">
        <f>K494&amp;"_{"&amp;QUOTIENT(J494,23)&amp;"} : "&amp;'국어 진위판정'!E494-0.5&amp;"≤"&amp;'국어 진위판정'!C494&amp;"x+"&amp;'국어 진위판정'!D494&amp;"y+언&lt;"&amp;'국어 진위판정'!E494+0.5</f>
        <v>f_{21} : -0.5≤x+y+언&lt;0.5</v>
      </c>
    </row>
    <row r="495" spans="2:16" s="56" customFormat="1" ht="21" hidden="1" customHeight="1">
      <c r="B495" s="256" t="s">
        <v>61</v>
      </c>
      <c r="C495" s="257"/>
      <c r="D495" s="258"/>
      <c r="E495" s="258"/>
      <c r="F495" s="269">
        <f>C495*'점수 계산기'!$C$21+D495*'점수 계산기'!$C$23+'점수 계산기'!$C$25</f>
        <v>40.700000000000003</v>
      </c>
      <c r="G495" s="269">
        <f t="shared" si="29"/>
        <v>40.200000000000003</v>
      </c>
      <c r="H495" s="280" t="str">
        <f t="shared" si="31"/>
        <v/>
      </c>
      <c r="I495" s="150"/>
      <c r="J495" s="46">
        <v>489</v>
      </c>
      <c r="K495" s="46" t="str">
        <f t="shared" si="30"/>
        <v>g</v>
      </c>
      <c r="L495" s="302" t="str">
        <f>K495&amp;"_{"&amp;QUOTIENT(J495,23)&amp;"} : "&amp;'국어 진위판정'!E495-0.5&amp;"≤"&amp;'국어 진위판정'!C495&amp;"x+"&amp;'국어 진위판정'!D495&amp;"y+언&lt;"&amp;'국어 진위판정'!E495+0.5</f>
        <v>g_{21} : -0.5≤x+y+언&lt;0.5</v>
      </c>
    </row>
    <row r="496" spans="2:16" s="56" customFormat="1" ht="21" hidden="1" customHeight="1">
      <c r="B496" s="256" t="s">
        <v>61</v>
      </c>
      <c r="C496" s="257"/>
      <c r="D496" s="258"/>
      <c r="E496" s="258"/>
      <c r="F496" s="269">
        <f>C496*'점수 계산기'!$C$21+D496*'점수 계산기'!$C$23+'점수 계산기'!$C$25</f>
        <v>40.700000000000003</v>
      </c>
      <c r="G496" s="269">
        <f t="shared" si="29"/>
        <v>40.200000000000003</v>
      </c>
      <c r="H496" s="280" t="str">
        <f t="shared" si="31"/>
        <v/>
      </c>
      <c r="I496" s="150"/>
      <c r="J496" s="46">
        <v>490</v>
      </c>
      <c r="K496" s="46" t="str">
        <f t="shared" si="30"/>
        <v>h</v>
      </c>
      <c r="L496" s="302" t="str">
        <f>K496&amp;"_{"&amp;QUOTIENT(J496,23)&amp;"} : "&amp;'국어 진위판정'!E496-0.5&amp;"≤"&amp;'국어 진위판정'!C496&amp;"x+"&amp;'국어 진위판정'!D496&amp;"y+언&lt;"&amp;'국어 진위판정'!E496+0.5</f>
        <v>h_{21} : -0.5≤x+y+언&lt;0.5</v>
      </c>
    </row>
    <row r="497" spans="2:18" s="56" customFormat="1" ht="21" hidden="1" customHeight="1">
      <c r="B497" s="256" t="s">
        <v>61</v>
      </c>
      <c r="C497" s="257"/>
      <c r="D497" s="258"/>
      <c r="E497" s="258"/>
      <c r="F497" s="269">
        <f>C497*'점수 계산기'!$C$21+D497*'점수 계산기'!$C$23+'점수 계산기'!$C$25</f>
        <v>40.700000000000003</v>
      </c>
      <c r="G497" s="269">
        <f t="shared" si="29"/>
        <v>40.200000000000003</v>
      </c>
      <c r="H497" s="280" t="str">
        <f t="shared" si="31"/>
        <v/>
      </c>
      <c r="I497" s="150"/>
      <c r="J497" s="46">
        <v>491</v>
      </c>
      <c r="K497" s="46" t="str">
        <f t="shared" si="30"/>
        <v>i</v>
      </c>
      <c r="L497" s="302" t="str">
        <f>K497&amp;"_{"&amp;QUOTIENT(J497,23)&amp;"} : "&amp;'국어 진위판정'!E497-0.5&amp;"≤"&amp;'국어 진위판정'!C497&amp;"x+"&amp;'국어 진위판정'!D497&amp;"y+언&lt;"&amp;'국어 진위판정'!E497+0.5</f>
        <v>i_{21} : -0.5≤x+y+언&lt;0.5</v>
      </c>
    </row>
    <row r="498" spans="2:18" s="56" customFormat="1" ht="21" hidden="1" customHeight="1">
      <c r="B498" s="256" t="s">
        <v>61</v>
      </c>
      <c r="C498" s="257"/>
      <c r="D498" s="258"/>
      <c r="E498" s="258"/>
      <c r="F498" s="269">
        <f>C498*'점수 계산기'!$C$21+D498*'점수 계산기'!$C$23+'점수 계산기'!$C$25</f>
        <v>40.700000000000003</v>
      </c>
      <c r="G498" s="269">
        <f t="shared" si="29"/>
        <v>40.200000000000003</v>
      </c>
      <c r="H498" s="280" t="str">
        <f t="shared" si="31"/>
        <v/>
      </c>
      <c r="I498" s="150"/>
      <c r="J498" s="46">
        <v>492</v>
      </c>
      <c r="K498" s="46" t="str">
        <f t="shared" si="30"/>
        <v>j</v>
      </c>
      <c r="L498" s="302" t="str">
        <f>K498&amp;"_{"&amp;QUOTIENT(J498,23)&amp;"} : "&amp;'국어 진위판정'!E498-0.5&amp;"≤"&amp;'국어 진위판정'!C498&amp;"x+"&amp;'국어 진위판정'!D498&amp;"y+언&lt;"&amp;'국어 진위판정'!E498+0.5</f>
        <v>j_{21} : -0.5≤x+y+언&lt;0.5</v>
      </c>
    </row>
    <row r="499" spans="2:18" s="56" customFormat="1" ht="21" hidden="1" customHeight="1">
      <c r="B499" s="256" t="s">
        <v>61</v>
      </c>
      <c r="C499" s="257"/>
      <c r="D499" s="258"/>
      <c r="E499" s="258"/>
      <c r="F499" s="269">
        <f>C499*'점수 계산기'!$C$21+D499*'점수 계산기'!$C$23+'점수 계산기'!$C$25</f>
        <v>40.700000000000003</v>
      </c>
      <c r="G499" s="269">
        <f t="shared" si="29"/>
        <v>40.200000000000003</v>
      </c>
      <c r="H499" s="280" t="str">
        <f t="shared" si="31"/>
        <v/>
      </c>
      <c r="I499" s="150"/>
      <c r="J499" s="46">
        <v>493</v>
      </c>
      <c r="K499" s="46" t="str">
        <f t="shared" si="30"/>
        <v>k</v>
      </c>
      <c r="L499" s="302" t="str">
        <f>K499&amp;"_{"&amp;QUOTIENT(J499,23)&amp;"} : "&amp;'국어 진위판정'!E499-0.5&amp;"≤"&amp;'국어 진위판정'!C499&amp;"x+"&amp;'국어 진위판정'!D499&amp;"y+언&lt;"&amp;'국어 진위판정'!E499+0.5</f>
        <v>k_{21} : -0.5≤x+y+언&lt;0.5</v>
      </c>
    </row>
    <row r="500" spans="2:18" s="56" customFormat="1" ht="21" hidden="1" customHeight="1">
      <c r="B500" s="256" t="s">
        <v>61</v>
      </c>
      <c r="C500" s="257"/>
      <c r="D500" s="258"/>
      <c r="E500" s="258"/>
      <c r="F500" s="269">
        <f>C500*'점수 계산기'!$C$21+D500*'점수 계산기'!$C$23+'점수 계산기'!$C$25</f>
        <v>40.700000000000003</v>
      </c>
      <c r="G500" s="269">
        <f t="shared" si="29"/>
        <v>40.200000000000003</v>
      </c>
      <c r="H500" s="280" t="str">
        <f t="shared" si="31"/>
        <v/>
      </c>
      <c r="I500" s="150"/>
      <c r="J500" s="46">
        <v>494</v>
      </c>
      <c r="K500" s="46" t="str">
        <f t="shared" si="30"/>
        <v>l</v>
      </c>
      <c r="L500" s="302" t="str">
        <f>K500&amp;"_{"&amp;QUOTIENT(J500,23)&amp;"} : "&amp;'국어 진위판정'!E500-0.5&amp;"≤"&amp;'국어 진위판정'!C500&amp;"x+"&amp;'국어 진위판정'!D500&amp;"y+언&lt;"&amp;'국어 진위판정'!E500+0.5</f>
        <v>l_{21} : -0.5≤x+y+언&lt;0.5</v>
      </c>
    </row>
    <row r="501" spans="2:18" s="56" customFormat="1" ht="21" hidden="1" customHeight="1">
      <c r="B501" s="256" t="s">
        <v>61</v>
      </c>
      <c r="C501" s="257"/>
      <c r="D501" s="258"/>
      <c r="E501" s="258"/>
      <c r="F501" s="269">
        <f>C501*'점수 계산기'!$C$21+D501*'점수 계산기'!$C$23+'점수 계산기'!$C$25</f>
        <v>40.700000000000003</v>
      </c>
      <c r="G501" s="269">
        <f t="shared" si="29"/>
        <v>40.200000000000003</v>
      </c>
      <c r="H501" s="280" t="str">
        <f t="shared" si="31"/>
        <v/>
      </c>
      <c r="I501" s="150"/>
      <c r="J501" s="46">
        <v>495</v>
      </c>
      <c r="K501" s="46" t="str">
        <f t="shared" si="30"/>
        <v>m</v>
      </c>
      <c r="L501" s="302" t="str">
        <f>K501&amp;"_{"&amp;QUOTIENT(J501,23)&amp;"} : "&amp;'국어 진위판정'!E501-0.5&amp;"≤"&amp;'국어 진위판정'!C501&amp;"x+"&amp;'국어 진위판정'!D501&amp;"y+언&lt;"&amp;'국어 진위판정'!E501+0.5</f>
        <v>m_{21} : -0.5≤x+y+언&lt;0.5</v>
      </c>
    </row>
    <row r="502" spans="2:18" s="56" customFormat="1" ht="21" hidden="1" customHeight="1">
      <c r="B502" s="256" t="s">
        <v>61</v>
      </c>
      <c r="C502" s="257"/>
      <c r="D502" s="258"/>
      <c r="E502" s="258"/>
      <c r="F502" s="269">
        <f>C502*'점수 계산기'!$C$21+D502*'점수 계산기'!$C$23+'점수 계산기'!$C$25</f>
        <v>40.700000000000003</v>
      </c>
      <c r="G502" s="269">
        <f t="shared" si="29"/>
        <v>40.200000000000003</v>
      </c>
      <c r="H502" s="280" t="str">
        <f t="shared" si="31"/>
        <v/>
      </c>
      <c r="I502" s="150"/>
      <c r="J502" s="46">
        <v>496</v>
      </c>
      <c r="K502" s="46" t="str">
        <f t="shared" si="30"/>
        <v>n</v>
      </c>
      <c r="L502" s="302" t="str">
        <f>K502&amp;"_{"&amp;QUOTIENT(J502,23)&amp;"} : "&amp;'국어 진위판정'!E502-0.5&amp;"≤"&amp;'국어 진위판정'!C502&amp;"x+"&amp;'국어 진위판정'!D502&amp;"y+언&lt;"&amp;'국어 진위판정'!E502+0.5</f>
        <v>n_{21} : -0.5≤x+y+언&lt;0.5</v>
      </c>
      <c r="P502" s="300"/>
    </row>
    <row r="503" spans="2:18" s="56" customFormat="1" ht="21" hidden="1" customHeight="1">
      <c r="B503" s="256" t="s">
        <v>61</v>
      </c>
      <c r="C503" s="257"/>
      <c r="D503" s="258"/>
      <c r="E503" s="258"/>
      <c r="F503" s="269">
        <f>C503*'점수 계산기'!$C$21+D503*'점수 계산기'!$C$23+'점수 계산기'!$C$25</f>
        <v>40.700000000000003</v>
      </c>
      <c r="G503" s="269">
        <f t="shared" si="29"/>
        <v>40.200000000000003</v>
      </c>
      <c r="H503" s="280" t="str">
        <f t="shared" si="31"/>
        <v/>
      </c>
      <c r="I503" s="150"/>
      <c r="J503" s="46">
        <v>497</v>
      </c>
      <c r="K503" s="46" t="str">
        <f t="shared" si="30"/>
        <v>o</v>
      </c>
      <c r="L503" s="302" t="str">
        <f>K503&amp;"_{"&amp;QUOTIENT(J503,23)&amp;"} : "&amp;'국어 진위판정'!E503-0.5&amp;"≤"&amp;'국어 진위판정'!C503&amp;"x+"&amp;'국어 진위판정'!D503&amp;"y+언&lt;"&amp;'국어 진위판정'!E503+0.5</f>
        <v>o_{21} : -0.5≤x+y+언&lt;0.5</v>
      </c>
    </row>
    <row r="504" spans="2:18" s="56" customFormat="1" ht="21" hidden="1" customHeight="1">
      <c r="B504" s="256" t="s">
        <v>61</v>
      </c>
      <c r="C504" s="257"/>
      <c r="D504" s="258"/>
      <c r="E504" s="258"/>
      <c r="F504" s="269">
        <f>C504*'점수 계산기'!$C$21+D504*'점수 계산기'!$C$23+'점수 계산기'!$C$25</f>
        <v>40.700000000000003</v>
      </c>
      <c r="G504" s="269">
        <f t="shared" si="29"/>
        <v>40.200000000000003</v>
      </c>
      <c r="H504" s="280" t="str">
        <f t="shared" si="31"/>
        <v/>
      </c>
      <c r="I504" s="150"/>
      <c r="J504" s="46">
        <v>498</v>
      </c>
      <c r="K504" s="46" t="str">
        <f t="shared" si="30"/>
        <v>p</v>
      </c>
      <c r="L504" s="302" t="str">
        <f>K504&amp;"_{"&amp;QUOTIENT(J504,23)&amp;"} : "&amp;'국어 진위판정'!E504-0.5&amp;"≤"&amp;'국어 진위판정'!C504&amp;"x+"&amp;'국어 진위판정'!D504&amp;"y+언&lt;"&amp;'국어 진위판정'!E504+0.5</f>
        <v>p_{21} : -0.5≤x+y+언&lt;0.5</v>
      </c>
    </row>
    <row r="505" spans="2:18" s="56" customFormat="1" ht="21" hidden="1" customHeight="1">
      <c r="B505" s="256" t="s">
        <v>61</v>
      </c>
      <c r="C505" s="257"/>
      <c r="D505" s="258"/>
      <c r="E505" s="258"/>
      <c r="F505" s="269">
        <f>C505*'점수 계산기'!$C$21+D505*'점수 계산기'!$C$23+'점수 계산기'!$C$25</f>
        <v>40.700000000000003</v>
      </c>
      <c r="G505" s="269">
        <f t="shared" si="29"/>
        <v>40.200000000000003</v>
      </c>
      <c r="H505" s="280" t="str">
        <f t="shared" si="31"/>
        <v/>
      </c>
      <c r="I505" s="150"/>
      <c r="J505" s="46">
        <v>499</v>
      </c>
      <c r="K505" s="46" t="str">
        <f t="shared" si="30"/>
        <v>q</v>
      </c>
      <c r="L505" s="302" t="str">
        <f>K505&amp;"_{"&amp;QUOTIENT(J505,23)&amp;"} : "&amp;'국어 진위판정'!E505-0.5&amp;"≤"&amp;'국어 진위판정'!C505&amp;"x+"&amp;'국어 진위판정'!D505&amp;"y+언&lt;"&amp;'국어 진위판정'!E505+0.5</f>
        <v>q_{21} : -0.5≤x+y+언&lt;0.5</v>
      </c>
    </row>
    <row r="506" spans="2:18" s="56" customFormat="1" ht="21" hidden="1" customHeight="1">
      <c r="B506" s="256" t="s">
        <v>61</v>
      </c>
      <c r="C506" s="257"/>
      <c r="D506" s="258"/>
      <c r="E506" s="258"/>
      <c r="F506" s="269">
        <f>C506*'점수 계산기'!$C$21+D506*'점수 계산기'!$C$23+'점수 계산기'!$C$25</f>
        <v>40.700000000000003</v>
      </c>
      <c r="G506" s="269">
        <f t="shared" si="29"/>
        <v>40.200000000000003</v>
      </c>
      <c r="H506" s="280" t="str">
        <f t="shared" si="31"/>
        <v/>
      </c>
      <c r="I506" s="150"/>
      <c r="J506" s="46">
        <v>500</v>
      </c>
      <c r="K506" s="46" t="str">
        <f t="shared" si="30"/>
        <v>r</v>
      </c>
      <c r="L506" s="302" t="str">
        <f>K506&amp;"_{"&amp;QUOTIENT(J506,23)&amp;"} : "&amp;'국어 진위판정'!E506-0.5&amp;"≤"&amp;'국어 진위판정'!C506&amp;"x+"&amp;'국어 진위판정'!D506&amp;"y+언&lt;"&amp;'국어 진위판정'!E506+0.5</f>
        <v>r_{21} : -0.5≤x+y+언&lt;0.5</v>
      </c>
    </row>
    <row r="507" spans="2:18" s="56" customFormat="1" ht="21" hidden="1" customHeight="1">
      <c r="B507" s="256" t="s">
        <v>61</v>
      </c>
      <c r="C507" s="257"/>
      <c r="D507" s="258"/>
      <c r="E507" s="258"/>
      <c r="F507" s="269">
        <f>C507*'점수 계산기'!$C$21+D507*'점수 계산기'!$C$23+'점수 계산기'!$C$25</f>
        <v>40.700000000000003</v>
      </c>
      <c r="G507" s="269">
        <f t="shared" si="29"/>
        <v>40.200000000000003</v>
      </c>
      <c r="H507" s="280" t="str">
        <f t="shared" si="31"/>
        <v/>
      </c>
      <c r="I507" s="150"/>
      <c r="J507" s="46">
        <v>501</v>
      </c>
      <c r="K507" s="46" t="str">
        <f t="shared" si="30"/>
        <v>s</v>
      </c>
      <c r="L507" s="302" t="str">
        <f>K507&amp;"_{"&amp;QUOTIENT(J507,23)&amp;"} : "&amp;'국어 진위판정'!E507-0.5&amp;"≤"&amp;'국어 진위판정'!C507&amp;"x+"&amp;'국어 진위판정'!D507&amp;"y+언&lt;"&amp;'국어 진위판정'!E507+0.5</f>
        <v>s_{21} : -0.5≤x+y+언&lt;0.5</v>
      </c>
    </row>
    <row r="508" spans="2:18" s="56" customFormat="1" ht="21" hidden="1" customHeight="1">
      <c r="B508" s="256" t="s">
        <v>61</v>
      </c>
      <c r="C508" s="257"/>
      <c r="D508" s="258"/>
      <c r="E508" s="258"/>
      <c r="F508" s="269">
        <f>C508*'점수 계산기'!$C$21+D508*'점수 계산기'!$C$23+'점수 계산기'!$C$25</f>
        <v>40.700000000000003</v>
      </c>
      <c r="G508" s="269">
        <f t="shared" si="29"/>
        <v>40.200000000000003</v>
      </c>
      <c r="H508" s="280" t="str">
        <f t="shared" si="31"/>
        <v/>
      </c>
      <c r="I508" s="150"/>
      <c r="J508" s="46">
        <v>502</v>
      </c>
      <c r="K508" s="46" t="str">
        <f t="shared" si="30"/>
        <v>t</v>
      </c>
      <c r="L508" s="302" t="str">
        <f>K508&amp;"_{"&amp;QUOTIENT(J508,23)&amp;"} : "&amp;'국어 진위판정'!E508-0.5&amp;"≤"&amp;'국어 진위판정'!C508&amp;"x+"&amp;'국어 진위판정'!D508&amp;"y+언&lt;"&amp;'국어 진위판정'!E508+0.5</f>
        <v>t_{21} : -0.5≤x+y+언&lt;0.5</v>
      </c>
    </row>
    <row r="509" spans="2:18" ht="21" hidden="1" customHeight="1">
      <c r="B509" s="256" t="s">
        <v>61</v>
      </c>
      <c r="C509" s="257"/>
      <c r="D509" s="258"/>
      <c r="E509" s="258"/>
      <c r="F509" s="269">
        <f>C509*'점수 계산기'!$C$21+D509*'점수 계산기'!$C$23+'점수 계산기'!$C$25</f>
        <v>40.700000000000003</v>
      </c>
      <c r="G509" s="269">
        <f t="shared" si="29"/>
        <v>40.200000000000003</v>
      </c>
      <c r="H509" s="280" t="str">
        <f t="shared" si="31"/>
        <v/>
      </c>
      <c r="J509" s="46">
        <v>503</v>
      </c>
      <c r="K509" s="46" t="str">
        <f t="shared" si="30"/>
        <v>u</v>
      </c>
      <c r="L509" s="302" t="str">
        <f>K509&amp;"_{"&amp;QUOTIENT(J509,23)&amp;"} : "&amp;'국어 진위판정'!E509-0.5&amp;"≤"&amp;'국어 진위판정'!C509&amp;"x+"&amp;'국어 진위판정'!D509&amp;"y+언&lt;"&amp;'국어 진위판정'!E509+0.5</f>
        <v>u_{21} : -0.5≤x+y+언&lt;0.5</v>
      </c>
      <c r="N509" s="56"/>
      <c r="O509" s="56"/>
      <c r="P509" s="56"/>
      <c r="Q509" s="56"/>
      <c r="R509" s="56"/>
    </row>
    <row r="510" spans="2:18" ht="21" hidden="1" customHeight="1">
      <c r="B510" s="256" t="s">
        <v>61</v>
      </c>
      <c r="C510" s="257"/>
      <c r="D510" s="258"/>
      <c r="E510" s="258"/>
      <c r="F510" s="269">
        <f>C510*'점수 계산기'!$C$21+D510*'점수 계산기'!$C$23+'점수 계산기'!$C$25</f>
        <v>40.700000000000003</v>
      </c>
      <c r="G510" s="269">
        <f t="shared" si="29"/>
        <v>40.200000000000003</v>
      </c>
      <c r="H510" s="280" t="str">
        <f t="shared" si="31"/>
        <v/>
      </c>
      <c r="J510" s="46">
        <v>504</v>
      </c>
      <c r="K510" s="46" t="str">
        <f t="shared" si="30"/>
        <v>v</v>
      </c>
      <c r="L510" s="302" t="str">
        <f>K510&amp;"_{"&amp;QUOTIENT(J510,23)&amp;"} : "&amp;'국어 진위판정'!E510-0.5&amp;"≤"&amp;'국어 진위판정'!C510&amp;"x+"&amp;'국어 진위판정'!D510&amp;"y+언&lt;"&amp;'국어 진위판정'!E510+0.5</f>
        <v>v_{21} : -0.5≤x+y+언&lt;0.5</v>
      </c>
      <c r="N510" s="56"/>
      <c r="O510" s="56"/>
      <c r="P510" s="56"/>
      <c r="Q510" s="56"/>
      <c r="R510" s="56"/>
    </row>
    <row r="511" spans="2:18" ht="21" hidden="1" customHeight="1">
      <c r="B511" s="256" t="s">
        <v>61</v>
      </c>
      <c r="C511" s="257"/>
      <c r="D511" s="258"/>
      <c r="E511" s="258"/>
      <c r="F511" s="269">
        <f>C511*'점수 계산기'!$C$21+D511*'점수 계산기'!$C$23+'점수 계산기'!$C$25</f>
        <v>40.700000000000003</v>
      </c>
      <c r="G511" s="269">
        <f t="shared" ref="G511:G544" si="32">MIN(ABS(E511-0.5-F511), ABS(E511+0.5-F511))</f>
        <v>40.200000000000003</v>
      </c>
      <c r="H511" s="280" t="str">
        <f t="shared" si="31"/>
        <v/>
      </c>
      <c r="J511" s="46">
        <v>505</v>
      </c>
      <c r="K511" s="46" t="str">
        <f t="shared" si="30"/>
        <v>w</v>
      </c>
      <c r="L511" s="302" t="str">
        <f>K511&amp;"_{"&amp;QUOTIENT(J511,23)&amp;"} : "&amp;'국어 진위판정'!E511-0.5&amp;"≤"&amp;'국어 진위판정'!C511&amp;"x+"&amp;'국어 진위판정'!D511&amp;"y+언&lt;"&amp;'국어 진위판정'!E511+0.5</f>
        <v>w_{21} : -0.5≤x+y+언&lt;0.5</v>
      </c>
      <c r="N511" s="56"/>
      <c r="O511" s="56"/>
      <c r="P511" s="56"/>
      <c r="Q511" s="56"/>
      <c r="R511" s="56"/>
    </row>
    <row r="512" spans="2:18" ht="21" hidden="1" customHeight="1">
      <c r="B512" s="256" t="s">
        <v>61</v>
      </c>
      <c r="C512" s="257"/>
      <c r="D512" s="258"/>
      <c r="E512" s="258"/>
      <c r="F512" s="269">
        <f>C512*'점수 계산기'!$C$21+D512*'점수 계산기'!$C$23+'점수 계산기'!$C$25</f>
        <v>40.700000000000003</v>
      </c>
      <c r="G512" s="269">
        <f t="shared" si="32"/>
        <v>40.200000000000003</v>
      </c>
      <c r="H512" s="280" t="str">
        <f t="shared" si="31"/>
        <v/>
      </c>
      <c r="J512" s="46">
        <v>506</v>
      </c>
      <c r="K512" s="46" t="str">
        <f t="shared" si="30"/>
        <v>a</v>
      </c>
      <c r="L512" s="302" t="str">
        <f>K512&amp;"_{"&amp;QUOTIENT(J512,23)&amp;"} : "&amp;'국어 진위판정'!E512-0.5&amp;"≤"&amp;'국어 진위판정'!C512&amp;"x+"&amp;'국어 진위판정'!D512&amp;"y+언&lt;"&amp;'국어 진위판정'!E512+0.5</f>
        <v>a_{22} : -0.5≤x+y+언&lt;0.5</v>
      </c>
      <c r="N512" s="56"/>
      <c r="O512" s="56"/>
      <c r="P512" s="56"/>
      <c r="Q512" s="56"/>
      <c r="R512" s="56"/>
    </row>
    <row r="513" spans="2:17" ht="21" hidden="1" customHeight="1">
      <c r="B513" s="256" t="s">
        <v>61</v>
      </c>
      <c r="C513" s="257"/>
      <c r="D513" s="258"/>
      <c r="E513" s="258"/>
      <c r="F513" s="269">
        <f>C513*'점수 계산기'!$C$21+D513*'점수 계산기'!$C$23+'점수 계산기'!$C$25</f>
        <v>40.700000000000003</v>
      </c>
      <c r="G513" s="269">
        <f t="shared" si="32"/>
        <v>40.200000000000003</v>
      </c>
      <c r="H513" s="280" t="str">
        <f t="shared" si="31"/>
        <v/>
      </c>
      <c r="J513" s="46">
        <v>507</v>
      </c>
      <c r="K513" s="46" t="str">
        <f t="shared" si="30"/>
        <v>b</v>
      </c>
      <c r="L513" s="302" t="str">
        <f>K513&amp;"_{"&amp;QUOTIENT(J513,23)&amp;"} : "&amp;'국어 진위판정'!E513-0.5&amp;"≤"&amp;'국어 진위판정'!C513&amp;"x+"&amp;'국어 진위판정'!D513&amp;"y+언&lt;"&amp;'국어 진위판정'!E513+0.5</f>
        <v>b_{22} : -0.5≤x+y+언&lt;0.5</v>
      </c>
      <c r="N513" s="56"/>
      <c r="O513" s="56"/>
      <c r="P513" s="56"/>
      <c r="Q513" s="56"/>
    </row>
    <row r="514" spans="2:17" ht="21" hidden="1" customHeight="1">
      <c r="B514" s="256" t="s">
        <v>61</v>
      </c>
      <c r="C514" s="257"/>
      <c r="D514" s="258"/>
      <c r="E514" s="258"/>
      <c r="F514" s="269">
        <f>C514*'점수 계산기'!$C$21+D514*'점수 계산기'!$C$23+'점수 계산기'!$C$25</f>
        <v>40.700000000000003</v>
      </c>
      <c r="G514" s="269">
        <f t="shared" si="32"/>
        <v>40.200000000000003</v>
      </c>
      <c r="H514" s="280" t="str">
        <f t="shared" si="31"/>
        <v/>
      </c>
      <c r="J514" s="46">
        <v>508</v>
      </c>
      <c r="K514" s="46" t="str">
        <f t="shared" si="30"/>
        <v>c</v>
      </c>
      <c r="L514" s="302" t="str">
        <f>K514&amp;"_{"&amp;QUOTIENT(J514,23)&amp;"} : "&amp;'국어 진위판정'!E514-0.5&amp;"≤"&amp;'국어 진위판정'!C514&amp;"x+"&amp;'국어 진위판정'!D514&amp;"y+언&lt;"&amp;'국어 진위판정'!E514+0.5</f>
        <v>c_{22} : -0.5≤x+y+언&lt;0.5</v>
      </c>
      <c r="N514" s="56"/>
      <c r="O514" s="56"/>
      <c r="P514" s="56"/>
      <c r="Q514" s="56"/>
    </row>
    <row r="515" spans="2:17" ht="21" hidden="1" customHeight="1">
      <c r="B515" s="256" t="s">
        <v>61</v>
      </c>
      <c r="C515" s="257"/>
      <c r="D515" s="258"/>
      <c r="E515" s="258"/>
      <c r="F515" s="269">
        <f>C515*'점수 계산기'!$C$21+D515*'점수 계산기'!$C$23+'점수 계산기'!$C$25</f>
        <v>40.700000000000003</v>
      </c>
      <c r="G515" s="269">
        <f t="shared" si="32"/>
        <v>40.200000000000003</v>
      </c>
      <c r="H515" s="280" t="str">
        <f t="shared" si="31"/>
        <v/>
      </c>
      <c r="J515" s="46">
        <v>509</v>
      </c>
      <c r="K515" s="46" t="str">
        <f t="shared" si="30"/>
        <v>d</v>
      </c>
      <c r="L515" s="302" t="str">
        <f>K515&amp;"_{"&amp;QUOTIENT(J515,23)&amp;"} : "&amp;'국어 진위판정'!E515-0.5&amp;"≤"&amp;'국어 진위판정'!C515&amp;"x+"&amp;'국어 진위판정'!D515&amp;"y+언&lt;"&amp;'국어 진위판정'!E515+0.5</f>
        <v>d_{22} : -0.5≤x+y+언&lt;0.5</v>
      </c>
      <c r="N515" s="56"/>
      <c r="O515" s="56"/>
      <c r="P515" s="56"/>
      <c r="Q515" s="56"/>
    </row>
    <row r="516" spans="2:17" ht="21" hidden="1" customHeight="1">
      <c r="B516" s="256" t="s">
        <v>61</v>
      </c>
      <c r="C516" s="257"/>
      <c r="D516" s="258"/>
      <c r="E516" s="258"/>
      <c r="F516" s="269">
        <f>C516*'점수 계산기'!$C$21+D516*'점수 계산기'!$C$23+'점수 계산기'!$C$25</f>
        <v>40.700000000000003</v>
      </c>
      <c r="G516" s="269">
        <f t="shared" si="32"/>
        <v>40.200000000000003</v>
      </c>
      <c r="H516" s="280" t="str">
        <f t="shared" si="31"/>
        <v/>
      </c>
      <c r="J516" s="46">
        <v>510</v>
      </c>
      <c r="K516" s="46" t="str">
        <f t="shared" si="30"/>
        <v>e</v>
      </c>
      <c r="L516" s="302" t="str">
        <f>K516&amp;"_{"&amp;QUOTIENT(J516,23)&amp;"} : "&amp;'국어 진위판정'!E516-0.5&amp;"≤"&amp;'국어 진위판정'!C516&amp;"x+"&amp;'국어 진위판정'!D516&amp;"y+언&lt;"&amp;'국어 진위판정'!E516+0.5</f>
        <v>e_{22} : -0.5≤x+y+언&lt;0.5</v>
      </c>
      <c r="N516" s="56"/>
      <c r="O516" s="56"/>
      <c r="P516" s="56"/>
      <c r="Q516" s="56"/>
    </row>
    <row r="517" spans="2:17" ht="21" hidden="1" customHeight="1">
      <c r="B517" s="256" t="s">
        <v>61</v>
      </c>
      <c r="C517" s="257"/>
      <c r="D517" s="258"/>
      <c r="E517" s="258"/>
      <c r="F517" s="269">
        <f>C517*'점수 계산기'!$C$21+D517*'점수 계산기'!$C$23+'점수 계산기'!$C$25</f>
        <v>40.700000000000003</v>
      </c>
      <c r="G517" s="269">
        <f t="shared" si="32"/>
        <v>40.200000000000003</v>
      </c>
      <c r="H517" s="280" t="str">
        <f t="shared" si="31"/>
        <v/>
      </c>
      <c r="J517" s="46">
        <v>511</v>
      </c>
      <c r="K517" s="46" t="str">
        <f t="shared" si="30"/>
        <v>f</v>
      </c>
      <c r="L517" s="302" t="str">
        <f>K517&amp;"_{"&amp;QUOTIENT(J517,23)&amp;"} : "&amp;'국어 진위판정'!E517-0.5&amp;"≤"&amp;'국어 진위판정'!C517&amp;"x+"&amp;'국어 진위판정'!D517&amp;"y+언&lt;"&amp;'국어 진위판정'!E517+0.5</f>
        <v>f_{22} : -0.5≤x+y+언&lt;0.5</v>
      </c>
      <c r="N517" s="56"/>
      <c r="O517" s="56"/>
      <c r="P517" s="56"/>
      <c r="Q517" s="56"/>
    </row>
    <row r="518" spans="2:17" ht="21" hidden="1" customHeight="1">
      <c r="B518" s="256" t="s">
        <v>61</v>
      </c>
      <c r="C518" s="257"/>
      <c r="D518" s="258"/>
      <c r="E518" s="258"/>
      <c r="F518" s="269">
        <f>C518*'점수 계산기'!$C$21+D518*'점수 계산기'!$C$23+'점수 계산기'!$C$25</f>
        <v>40.700000000000003</v>
      </c>
      <c r="G518" s="269">
        <f t="shared" si="32"/>
        <v>40.200000000000003</v>
      </c>
      <c r="H518" s="280" t="str">
        <f t="shared" si="31"/>
        <v/>
      </c>
      <c r="J518" s="46">
        <v>512</v>
      </c>
      <c r="K518" s="46" t="str">
        <f t="shared" si="30"/>
        <v>g</v>
      </c>
      <c r="L518" s="302" t="str">
        <f>K518&amp;"_{"&amp;QUOTIENT(J518,23)&amp;"} : "&amp;'국어 진위판정'!E518-0.5&amp;"≤"&amp;'국어 진위판정'!C518&amp;"x+"&amp;'국어 진위판정'!D518&amp;"y+언&lt;"&amp;'국어 진위판정'!E518+0.5</f>
        <v>g_{22} : -0.5≤x+y+언&lt;0.5</v>
      </c>
      <c r="N518" s="56"/>
      <c r="O518" s="56"/>
      <c r="P518" s="56"/>
      <c r="Q518" s="56"/>
    </row>
    <row r="519" spans="2:17" ht="21" hidden="1" customHeight="1">
      <c r="B519" s="256" t="s">
        <v>61</v>
      </c>
      <c r="C519" s="257"/>
      <c r="D519" s="258"/>
      <c r="E519" s="258"/>
      <c r="F519" s="269">
        <f>C519*'점수 계산기'!$C$21+D519*'점수 계산기'!$C$23+'점수 계산기'!$C$25</f>
        <v>40.700000000000003</v>
      </c>
      <c r="G519" s="269">
        <f t="shared" si="32"/>
        <v>40.200000000000003</v>
      </c>
      <c r="H519" s="280" t="str">
        <f t="shared" ref="H519:H560" si="33">IF(ROUND(F519,0)=E519,"진",IF(G519&lt;0.5,"재",IF(AND(C519=0, D519=0, E519=0),"","위")))</f>
        <v/>
      </c>
      <c r="J519" s="46">
        <v>513</v>
      </c>
      <c r="K519" s="46" t="str">
        <f t="shared" si="30"/>
        <v>h</v>
      </c>
      <c r="L519" s="302" t="str">
        <f>K519&amp;"_{"&amp;QUOTIENT(J519,23)&amp;"} : "&amp;'국어 진위판정'!E519-0.5&amp;"≤"&amp;'국어 진위판정'!C519&amp;"x+"&amp;'국어 진위판정'!D519&amp;"y+언&lt;"&amp;'국어 진위판정'!E519+0.5</f>
        <v>h_{22} : -0.5≤x+y+언&lt;0.5</v>
      </c>
      <c r="N519" s="56"/>
      <c r="O519" s="56"/>
      <c r="P519" s="56"/>
      <c r="Q519" s="56"/>
    </row>
    <row r="520" spans="2:17" ht="21" hidden="1" customHeight="1">
      <c r="B520" s="256" t="s">
        <v>61</v>
      </c>
      <c r="C520" s="257"/>
      <c r="D520" s="258"/>
      <c r="E520" s="258"/>
      <c r="F520" s="269">
        <f>C520*'점수 계산기'!$C$21+D520*'점수 계산기'!$C$23+'점수 계산기'!$C$25</f>
        <v>40.700000000000003</v>
      </c>
      <c r="G520" s="269">
        <f t="shared" si="32"/>
        <v>40.200000000000003</v>
      </c>
      <c r="H520" s="280" t="str">
        <f t="shared" si="33"/>
        <v/>
      </c>
      <c r="J520" s="46">
        <v>514</v>
      </c>
      <c r="K520" s="46" t="str">
        <f t="shared" si="30"/>
        <v>i</v>
      </c>
      <c r="L520" s="302" t="str">
        <f>K520&amp;"_{"&amp;QUOTIENT(J520,23)&amp;"} : "&amp;'국어 진위판정'!E520-0.5&amp;"≤"&amp;'국어 진위판정'!C520&amp;"x+"&amp;'국어 진위판정'!D520&amp;"y+언&lt;"&amp;'국어 진위판정'!E520+0.5</f>
        <v>i_{22} : -0.5≤x+y+언&lt;0.5</v>
      </c>
      <c r="N520" s="56"/>
      <c r="O520" s="56"/>
      <c r="P520" s="56"/>
      <c r="Q520" s="56"/>
    </row>
    <row r="521" spans="2:17" ht="21" hidden="1" customHeight="1">
      <c r="B521" s="256" t="s">
        <v>61</v>
      </c>
      <c r="C521" s="257"/>
      <c r="D521" s="258"/>
      <c r="E521" s="258"/>
      <c r="F521" s="269">
        <f>C521*'점수 계산기'!$C$21+D521*'점수 계산기'!$C$23+'점수 계산기'!$C$25</f>
        <v>40.700000000000003</v>
      </c>
      <c r="G521" s="269">
        <f t="shared" si="32"/>
        <v>40.200000000000003</v>
      </c>
      <c r="H521" s="280" t="str">
        <f t="shared" si="33"/>
        <v/>
      </c>
      <c r="J521" s="46">
        <v>515</v>
      </c>
      <c r="K521" s="46" t="str">
        <f t="shared" si="30"/>
        <v>j</v>
      </c>
      <c r="L521" s="302" t="str">
        <f>K521&amp;"_{"&amp;QUOTIENT(J521,23)&amp;"} : "&amp;'국어 진위판정'!E521-0.5&amp;"≤"&amp;'국어 진위판정'!C521&amp;"x+"&amp;'국어 진위판정'!D521&amp;"y+언&lt;"&amp;'국어 진위판정'!E521+0.5</f>
        <v>j_{22} : -0.5≤x+y+언&lt;0.5</v>
      </c>
      <c r="N521" s="56"/>
      <c r="O521" s="56"/>
      <c r="P521" s="56"/>
      <c r="Q521" s="56"/>
    </row>
    <row r="522" spans="2:17" ht="21" hidden="1" customHeight="1">
      <c r="B522" s="256" t="s">
        <v>61</v>
      </c>
      <c r="C522" s="257"/>
      <c r="D522" s="258"/>
      <c r="E522" s="258"/>
      <c r="F522" s="269">
        <f>C522*'점수 계산기'!$C$21+D522*'점수 계산기'!$C$23+'점수 계산기'!$C$25</f>
        <v>40.700000000000003</v>
      </c>
      <c r="G522" s="269">
        <f t="shared" si="32"/>
        <v>40.200000000000003</v>
      </c>
      <c r="H522" s="280" t="str">
        <f t="shared" si="33"/>
        <v/>
      </c>
      <c r="J522" s="46">
        <v>516</v>
      </c>
      <c r="K522" s="46" t="str">
        <f t="shared" si="30"/>
        <v>k</v>
      </c>
      <c r="L522" s="302" t="str">
        <f>K522&amp;"_{"&amp;QUOTIENT(J522,23)&amp;"} : "&amp;'국어 진위판정'!E522-0.5&amp;"≤"&amp;'국어 진위판정'!C522&amp;"x+"&amp;'국어 진위판정'!D522&amp;"y+언&lt;"&amp;'국어 진위판정'!E522+0.5</f>
        <v>k_{22} : -0.5≤x+y+언&lt;0.5</v>
      </c>
      <c r="N522" s="56"/>
      <c r="O522" s="56"/>
      <c r="P522" s="56"/>
      <c r="Q522" s="56"/>
    </row>
    <row r="523" spans="2:17" ht="21" hidden="1" customHeight="1">
      <c r="B523" s="256" t="s">
        <v>61</v>
      </c>
      <c r="C523" s="257"/>
      <c r="D523" s="258"/>
      <c r="E523" s="258"/>
      <c r="F523" s="269">
        <f>C523*'점수 계산기'!$C$21+D523*'점수 계산기'!$C$23+'점수 계산기'!$C$25</f>
        <v>40.700000000000003</v>
      </c>
      <c r="G523" s="269">
        <f t="shared" si="32"/>
        <v>40.200000000000003</v>
      </c>
      <c r="H523" s="280" t="str">
        <f t="shared" si="33"/>
        <v/>
      </c>
      <c r="J523" s="46">
        <v>517</v>
      </c>
      <c r="K523" s="46" t="str">
        <f t="shared" si="30"/>
        <v>l</v>
      </c>
      <c r="L523" s="302" t="str">
        <f>K523&amp;"_{"&amp;QUOTIENT(J523,23)&amp;"} : "&amp;'국어 진위판정'!E523-0.5&amp;"≤"&amp;'국어 진위판정'!C523&amp;"x+"&amp;'국어 진위판정'!D523&amp;"y+언&lt;"&amp;'국어 진위판정'!E523+0.5</f>
        <v>l_{22} : -0.5≤x+y+언&lt;0.5</v>
      </c>
    </row>
    <row r="524" spans="2:17" ht="21" hidden="1" customHeight="1">
      <c r="B524" s="256" t="s">
        <v>61</v>
      </c>
      <c r="C524" s="257"/>
      <c r="D524" s="258"/>
      <c r="E524" s="258"/>
      <c r="F524" s="269">
        <f>C524*'점수 계산기'!$C$21+D524*'점수 계산기'!$C$23+'점수 계산기'!$C$25</f>
        <v>40.700000000000003</v>
      </c>
      <c r="G524" s="269">
        <f t="shared" si="32"/>
        <v>40.200000000000003</v>
      </c>
      <c r="H524" s="280" t="str">
        <f t="shared" si="33"/>
        <v/>
      </c>
      <c r="J524" s="46">
        <v>518</v>
      </c>
      <c r="K524" s="46" t="str">
        <f t="shared" si="30"/>
        <v>m</v>
      </c>
      <c r="L524" s="302" t="str">
        <f>K524&amp;"_{"&amp;QUOTIENT(J524,23)&amp;"} : "&amp;'국어 진위판정'!E524-0.5&amp;"≤"&amp;'국어 진위판정'!C524&amp;"x+"&amp;'국어 진위판정'!D524&amp;"y+언&lt;"&amp;'국어 진위판정'!E524+0.5</f>
        <v>m_{22} : -0.5≤x+y+언&lt;0.5</v>
      </c>
    </row>
    <row r="525" spans="2:17" ht="21" hidden="1" customHeight="1">
      <c r="B525" s="256" t="s">
        <v>61</v>
      </c>
      <c r="C525" s="257"/>
      <c r="D525" s="258"/>
      <c r="E525" s="258"/>
      <c r="F525" s="269">
        <f>C525*'점수 계산기'!$C$21+D525*'점수 계산기'!$C$23+'점수 계산기'!$C$25</f>
        <v>40.700000000000003</v>
      </c>
      <c r="G525" s="269">
        <f t="shared" si="32"/>
        <v>40.200000000000003</v>
      </c>
      <c r="H525" s="280" t="str">
        <f t="shared" si="33"/>
        <v/>
      </c>
      <c r="J525" s="46">
        <v>519</v>
      </c>
      <c r="K525" s="46" t="str">
        <f t="shared" si="30"/>
        <v>n</v>
      </c>
      <c r="L525" s="302" t="str">
        <f>K525&amp;"_{"&amp;QUOTIENT(J525,23)&amp;"} : "&amp;'국어 진위판정'!E525-0.5&amp;"≤"&amp;'국어 진위판정'!C525&amp;"x+"&amp;'국어 진위판정'!D525&amp;"y+언&lt;"&amp;'국어 진위판정'!E525+0.5</f>
        <v>n_{22} : -0.5≤x+y+언&lt;0.5</v>
      </c>
    </row>
    <row r="526" spans="2:17" ht="21" hidden="1" customHeight="1">
      <c r="B526" s="256" t="s">
        <v>61</v>
      </c>
      <c r="C526" s="257"/>
      <c r="D526" s="258"/>
      <c r="E526" s="258"/>
      <c r="F526" s="269">
        <f>C526*'점수 계산기'!$C$21+D526*'점수 계산기'!$C$23+'점수 계산기'!$C$25</f>
        <v>40.700000000000003</v>
      </c>
      <c r="G526" s="269">
        <f t="shared" si="32"/>
        <v>40.200000000000003</v>
      </c>
      <c r="H526" s="280" t="str">
        <f t="shared" si="33"/>
        <v/>
      </c>
      <c r="J526" s="46">
        <v>520</v>
      </c>
      <c r="K526" s="46" t="str">
        <f t="shared" si="30"/>
        <v>o</v>
      </c>
      <c r="L526" s="302" t="str">
        <f>K526&amp;"_{"&amp;QUOTIENT(J526,23)&amp;"} : "&amp;'국어 진위판정'!E526-0.5&amp;"≤"&amp;'국어 진위판정'!C526&amp;"x+"&amp;'국어 진위판정'!D526&amp;"y+언&lt;"&amp;'국어 진위판정'!E526+0.5</f>
        <v>o_{22} : -0.5≤x+y+언&lt;0.5</v>
      </c>
    </row>
    <row r="527" spans="2:17" ht="21" hidden="1" customHeight="1">
      <c r="B527" s="256" t="s">
        <v>61</v>
      </c>
      <c r="C527" s="257"/>
      <c r="D527" s="258"/>
      <c r="E527" s="258"/>
      <c r="F527" s="269">
        <f>C527*'점수 계산기'!$C$21+D527*'점수 계산기'!$C$23+'점수 계산기'!$C$25</f>
        <v>40.700000000000003</v>
      </c>
      <c r="G527" s="269">
        <f t="shared" si="32"/>
        <v>40.200000000000003</v>
      </c>
      <c r="H527" s="280" t="str">
        <f t="shared" si="33"/>
        <v/>
      </c>
      <c r="J527" s="46">
        <v>521</v>
      </c>
      <c r="K527" s="46" t="str">
        <f t="shared" si="30"/>
        <v>p</v>
      </c>
      <c r="L527" s="302" t="str">
        <f>K527&amp;"_{"&amp;QUOTIENT(J527,23)&amp;"} : "&amp;'국어 진위판정'!E527-0.5&amp;"≤"&amp;'국어 진위판정'!C527&amp;"x+"&amp;'국어 진위판정'!D527&amp;"y+언&lt;"&amp;'국어 진위판정'!E527+0.5</f>
        <v>p_{22} : -0.5≤x+y+언&lt;0.5</v>
      </c>
    </row>
    <row r="528" spans="2:17" ht="21" hidden="1" customHeight="1">
      <c r="B528" s="256" t="s">
        <v>61</v>
      </c>
      <c r="C528" s="257"/>
      <c r="D528" s="258"/>
      <c r="E528" s="258"/>
      <c r="F528" s="269">
        <f>C528*'점수 계산기'!$C$21+D528*'점수 계산기'!$C$23+'점수 계산기'!$C$25</f>
        <v>40.700000000000003</v>
      </c>
      <c r="G528" s="269">
        <f t="shared" si="32"/>
        <v>40.200000000000003</v>
      </c>
      <c r="H528" s="280" t="str">
        <f t="shared" si="33"/>
        <v/>
      </c>
      <c r="J528" s="46">
        <v>522</v>
      </c>
      <c r="K528" s="46" t="str">
        <f t="shared" si="30"/>
        <v>q</v>
      </c>
      <c r="L528" s="302" t="str">
        <f>K528&amp;"_{"&amp;QUOTIENT(J528,23)&amp;"} : "&amp;'국어 진위판정'!E528-0.5&amp;"≤"&amp;'국어 진위판정'!C528&amp;"x+"&amp;'국어 진위판정'!D528&amp;"y+언&lt;"&amp;'국어 진위판정'!E528+0.5</f>
        <v>q_{22} : -0.5≤x+y+언&lt;0.5</v>
      </c>
    </row>
    <row r="529" spans="2:12" ht="21" hidden="1" customHeight="1">
      <c r="B529" s="256" t="s">
        <v>61</v>
      </c>
      <c r="C529" s="257"/>
      <c r="D529" s="258"/>
      <c r="E529" s="258"/>
      <c r="F529" s="269">
        <f>C529*'점수 계산기'!$C$21+D529*'점수 계산기'!$C$23+'점수 계산기'!$C$25</f>
        <v>40.700000000000003</v>
      </c>
      <c r="G529" s="269">
        <f t="shared" si="32"/>
        <v>40.200000000000003</v>
      </c>
      <c r="H529" s="280" t="str">
        <f t="shared" si="33"/>
        <v/>
      </c>
      <c r="J529" s="46">
        <v>523</v>
      </c>
      <c r="K529" s="46" t="str">
        <f t="shared" si="30"/>
        <v>r</v>
      </c>
      <c r="L529" s="302" t="str">
        <f>K529&amp;"_{"&amp;QUOTIENT(J529,23)&amp;"} : "&amp;'국어 진위판정'!E529-0.5&amp;"≤"&amp;'국어 진위판정'!C529&amp;"x+"&amp;'국어 진위판정'!D529&amp;"y+언&lt;"&amp;'국어 진위판정'!E529+0.5</f>
        <v>r_{22} : -0.5≤x+y+언&lt;0.5</v>
      </c>
    </row>
    <row r="530" spans="2:12" ht="21" hidden="1" customHeight="1">
      <c r="B530" s="256" t="s">
        <v>61</v>
      </c>
      <c r="C530" s="257"/>
      <c r="D530" s="258"/>
      <c r="E530" s="258"/>
      <c r="F530" s="269">
        <f>C530*'점수 계산기'!$C$21+D530*'점수 계산기'!$C$23+'점수 계산기'!$C$25</f>
        <v>40.700000000000003</v>
      </c>
      <c r="G530" s="269">
        <f t="shared" si="32"/>
        <v>40.200000000000003</v>
      </c>
      <c r="H530" s="280" t="str">
        <f t="shared" si="33"/>
        <v/>
      </c>
      <c r="J530" s="46">
        <v>524</v>
      </c>
      <c r="K530" s="46" t="str">
        <f t="shared" si="30"/>
        <v>s</v>
      </c>
      <c r="L530" s="302" t="str">
        <f>K530&amp;"_{"&amp;QUOTIENT(J530,23)&amp;"} : "&amp;'국어 진위판정'!E530-0.5&amp;"≤"&amp;'국어 진위판정'!C530&amp;"x+"&amp;'국어 진위판정'!D530&amp;"y+언&lt;"&amp;'국어 진위판정'!E530+0.5</f>
        <v>s_{22} : -0.5≤x+y+언&lt;0.5</v>
      </c>
    </row>
    <row r="531" spans="2:12" ht="21" hidden="1" customHeight="1">
      <c r="B531" s="256" t="s">
        <v>61</v>
      </c>
      <c r="C531" s="257"/>
      <c r="D531" s="258"/>
      <c r="E531" s="258"/>
      <c r="F531" s="269">
        <f>C531*'점수 계산기'!$C$21+D531*'점수 계산기'!$C$23+'점수 계산기'!$C$25</f>
        <v>40.700000000000003</v>
      </c>
      <c r="G531" s="269">
        <f t="shared" si="32"/>
        <v>40.200000000000003</v>
      </c>
      <c r="H531" s="280" t="str">
        <f t="shared" si="33"/>
        <v/>
      </c>
      <c r="J531" s="46">
        <v>525</v>
      </c>
      <c r="K531" s="46" t="str">
        <f t="shared" si="30"/>
        <v>t</v>
      </c>
      <c r="L531" s="302" t="str">
        <f>K531&amp;"_{"&amp;QUOTIENT(J531,23)&amp;"} : "&amp;'국어 진위판정'!E531-0.5&amp;"≤"&amp;'국어 진위판정'!C531&amp;"x+"&amp;'국어 진위판정'!D531&amp;"y+언&lt;"&amp;'국어 진위판정'!E531+0.5</f>
        <v>t_{22} : -0.5≤x+y+언&lt;0.5</v>
      </c>
    </row>
    <row r="532" spans="2:12" ht="21" hidden="1" customHeight="1">
      <c r="B532" s="256" t="s">
        <v>61</v>
      </c>
      <c r="C532" s="257"/>
      <c r="D532" s="258"/>
      <c r="E532" s="258"/>
      <c r="F532" s="269">
        <f>C532*'점수 계산기'!$C$21+D532*'점수 계산기'!$C$23+'점수 계산기'!$C$25</f>
        <v>40.700000000000003</v>
      </c>
      <c r="G532" s="269">
        <f t="shared" si="32"/>
        <v>40.200000000000003</v>
      </c>
      <c r="H532" s="280" t="str">
        <f t="shared" si="33"/>
        <v/>
      </c>
      <c r="J532" s="46">
        <v>526</v>
      </c>
      <c r="K532" s="46" t="str">
        <f t="shared" si="30"/>
        <v>u</v>
      </c>
      <c r="L532" s="302" t="str">
        <f>K532&amp;"_{"&amp;QUOTIENT(J532,23)&amp;"} : "&amp;'국어 진위판정'!E532-0.5&amp;"≤"&amp;'국어 진위판정'!C532&amp;"x+"&amp;'국어 진위판정'!D532&amp;"y+언&lt;"&amp;'국어 진위판정'!E532+0.5</f>
        <v>u_{22} : -0.5≤x+y+언&lt;0.5</v>
      </c>
    </row>
    <row r="533" spans="2:12" ht="21" hidden="1" customHeight="1">
      <c r="B533" s="256" t="s">
        <v>61</v>
      </c>
      <c r="C533" s="257"/>
      <c r="D533" s="258"/>
      <c r="E533" s="258"/>
      <c r="F533" s="269">
        <f>C533*'점수 계산기'!$C$21+D533*'점수 계산기'!$C$23+'점수 계산기'!$C$25</f>
        <v>40.700000000000003</v>
      </c>
      <c r="G533" s="269">
        <f t="shared" si="32"/>
        <v>40.200000000000003</v>
      </c>
      <c r="H533" s="280" t="str">
        <f t="shared" si="33"/>
        <v/>
      </c>
      <c r="J533" s="46">
        <v>527</v>
      </c>
      <c r="K533" s="46" t="str">
        <f t="shared" si="30"/>
        <v>v</v>
      </c>
      <c r="L533" s="302" t="str">
        <f>K533&amp;"_{"&amp;QUOTIENT(J533,23)&amp;"} : "&amp;'국어 진위판정'!E533-0.5&amp;"≤"&amp;'국어 진위판정'!C533&amp;"x+"&amp;'국어 진위판정'!D533&amp;"y+언&lt;"&amp;'국어 진위판정'!E533+0.5</f>
        <v>v_{22} : -0.5≤x+y+언&lt;0.5</v>
      </c>
    </row>
    <row r="534" spans="2:12" ht="21" hidden="1" customHeight="1">
      <c r="B534" s="256" t="s">
        <v>61</v>
      </c>
      <c r="C534" s="257"/>
      <c r="D534" s="258"/>
      <c r="E534" s="258"/>
      <c r="F534" s="269">
        <f>C534*'점수 계산기'!$C$21+D534*'점수 계산기'!$C$23+'점수 계산기'!$C$25</f>
        <v>40.700000000000003</v>
      </c>
      <c r="G534" s="269">
        <f t="shared" si="32"/>
        <v>40.200000000000003</v>
      </c>
      <c r="H534" s="280" t="str">
        <f t="shared" si="33"/>
        <v/>
      </c>
      <c r="J534" s="46">
        <v>528</v>
      </c>
      <c r="K534" s="46" t="str">
        <f t="shared" si="30"/>
        <v>w</v>
      </c>
      <c r="L534" s="302" t="str">
        <f>K534&amp;"_{"&amp;QUOTIENT(J534,23)&amp;"} : "&amp;'국어 진위판정'!E534-0.5&amp;"≤"&amp;'국어 진위판정'!C534&amp;"x+"&amp;'국어 진위판정'!D534&amp;"y+언&lt;"&amp;'국어 진위판정'!E534+0.5</f>
        <v>w_{22} : -0.5≤x+y+언&lt;0.5</v>
      </c>
    </row>
    <row r="535" spans="2:12" ht="21" hidden="1" customHeight="1">
      <c r="B535" s="256" t="s">
        <v>61</v>
      </c>
      <c r="C535" s="257"/>
      <c r="D535" s="258"/>
      <c r="E535" s="258"/>
      <c r="F535" s="269">
        <f>C535*'점수 계산기'!$C$21+D535*'점수 계산기'!$C$23+'점수 계산기'!$C$25</f>
        <v>40.700000000000003</v>
      </c>
      <c r="G535" s="269">
        <f t="shared" si="32"/>
        <v>40.200000000000003</v>
      </c>
      <c r="H535" s="280" t="str">
        <f t="shared" si="33"/>
        <v/>
      </c>
      <c r="J535" s="46">
        <v>529</v>
      </c>
      <c r="K535" s="46" t="str">
        <f t="shared" si="30"/>
        <v>a</v>
      </c>
      <c r="L535" s="302" t="str">
        <f>K535&amp;"_{"&amp;QUOTIENT(J535,23)&amp;"} : "&amp;'국어 진위판정'!E535-0.5&amp;"≤"&amp;'국어 진위판정'!C535&amp;"x+"&amp;'국어 진위판정'!D535&amp;"y+언&lt;"&amp;'국어 진위판정'!E535+0.5</f>
        <v>a_{23} : -0.5≤x+y+언&lt;0.5</v>
      </c>
    </row>
    <row r="536" spans="2:12" ht="21" hidden="1" customHeight="1">
      <c r="B536" s="256" t="s">
        <v>61</v>
      </c>
      <c r="C536" s="257"/>
      <c r="D536" s="258"/>
      <c r="E536" s="258"/>
      <c r="F536" s="269">
        <f>C536*'점수 계산기'!$C$21+D536*'점수 계산기'!$C$23+'점수 계산기'!$C$25</f>
        <v>40.700000000000003</v>
      </c>
      <c r="G536" s="269">
        <f t="shared" si="32"/>
        <v>40.200000000000003</v>
      </c>
      <c r="H536" s="280" t="str">
        <f t="shared" si="33"/>
        <v/>
      </c>
      <c r="J536" s="46">
        <v>530</v>
      </c>
      <c r="K536" s="46" t="str">
        <f t="shared" si="30"/>
        <v>b</v>
      </c>
      <c r="L536" s="302" t="str">
        <f>K536&amp;"_{"&amp;QUOTIENT(J536,23)&amp;"} : "&amp;'국어 진위판정'!E536-0.5&amp;"≤"&amp;'국어 진위판정'!C536&amp;"x+"&amp;'국어 진위판정'!D536&amp;"y+언&lt;"&amp;'국어 진위판정'!E536+0.5</f>
        <v>b_{23} : -0.5≤x+y+언&lt;0.5</v>
      </c>
    </row>
    <row r="537" spans="2:12" ht="21" hidden="1" customHeight="1">
      <c r="B537" s="256" t="s">
        <v>61</v>
      </c>
      <c r="C537" s="257"/>
      <c r="D537" s="258"/>
      <c r="E537" s="258"/>
      <c r="F537" s="269">
        <f>C537*'점수 계산기'!$C$21+D537*'점수 계산기'!$C$23+'점수 계산기'!$C$25</f>
        <v>40.700000000000003</v>
      </c>
      <c r="G537" s="269">
        <f t="shared" si="32"/>
        <v>40.200000000000003</v>
      </c>
      <c r="H537" s="280" t="str">
        <f t="shared" si="33"/>
        <v/>
      </c>
      <c r="J537" s="46">
        <v>531</v>
      </c>
      <c r="K537" s="46" t="str">
        <f t="shared" si="30"/>
        <v>c</v>
      </c>
      <c r="L537" s="302" t="str">
        <f>K537&amp;"_{"&amp;QUOTIENT(J537,23)&amp;"} : "&amp;'국어 진위판정'!E537-0.5&amp;"≤"&amp;'국어 진위판정'!C537&amp;"x+"&amp;'국어 진위판정'!D537&amp;"y+언&lt;"&amp;'국어 진위판정'!E537+0.5</f>
        <v>c_{23} : -0.5≤x+y+언&lt;0.5</v>
      </c>
    </row>
    <row r="538" spans="2:12" ht="21" hidden="1" customHeight="1">
      <c r="B538" s="256" t="s">
        <v>61</v>
      </c>
      <c r="C538" s="257"/>
      <c r="D538" s="258"/>
      <c r="E538" s="258"/>
      <c r="F538" s="269">
        <f>C538*'점수 계산기'!$C$21+D538*'점수 계산기'!$C$23+'점수 계산기'!$C$25</f>
        <v>40.700000000000003</v>
      </c>
      <c r="G538" s="269">
        <f t="shared" si="32"/>
        <v>40.200000000000003</v>
      </c>
      <c r="H538" s="280" t="str">
        <f t="shared" si="33"/>
        <v/>
      </c>
      <c r="J538" s="46">
        <v>532</v>
      </c>
      <c r="K538" s="46" t="str">
        <f t="shared" si="30"/>
        <v>d</v>
      </c>
      <c r="L538" s="302" t="str">
        <f>K538&amp;"_{"&amp;QUOTIENT(J538,23)&amp;"} : "&amp;'국어 진위판정'!E538-0.5&amp;"≤"&amp;'국어 진위판정'!C538&amp;"x+"&amp;'국어 진위판정'!D538&amp;"y+언&lt;"&amp;'국어 진위판정'!E538+0.5</f>
        <v>d_{23} : -0.5≤x+y+언&lt;0.5</v>
      </c>
    </row>
    <row r="539" spans="2:12" ht="21" hidden="1" customHeight="1">
      <c r="B539" s="256" t="s">
        <v>61</v>
      </c>
      <c r="C539" s="257"/>
      <c r="D539" s="258"/>
      <c r="E539" s="258"/>
      <c r="F539" s="269">
        <f>C539*'점수 계산기'!$C$21+D539*'점수 계산기'!$C$23+'점수 계산기'!$C$25</f>
        <v>40.700000000000003</v>
      </c>
      <c r="G539" s="269">
        <f t="shared" si="32"/>
        <v>40.200000000000003</v>
      </c>
      <c r="H539" s="280" t="str">
        <f t="shared" si="33"/>
        <v/>
      </c>
      <c r="J539" s="46">
        <v>533</v>
      </c>
      <c r="K539" s="46" t="str">
        <f t="shared" si="30"/>
        <v>e</v>
      </c>
      <c r="L539" s="302" t="str">
        <f>K539&amp;"_{"&amp;QUOTIENT(J539,23)&amp;"} : "&amp;'국어 진위판정'!E539-0.5&amp;"≤"&amp;'국어 진위판정'!C539&amp;"x+"&amp;'국어 진위판정'!D539&amp;"y+언&lt;"&amp;'국어 진위판정'!E539+0.5</f>
        <v>e_{23} : -0.5≤x+y+언&lt;0.5</v>
      </c>
    </row>
    <row r="540" spans="2:12" ht="21" hidden="1" customHeight="1">
      <c r="B540" s="256" t="s">
        <v>61</v>
      </c>
      <c r="C540" s="257"/>
      <c r="D540" s="258"/>
      <c r="E540" s="258"/>
      <c r="F540" s="269">
        <f>C540*'점수 계산기'!$C$21+D540*'점수 계산기'!$C$23+'점수 계산기'!$C$25</f>
        <v>40.700000000000003</v>
      </c>
      <c r="G540" s="269">
        <f t="shared" si="32"/>
        <v>40.200000000000003</v>
      </c>
      <c r="H540" s="280" t="str">
        <f t="shared" si="33"/>
        <v/>
      </c>
      <c r="J540" s="46">
        <v>534</v>
      </c>
      <c r="K540" s="46" t="str">
        <f t="shared" si="30"/>
        <v>f</v>
      </c>
      <c r="L540" s="302" t="str">
        <f>K540&amp;"_{"&amp;QUOTIENT(J540,23)&amp;"} : "&amp;'국어 진위판정'!E540-0.5&amp;"≤"&amp;'국어 진위판정'!C540&amp;"x+"&amp;'국어 진위판정'!D540&amp;"y+언&lt;"&amp;'국어 진위판정'!E540+0.5</f>
        <v>f_{23} : -0.5≤x+y+언&lt;0.5</v>
      </c>
    </row>
    <row r="541" spans="2:12" ht="21" hidden="1" customHeight="1">
      <c r="B541" s="256" t="s">
        <v>61</v>
      </c>
      <c r="C541" s="257"/>
      <c r="D541" s="258"/>
      <c r="E541" s="258"/>
      <c r="F541" s="269">
        <f>C541*'점수 계산기'!$C$21+D541*'점수 계산기'!$C$23+'점수 계산기'!$C$25</f>
        <v>40.700000000000003</v>
      </c>
      <c r="G541" s="269">
        <f t="shared" si="32"/>
        <v>40.200000000000003</v>
      </c>
      <c r="H541" s="280" t="str">
        <f t="shared" si="33"/>
        <v/>
      </c>
      <c r="J541" s="46">
        <v>535</v>
      </c>
      <c r="K541" s="46" t="str">
        <f t="shared" si="30"/>
        <v>g</v>
      </c>
      <c r="L541" s="302" t="str">
        <f>K541&amp;"_{"&amp;QUOTIENT(J541,23)&amp;"} : "&amp;'국어 진위판정'!E541-0.5&amp;"≤"&amp;'국어 진위판정'!C541&amp;"x+"&amp;'국어 진위판정'!D541&amp;"y+언&lt;"&amp;'국어 진위판정'!E541+0.5</f>
        <v>g_{23} : -0.5≤x+y+언&lt;0.5</v>
      </c>
    </row>
    <row r="542" spans="2:12" ht="21" hidden="1" customHeight="1">
      <c r="B542" s="256" t="s">
        <v>61</v>
      </c>
      <c r="C542" s="257"/>
      <c r="D542" s="258"/>
      <c r="E542" s="258"/>
      <c r="F542" s="269">
        <f>C542*'점수 계산기'!$C$21+D542*'점수 계산기'!$C$23+'점수 계산기'!$C$25</f>
        <v>40.700000000000003</v>
      </c>
      <c r="G542" s="269">
        <f t="shared" si="32"/>
        <v>40.200000000000003</v>
      </c>
      <c r="H542" s="280" t="str">
        <f t="shared" si="33"/>
        <v/>
      </c>
      <c r="J542" s="46">
        <v>536</v>
      </c>
      <c r="K542" s="46" t="str">
        <f t="shared" si="30"/>
        <v>h</v>
      </c>
      <c r="L542" s="302" t="str">
        <f>K542&amp;"_{"&amp;QUOTIENT(J542,23)&amp;"} : "&amp;'국어 진위판정'!E542-0.5&amp;"≤"&amp;'국어 진위판정'!C542&amp;"x+"&amp;'국어 진위판정'!D542&amp;"y+언&lt;"&amp;'국어 진위판정'!E542+0.5</f>
        <v>h_{23} : -0.5≤x+y+언&lt;0.5</v>
      </c>
    </row>
    <row r="543" spans="2:12" ht="21" hidden="1" customHeight="1">
      <c r="B543" s="256" t="s">
        <v>61</v>
      </c>
      <c r="C543" s="257"/>
      <c r="D543" s="258"/>
      <c r="E543" s="258"/>
      <c r="F543" s="269">
        <f>C543*'점수 계산기'!$C$21+D543*'점수 계산기'!$C$23+'점수 계산기'!$C$25</f>
        <v>40.700000000000003</v>
      </c>
      <c r="G543" s="269">
        <f t="shared" si="32"/>
        <v>40.200000000000003</v>
      </c>
      <c r="H543" s="280" t="str">
        <f t="shared" si="33"/>
        <v/>
      </c>
      <c r="J543" s="46">
        <v>537</v>
      </c>
      <c r="K543" s="46" t="str">
        <f t="shared" si="30"/>
        <v>i</v>
      </c>
      <c r="L543" s="302" t="str">
        <f>K543&amp;"_{"&amp;QUOTIENT(J543,23)&amp;"} : "&amp;'국어 진위판정'!E543-0.5&amp;"≤"&amp;'국어 진위판정'!C543&amp;"x+"&amp;'국어 진위판정'!D543&amp;"y+언&lt;"&amp;'국어 진위판정'!E543+0.5</f>
        <v>i_{23} : -0.5≤x+y+언&lt;0.5</v>
      </c>
    </row>
    <row r="544" spans="2:12" ht="21" hidden="1" customHeight="1">
      <c r="B544" s="256" t="s">
        <v>61</v>
      </c>
      <c r="C544" s="257"/>
      <c r="D544" s="258"/>
      <c r="E544" s="258"/>
      <c r="F544" s="269">
        <f>C544*'점수 계산기'!$C$21+D544*'점수 계산기'!$C$23+'점수 계산기'!$C$25</f>
        <v>40.700000000000003</v>
      </c>
      <c r="G544" s="269">
        <f t="shared" si="32"/>
        <v>40.200000000000003</v>
      </c>
      <c r="H544" s="280" t="str">
        <f t="shared" si="33"/>
        <v/>
      </c>
      <c r="J544" s="46">
        <v>538</v>
      </c>
      <c r="K544" s="46" t="str">
        <f t="shared" si="30"/>
        <v>j</v>
      </c>
      <c r="L544" s="302" t="str">
        <f>K544&amp;"_{"&amp;QUOTIENT(J544,23)&amp;"} : "&amp;'국어 진위판정'!E544-0.5&amp;"≤"&amp;'국어 진위판정'!C544&amp;"x+"&amp;'국어 진위판정'!D544&amp;"y+언&lt;"&amp;'국어 진위판정'!E544+0.5</f>
        <v>j_{23} : -0.5≤x+y+언&lt;0.5</v>
      </c>
    </row>
    <row r="545" spans="2:12" ht="21" hidden="1" customHeight="1">
      <c r="B545" s="256" t="s">
        <v>61</v>
      </c>
      <c r="C545" s="257"/>
      <c r="D545" s="258"/>
      <c r="E545" s="258"/>
      <c r="F545" s="269">
        <f>C545*'점수 계산기'!$C$21+D545*'점수 계산기'!$C$23+'점수 계산기'!$C$25</f>
        <v>40.700000000000003</v>
      </c>
      <c r="G545" s="269">
        <f t="shared" ref="G545:G560" si="34">MIN(ABS(E545-0.5-F545), ABS(E545+0.5-F545))</f>
        <v>40.200000000000003</v>
      </c>
      <c r="H545" s="280" t="str">
        <f t="shared" si="33"/>
        <v/>
      </c>
      <c r="J545" s="46">
        <v>539</v>
      </c>
      <c r="K545" s="46" t="str">
        <f t="shared" si="30"/>
        <v>k</v>
      </c>
      <c r="L545" s="302" t="str">
        <f>K545&amp;"_{"&amp;QUOTIENT(J545,23)&amp;"} : "&amp;'국어 진위판정'!E545-0.5&amp;"≤"&amp;'국어 진위판정'!C545&amp;"x+"&amp;'국어 진위판정'!D545&amp;"y+언&lt;"&amp;'국어 진위판정'!E545+0.5</f>
        <v>k_{23} : -0.5≤x+y+언&lt;0.5</v>
      </c>
    </row>
    <row r="546" spans="2:12" ht="21" hidden="1" customHeight="1">
      <c r="B546" s="256" t="s">
        <v>61</v>
      </c>
      <c r="C546" s="257"/>
      <c r="D546" s="258"/>
      <c r="E546" s="258"/>
      <c r="F546" s="269">
        <f>C546*'점수 계산기'!$C$21+D546*'점수 계산기'!$C$23+'점수 계산기'!$C$25</f>
        <v>40.700000000000003</v>
      </c>
      <c r="G546" s="269">
        <f t="shared" si="34"/>
        <v>40.200000000000003</v>
      </c>
      <c r="H546" s="280" t="str">
        <f t="shared" si="33"/>
        <v/>
      </c>
      <c r="J546" s="46">
        <v>540</v>
      </c>
      <c r="K546" s="46" t="str">
        <f t="shared" si="30"/>
        <v>l</v>
      </c>
      <c r="L546" s="302" t="str">
        <f>K546&amp;"_{"&amp;QUOTIENT(J546,23)&amp;"} : "&amp;'국어 진위판정'!E546-0.5&amp;"≤"&amp;'국어 진위판정'!C546&amp;"x+"&amp;'국어 진위판정'!D546&amp;"y+언&lt;"&amp;'국어 진위판정'!E546+0.5</f>
        <v>l_{23} : -0.5≤x+y+언&lt;0.5</v>
      </c>
    </row>
    <row r="547" spans="2:12" ht="21" hidden="1" customHeight="1">
      <c r="B547" s="256" t="s">
        <v>61</v>
      </c>
      <c r="C547" s="257"/>
      <c r="D547" s="258"/>
      <c r="E547" s="258"/>
      <c r="F547" s="269">
        <f>C547*'점수 계산기'!$C$21+D547*'점수 계산기'!$C$23+'점수 계산기'!$C$25</f>
        <v>40.700000000000003</v>
      </c>
      <c r="G547" s="269">
        <f t="shared" si="34"/>
        <v>40.200000000000003</v>
      </c>
      <c r="H547" s="280" t="str">
        <f t="shared" si="33"/>
        <v/>
      </c>
      <c r="J547" s="46">
        <v>541</v>
      </c>
      <c r="K547" s="46" t="str">
        <f t="shared" si="30"/>
        <v>m</v>
      </c>
      <c r="L547" s="302" t="str">
        <f>K547&amp;"_{"&amp;QUOTIENT(J547,23)&amp;"} : "&amp;'국어 진위판정'!E547-0.5&amp;"≤"&amp;'국어 진위판정'!C547&amp;"x+"&amp;'국어 진위판정'!D547&amp;"y+언&lt;"&amp;'국어 진위판정'!E547+0.5</f>
        <v>m_{23} : -0.5≤x+y+언&lt;0.5</v>
      </c>
    </row>
    <row r="548" spans="2:12" ht="21" hidden="1" customHeight="1">
      <c r="B548" s="256" t="s">
        <v>61</v>
      </c>
      <c r="C548" s="257"/>
      <c r="D548" s="258"/>
      <c r="E548" s="258"/>
      <c r="F548" s="269">
        <f>C548*'점수 계산기'!$C$21+D548*'점수 계산기'!$C$23+'점수 계산기'!$C$25</f>
        <v>40.700000000000003</v>
      </c>
      <c r="G548" s="269">
        <f t="shared" si="34"/>
        <v>40.200000000000003</v>
      </c>
      <c r="H548" s="280" t="str">
        <f t="shared" si="33"/>
        <v/>
      </c>
      <c r="J548" s="46">
        <v>542</v>
      </c>
      <c r="K548" s="46" t="str">
        <f t="shared" ref="K548:K560" si="35">CHAR(MOD(J548, 23)+97)</f>
        <v>n</v>
      </c>
      <c r="L548" s="302" t="str">
        <f>K548&amp;"_{"&amp;QUOTIENT(J548,23)&amp;"} : "&amp;'국어 진위판정'!E548-0.5&amp;"≤"&amp;'국어 진위판정'!C548&amp;"x+"&amp;'국어 진위판정'!D548&amp;"y+언&lt;"&amp;'국어 진위판정'!E548+0.5</f>
        <v>n_{23} : -0.5≤x+y+언&lt;0.5</v>
      </c>
    </row>
    <row r="549" spans="2:12" ht="21" hidden="1" customHeight="1">
      <c r="B549" s="256" t="s">
        <v>61</v>
      </c>
      <c r="C549" s="257"/>
      <c r="D549" s="258"/>
      <c r="E549" s="258"/>
      <c r="F549" s="269">
        <f>C549*'점수 계산기'!$C$21+D549*'점수 계산기'!$C$23+'점수 계산기'!$C$25</f>
        <v>40.700000000000003</v>
      </c>
      <c r="G549" s="269">
        <f t="shared" si="34"/>
        <v>40.200000000000003</v>
      </c>
      <c r="H549" s="280" t="str">
        <f t="shared" si="33"/>
        <v/>
      </c>
      <c r="J549" s="46">
        <v>543</v>
      </c>
      <c r="K549" s="46" t="str">
        <f t="shared" si="35"/>
        <v>o</v>
      </c>
      <c r="L549" s="302" t="str">
        <f>K549&amp;"_{"&amp;QUOTIENT(J549,23)&amp;"} : "&amp;'국어 진위판정'!E549-0.5&amp;"≤"&amp;'국어 진위판정'!C549&amp;"x+"&amp;'국어 진위판정'!D549&amp;"y+언&lt;"&amp;'국어 진위판정'!E549+0.5</f>
        <v>o_{23} : -0.5≤x+y+언&lt;0.5</v>
      </c>
    </row>
    <row r="550" spans="2:12" ht="21" hidden="1" customHeight="1">
      <c r="B550" s="256" t="s">
        <v>61</v>
      </c>
      <c r="C550" s="257"/>
      <c r="D550" s="258"/>
      <c r="E550" s="258"/>
      <c r="F550" s="269">
        <f>C550*'점수 계산기'!$C$21+D550*'점수 계산기'!$C$23+'점수 계산기'!$C$25</f>
        <v>40.700000000000003</v>
      </c>
      <c r="G550" s="269">
        <f t="shared" si="34"/>
        <v>40.200000000000003</v>
      </c>
      <c r="H550" s="280" t="str">
        <f t="shared" si="33"/>
        <v/>
      </c>
      <c r="J550" s="46">
        <v>544</v>
      </c>
      <c r="K550" s="46" t="str">
        <f t="shared" si="35"/>
        <v>p</v>
      </c>
      <c r="L550" s="302" t="str">
        <f>K550&amp;"_{"&amp;QUOTIENT(J550,23)&amp;"} : "&amp;'국어 진위판정'!E550-0.5&amp;"≤"&amp;'국어 진위판정'!C550&amp;"x+"&amp;'국어 진위판정'!D550&amp;"y+언&lt;"&amp;'국어 진위판정'!E550+0.5</f>
        <v>p_{23} : -0.5≤x+y+언&lt;0.5</v>
      </c>
    </row>
    <row r="551" spans="2:12" ht="21" hidden="1" customHeight="1">
      <c r="B551" s="256" t="s">
        <v>61</v>
      </c>
      <c r="C551" s="257"/>
      <c r="D551" s="258"/>
      <c r="E551" s="258"/>
      <c r="F551" s="269">
        <f>C551*'점수 계산기'!$C$21+D551*'점수 계산기'!$C$23+'점수 계산기'!$C$25</f>
        <v>40.700000000000003</v>
      </c>
      <c r="G551" s="269">
        <f t="shared" si="34"/>
        <v>40.200000000000003</v>
      </c>
      <c r="H551" s="280" t="str">
        <f t="shared" si="33"/>
        <v/>
      </c>
      <c r="J551" s="46">
        <v>545</v>
      </c>
      <c r="K551" s="46" t="str">
        <f t="shared" si="35"/>
        <v>q</v>
      </c>
      <c r="L551" s="302" t="str">
        <f>K551&amp;"_{"&amp;QUOTIENT(J551,23)&amp;"} : "&amp;'국어 진위판정'!E551-0.5&amp;"≤"&amp;'국어 진위판정'!C551&amp;"x+"&amp;'국어 진위판정'!D551&amp;"y+언&lt;"&amp;'국어 진위판정'!E551+0.5</f>
        <v>q_{23} : -0.5≤x+y+언&lt;0.5</v>
      </c>
    </row>
    <row r="552" spans="2:12" ht="21" hidden="1" customHeight="1">
      <c r="B552" s="256" t="s">
        <v>61</v>
      </c>
      <c r="C552" s="257"/>
      <c r="D552" s="258"/>
      <c r="E552" s="258"/>
      <c r="F552" s="269">
        <f>C552*'점수 계산기'!$C$21+D552*'점수 계산기'!$C$23+'점수 계산기'!$C$25</f>
        <v>40.700000000000003</v>
      </c>
      <c r="G552" s="269">
        <f t="shared" si="34"/>
        <v>40.200000000000003</v>
      </c>
      <c r="H552" s="280" t="str">
        <f t="shared" si="33"/>
        <v/>
      </c>
      <c r="J552" s="46">
        <v>546</v>
      </c>
      <c r="K552" s="46" t="str">
        <f t="shared" si="35"/>
        <v>r</v>
      </c>
      <c r="L552" s="302" t="str">
        <f>K552&amp;"_{"&amp;QUOTIENT(J552,23)&amp;"} : "&amp;'국어 진위판정'!E552-0.5&amp;"≤"&amp;'국어 진위판정'!C552&amp;"x+"&amp;'국어 진위판정'!D552&amp;"y+언&lt;"&amp;'국어 진위판정'!E552+0.5</f>
        <v>r_{23} : -0.5≤x+y+언&lt;0.5</v>
      </c>
    </row>
    <row r="553" spans="2:12" ht="21" hidden="1" customHeight="1">
      <c r="B553" s="256" t="s">
        <v>61</v>
      </c>
      <c r="C553" s="257"/>
      <c r="D553" s="258"/>
      <c r="E553" s="258"/>
      <c r="F553" s="269">
        <f>C553*'점수 계산기'!$C$21+D553*'점수 계산기'!$C$23+'점수 계산기'!$C$25</f>
        <v>40.700000000000003</v>
      </c>
      <c r="G553" s="269">
        <f t="shared" si="34"/>
        <v>40.200000000000003</v>
      </c>
      <c r="H553" s="280" t="str">
        <f t="shared" si="33"/>
        <v/>
      </c>
      <c r="J553" s="46">
        <v>547</v>
      </c>
      <c r="K553" s="46" t="str">
        <f t="shared" si="35"/>
        <v>s</v>
      </c>
      <c r="L553" s="302" t="str">
        <f>K553&amp;"_{"&amp;QUOTIENT(J553,23)&amp;"} : "&amp;'국어 진위판정'!E553-0.5&amp;"≤"&amp;'국어 진위판정'!C553&amp;"x+"&amp;'국어 진위판정'!D553&amp;"y+언&lt;"&amp;'국어 진위판정'!E553+0.5</f>
        <v>s_{23} : -0.5≤x+y+언&lt;0.5</v>
      </c>
    </row>
    <row r="554" spans="2:12" ht="21" hidden="1" customHeight="1">
      <c r="B554" s="256" t="s">
        <v>61</v>
      </c>
      <c r="C554" s="257"/>
      <c r="D554" s="258"/>
      <c r="E554" s="258"/>
      <c r="F554" s="269">
        <f>C554*'점수 계산기'!$C$21+D554*'점수 계산기'!$C$23+'점수 계산기'!$C$25</f>
        <v>40.700000000000003</v>
      </c>
      <c r="G554" s="269">
        <f t="shared" si="34"/>
        <v>40.200000000000003</v>
      </c>
      <c r="H554" s="280" t="str">
        <f t="shared" si="33"/>
        <v/>
      </c>
      <c r="J554" s="46">
        <v>548</v>
      </c>
      <c r="K554" s="46" t="str">
        <f t="shared" si="35"/>
        <v>t</v>
      </c>
      <c r="L554" s="302" t="str">
        <f>K554&amp;"_{"&amp;QUOTIENT(J554,23)&amp;"} : "&amp;'국어 진위판정'!E554-0.5&amp;"≤"&amp;'국어 진위판정'!C554&amp;"x+"&amp;'국어 진위판정'!D554&amp;"y+언&lt;"&amp;'국어 진위판정'!E554+0.5</f>
        <v>t_{23} : -0.5≤x+y+언&lt;0.5</v>
      </c>
    </row>
    <row r="555" spans="2:12" ht="21" hidden="1" customHeight="1">
      <c r="B555" s="256" t="s">
        <v>61</v>
      </c>
      <c r="C555" s="257"/>
      <c r="D555" s="258"/>
      <c r="E555" s="258"/>
      <c r="F555" s="269">
        <f>C555*'점수 계산기'!$C$21+D555*'점수 계산기'!$C$23+'점수 계산기'!$C$25</f>
        <v>40.700000000000003</v>
      </c>
      <c r="G555" s="269">
        <f t="shared" si="34"/>
        <v>40.200000000000003</v>
      </c>
      <c r="H555" s="280" t="str">
        <f t="shared" si="33"/>
        <v/>
      </c>
      <c r="J555" s="46">
        <v>549</v>
      </c>
      <c r="K555" s="46" t="str">
        <f t="shared" si="35"/>
        <v>u</v>
      </c>
      <c r="L555" s="302" t="str">
        <f>K555&amp;"_{"&amp;QUOTIENT(J555,23)&amp;"} : "&amp;'국어 진위판정'!E555-0.5&amp;"≤"&amp;'국어 진위판정'!C555&amp;"x+"&amp;'국어 진위판정'!D555&amp;"y+언&lt;"&amp;'국어 진위판정'!E555+0.5</f>
        <v>u_{23} : -0.5≤x+y+언&lt;0.5</v>
      </c>
    </row>
    <row r="556" spans="2:12" ht="21" hidden="1" customHeight="1">
      <c r="B556" s="256" t="s">
        <v>61</v>
      </c>
      <c r="C556" s="257"/>
      <c r="D556" s="258"/>
      <c r="E556" s="258"/>
      <c r="F556" s="269">
        <f>C556*'점수 계산기'!$C$21+D556*'점수 계산기'!$C$23+'점수 계산기'!$C$25</f>
        <v>40.700000000000003</v>
      </c>
      <c r="G556" s="269">
        <f t="shared" si="34"/>
        <v>40.200000000000003</v>
      </c>
      <c r="H556" s="280" t="str">
        <f t="shared" si="33"/>
        <v/>
      </c>
      <c r="J556" s="46">
        <v>550</v>
      </c>
      <c r="K556" s="46" t="str">
        <f t="shared" si="35"/>
        <v>v</v>
      </c>
      <c r="L556" s="302" t="str">
        <f>K556&amp;"_{"&amp;QUOTIENT(J556,23)&amp;"} : "&amp;'국어 진위판정'!E556-0.5&amp;"≤"&amp;'국어 진위판정'!C556&amp;"x+"&amp;'국어 진위판정'!D556&amp;"y+언&lt;"&amp;'국어 진위판정'!E556+0.5</f>
        <v>v_{23} : -0.5≤x+y+언&lt;0.5</v>
      </c>
    </row>
    <row r="557" spans="2:12" ht="21" hidden="1" customHeight="1">
      <c r="B557" s="256" t="s">
        <v>61</v>
      </c>
      <c r="C557" s="257"/>
      <c r="D557" s="258"/>
      <c r="E557" s="258"/>
      <c r="F557" s="269">
        <f>C557*'점수 계산기'!$C$21+D557*'점수 계산기'!$C$23+'점수 계산기'!$C$25</f>
        <v>40.700000000000003</v>
      </c>
      <c r="G557" s="269">
        <f t="shared" si="34"/>
        <v>40.200000000000003</v>
      </c>
      <c r="H557" s="280" t="str">
        <f t="shared" si="33"/>
        <v/>
      </c>
      <c r="J557" s="46">
        <v>551</v>
      </c>
      <c r="K557" s="46" t="str">
        <f t="shared" si="35"/>
        <v>w</v>
      </c>
      <c r="L557" s="302" t="str">
        <f>K557&amp;"_{"&amp;QUOTIENT(J557,23)&amp;"} : "&amp;'국어 진위판정'!E557-0.5&amp;"≤"&amp;'국어 진위판정'!C557&amp;"x+"&amp;'국어 진위판정'!D557&amp;"y+언&lt;"&amp;'국어 진위판정'!E557+0.5</f>
        <v>w_{23} : -0.5≤x+y+언&lt;0.5</v>
      </c>
    </row>
    <row r="558" spans="2:12" ht="21" hidden="1" customHeight="1">
      <c r="B558" s="256" t="s">
        <v>61</v>
      </c>
      <c r="C558" s="257"/>
      <c r="D558" s="258"/>
      <c r="E558" s="258"/>
      <c r="F558" s="269">
        <f>C558*'점수 계산기'!$C$21+D558*'점수 계산기'!$C$23+'점수 계산기'!$C$25</f>
        <v>40.700000000000003</v>
      </c>
      <c r="G558" s="269">
        <f t="shared" si="34"/>
        <v>40.200000000000003</v>
      </c>
      <c r="H558" s="280" t="str">
        <f t="shared" si="33"/>
        <v/>
      </c>
      <c r="J558" s="46">
        <v>552</v>
      </c>
      <c r="K558" s="46" t="str">
        <f t="shared" si="35"/>
        <v>a</v>
      </c>
      <c r="L558" s="302" t="str">
        <f>K558&amp;"_{"&amp;QUOTIENT(J558,23)&amp;"} : "&amp;'국어 진위판정'!E558-0.5&amp;"≤"&amp;'국어 진위판정'!C558&amp;"x+"&amp;'국어 진위판정'!D558&amp;"y+언&lt;"&amp;'국어 진위판정'!E558+0.5</f>
        <v>a_{24} : -0.5≤x+y+언&lt;0.5</v>
      </c>
    </row>
    <row r="559" spans="2:12" ht="21" hidden="1" customHeight="1">
      <c r="B559" s="256" t="s">
        <v>61</v>
      </c>
      <c r="C559" s="257"/>
      <c r="D559" s="258"/>
      <c r="E559" s="258"/>
      <c r="F559" s="269">
        <f>C559*'점수 계산기'!$C$21+D559*'점수 계산기'!$C$23+'점수 계산기'!$C$25</f>
        <v>40.700000000000003</v>
      </c>
      <c r="G559" s="269">
        <f t="shared" si="34"/>
        <v>40.200000000000003</v>
      </c>
      <c r="H559" s="280" t="str">
        <f t="shared" si="33"/>
        <v/>
      </c>
      <c r="J559" s="46">
        <v>553</v>
      </c>
      <c r="K559" s="46" t="str">
        <f t="shared" si="35"/>
        <v>b</v>
      </c>
      <c r="L559" s="302" t="str">
        <f>K559&amp;"_{"&amp;QUOTIENT(J559,23)&amp;"} : "&amp;'국어 진위판정'!E559-0.5&amp;"≤"&amp;'국어 진위판정'!C559&amp;"x+"&amp;'국어 진위판정'!D559&amp;"y+언&lt;"&amp;'국어 진위판정'!E559+0.5</f>
        <v>b_{24} : -0.5≤x+y+언&lt;0.5</v>
      </c>
    </row>
    <row r="560" spans="2:12" ht="21" hidden="1" customHeight="1" thickBot="1">
      <c r="B560" s="272" t="s">
        <v>61</v>
      </c>
      <c r="C560" s="273"/>
      <c r="D560" s="274"/>
      <c r="E560" s="274"/>
      <c r="F560" s="275">
        <f>C560*'점수 계산기'!$C$21+D560*'점수 계산기'!$C$23+'점수 계산기'!$C$25</f>
        <v>40.700000000000003</v>
      </c>
      <c r="G560" s="275">
        <f t="shared" si="34"/>
        <v>40.200000000000003</v>
      </c>
      <c r="H560" s="308" t="str">
        <f t="shared" si="33"/>
        <v/>
      </c>
      <c r="J560" s="46">
        <v>554</v>
      </c>
      <c r="K560" s="46" t="str">
        <f t="shared" si="35"/>
        <v>c</v>
      </c>
      <c r="L560" s="302" t="str">
        <f>K560&amp;"_{"&amp;QUOTIENT(J560,23)&amp;"} : "&amp;'국어 진위판정'!E560-0.5&amp;"≤"&amp;'국어 진위판정'!C560&amp;"x+"&amp;'국어 진위판정'!D560&amp;"y+언&lt;"&amp;'국어 진위판정'!E560+0.5</f>
        <v>c_{24} : -0.5≤x+y+언&lt;0.5</v>
      </c>
    </row>
  </sheetData>
  <sheetProtection algorithmName="SHA-512" hashValue="nnyCRpEW24O0qbUJ2cVN2/4c7bqN9f6+0DTMp5qQIPFSmBZBMf71YZmQAyeiZpsrTOGuPT7C0B8HwZbANzt3WQ==" saltValue="JMa6YmvntS7/Uj3bPJTFdg==" spinCount="100000" sheet="1" objects="1" scenarios="1"/>
  <sortState xmlns:xlrd2="http://schemas.microsoft.com/office/spreadsheetml/2017/richdata2" ref="C164:I475">
    <sortCondition descending="1" ref="D164:D475"/>
    <sortCondition descending="1" ref="E164:E475"/>
    <sortCondition descending="1" ref="C164:C475"/>
  </sortState>
  <mergeCells count="4">
    <mergeCell ref="C2:E2"/>
    <mergeCell ref="C3:E3"/>
    <mergeCell ref="N14:Q14"/>
    <mergeCell ref="N6:R6"/>
  </mergeCells>
  <phoneticPr fontId="1" type="noConversion"/>
  <conditionalFormatting sqref="H6:H560">
    <cfRule type="expression" dxfId="3" priority="1">
      <formula>$H6="재"</formula>
    </cfRule>
    <cfRule type="expression" dxfId="2" priority="2">
      <formula>$H6="위"</formula>
    </cfRule>
  </conditionalFormatting>
  <pageMargins left="0.7" right="0.7" top="0.75" bottom="0.75" header="0.3" footer="0.3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F358-6BE1-4D97-9C6E-B11CF18FE7DA}">
  <sheetPr>
    <tabColor rgb="FF00B050"/>
    <pageSetUpPr fitToPage="1"/>
  </sheetPr>
  <dimension ref="A1:S337"/>
  <sheetViews>
    <sheetView zoomScale="70" zoomScaleNormal="70" workbookViewId="0">
      <selection activeCell="M11" sqref="M11"/>
    </sheetView>
  </sheetViews>
  <sheetFormatPr defaultRowHeight="17"/>
  <cols>
    <col min="1" max="1" width="8.6640625" style="4"/>
    <col min="2" max="5" width="15.08203125" style="3" customWidth="1"/>
    <col min="6" max="7" width="15.08203125" style="3" hidden="1" customWidth="1"/>
    <col min="8" max="8" width="9.9140625" style="9" customWidth="1"/>
    <col min="9" max="9" width="11.4140625" style="149" hidden="1" customWidth="1"/>
    <col min="10" max="12" width="8.6640625" hidden="1" customWidth="1"/>
    <col min="13" max="13" width="8.6640625" style="4"/>
    <col min="14" max="18" width="12.58203125" style="4" customWidth="1"/>
    <col min="19" max="19" width="8.6640625" style="4"/>
  </cols>
  <sheetData>
    <row r="1" spans="2:18" ht="17.5" thickBot="1">
      <c r="J1" s="4"/>
      <c r="K1" s="4"/>
      <c r="L1" s="4"/>
    </row>
    <row r="2" spans="2:18" ht="21" customHeight="1">
      <c r="B2" s="2" t="s">
        <v>0</v>
      </c>
      <c r="C2" s="212" t="s">
        <v>75</v>
      </c>
      <c r="D2" s="213"/>
      <c r="E2" s="214"/>
      <c r="J2" s="4"/>
      <c r="K2" s="4"/>
      <c r="L2" s="4"/>
    </row>
    <row r="3" spans="2:18" ht="21" customHeight="1" thickBot="1">
      <c r="B3" s="1" t="s">
        <v>73</v>
      </c>
      <c r="C3" s="215" t="s">
        <v>18</v>
      </c>
      <c r="D3" s="216"/>
      <c r="E3" s="217"/>
      <c r="J3" s="4"/>
      <c r="K3" s="4"/>
      <c r="L3" s="4"/>
    </row>
    <row r="4" spans="2:18" ht="21" customHeight="1" thickBot="1">
      <c r="J4" s="4"/>
      <c r="K4" s="4"/>
      <c r="L4" s="4"/>
    </row>
    <row r="5" spans="2:18" ht="21" customHeight="1" thickBot="1">
      <c r="B5" s="47" t="s">
        <v>42</v>
      </c>
      <c r="C5" s="59" t="s">
        <v>47</v>
      </c>
      <c r="D5" s="60" t="s">
        <v>37</v>
      </c>
      <c r="E5" s="60" t="s">
        <v>39</v>
      </c>
      <c r="F5" s="94" t="s">
        <v>55</v>
      </c>
      <c r="G5" s="94" t="s">
        <v>56</v>
      </c>
      <c r="H5" s="107" t="s">
        <v>66</v>
      </c>
      <c r="J5" s="4"/>
      <c r="K5" s="4"/>
      <c r="L5" s="4"/>
    </row>
    <row r="6" spans="2:18" ht="21" customHeight="1" thickBot="1">
      <c r="B6" s="155" t="s">
        <v>76</v>
      </c>
      <c r="C6" s="89">
        <v>74</v>
      </c>
      <c r="D6" s="74">
        <v>26</v>
      </c>
      <c r="E6" s="74">
        <v>137</v>
      </c>
      <c r="F6" s="74">
        <f>C6*'점수 계산기'!$C$27+D6*'점수 계산기'!$C$28+'점수 계산기'!$C$31</f>
        <v>137.39699999999999</v>
      </c>
      <c r="G6" s="74">
        <f t="shared" ref="G6:G23" si="0">MIN(ABS(E6-0.5-F6), ABS(E6+0.5-F6))</f>
        <v>0.10300000000000864</v>
      </c>
      <c r="H6" s="105" t="str">
        <f t="shared" ref="H6:H69" si="1">IF(ROUND(F6,0)=E6,"진",IF(G6&lt;0.5,"재",IF(AND(C6=0, D6=0, E6=0),"","위")))</f>
        <v>진</v>
      </c>
      <c r="I6" s="149">
        <v>2</v>
      </c>
      <c r="J6" s="5">
        <v>0</v>
      </c>
      <c r="K6" s="5" t="str">
        <f t="shared" ref="K6:K26" si="2">CHAR(MOD(J6, 23)+97)</f>
        <v>a</v>
      </c>
      <c r="L6" s="8" t="str">
        <f>K6&amp;"_{"&amp;QUOTIENT(J6,23)&amp;"} : "&amp;'수학 진위판정'!E6-0.5&amp;"≤"&amp;'수학 진위판정'!C6&amp;"x+"&amp;'수학 진위판정'!D6&amp;"y+확&lt;"&amp;'수학 진위판정'!E6+0.5</f>
        <v>a_{0} : 136.5≤74x+26y+확&lt;137.5</v>
      </c>
      <c r="N6" s="218" t="s">
        <v>78</v>
      </c>
      <c r="O6" s="219"/>
      <c r="P6" s="219"/>
      <c r="Q6" s="219"/>
      <c r="R6" s="220"/>
    </row>
    <row r="7" spans="2:18" ht="21" customHeight="1" thickBot="1">
      <c r="B7" s="95" t="s">
        <v>76</v>
      </c>
      <c r="C7" s="91">
        <v>70</v>
      </c>
      <c r="D7" s="85">
        <v>26</v>
      </c>
      <c r="E7" s="85">
        <v>134</v>
      </c>
      <c r="F7" s="85">
        <f>C7*'점수 계산기'!$C$27+D7*'점수 계산기'!$C$28+'점수 계산기'!$C$31</f>
        <v>134.28700000000001</v>
      </c>
      <c r="G7" s="85">
        <f t="shared" si="0"/>
        <v>0.21299999999999386</v>
      </c>
      <c r="H7" s="108" t="str">
        <f t="shared" si="1"/>
        <v>진</v>
      </c>
      <c r="I7" s="149">
        <v>10</v>
      </c>
      <c r="J7" s="5">
        <v>1</v>
      </c>
      <c r="K7" s="5" t="str">
        <f t="shared" si="2"/>
        <v>b</v>
      </c>
      <c r="L7" s="8" t="str">
        <f>K7&amp;"_{"&amp;QUOTIENT(J7,23)&amp;"} : "&amp;'수학 진위판정'!E7-0.5&amp;"≤"&amp;'수학 진위판정'!C7&amp;"x+"&amp;'수학 진위판정'!D7&amp;"y+확&lt;"&amp;'수학 진위판정'!E7+0.5</f>
        <v>b_{0} : 133.5≤70x+26y+확&lt;134.5</v>
      </c>
      <c r="N7" s="233" t="s">
        <v>29</v>
      </c>
      <c r="O7" s="234" t="s">
        <v>30</v>
      </c>
      <c r="P7" s="235" t="s">
        <v>31</v>
      </c>
      <c r="Q7" s="236" t="s">
        <v>20</v>
      </c>
      <c r="R7" s="237" t="s">
        <v>33</v>
      </c>
    </row>
    <row r="8" spans="2:18" ht="21" customHeight="1">
      <c r="B8" s="95" t="s">
        <v>76</v>
      </c>
      <c r="C8" s="91">
        <v>68</v>
      </c>
      <c r="D8" s="85">
        <v>26</v>
      </c>
      <c r="E8" s="85">
        <v>133</v>
      </c>
      <c r="F8" s="85">
        <f>C8*'점수 계산기'!$C$27+D8*'점수 계산기'!$C$28+'점수 계산기'!$C$31</f>
        <v>132.732</v>
      </c>
      <c r="G8" s="85">
        <f t="shared" si="0"/>
        <v>0.23199999999999932</v>
      </c>
      <c r="H8" s="108" t="str">
        <f t="shared" si="1"/>
        <v>진</v>
      </c>
      <c r="J8" s="5">
        <v>2</v>
      </c>
      <c r="K8" s="5" t="str">
        <f t="shared" si="2"/>
        <v>c</v>
      </c>
      <c r="L8" s="8" t="str">
        <f>K8&amp;"_{"&amp;QUOTIENT(J8,23)&amp;"} : "&amp;'수학 진위판정'!E8-0.5&amp;"≤"&amp;'수학 진위판정'!C8&amp;"x+"&amp;'수학 진위판정'!D8&amp;"y+확&lt;"&amp;'수학 진위판정'!E8+0.5</f>
        <v>c_{0} : 132.5≤68x+26y+확&lt;133.5</v>
      </c>
      <c r="N8" s="229" t="s">
        <v>13</v>
      </c>
      <c r="O8" s="230">
        <v>172</v>
      </c>
      <c r="P8" s="231">
        <v>14</v>
      </c>
      <c r="Q8" s="232">
        <f>O8+P8</f>
        <v>186</v>
      </c>
      <c r="R8" s="238">
        <f>O8/Q8</f>
        <v>0.92473118279569888</v>
      </c>
    </row>
    <row r="9" spans="2:18" ht="21" customHeight="1">
      <c r="B9" s="95" t="s">
        <v>76</v>
      </c>
      <c r="C9" s="91">
        <v>67</v>
      </c>
      <c r="D9" s="85">
        <v>26</v>
      </c>
      <c r="E9" s="85">
        <v>132</v>
      </c>
      <c r="F9" s="85">
        <f>C9*'점수 계산기'!$C$27+D9*'점수 계산기'!$C$28+'점수 계산기'!$C$31</f>
        <v>131.9545</v>
      </c>
      <c r="G9" s="85">
        <f t="shared" si="0"/>
        <v>0.45449999999999591</v>
      </c>
      <c r="H9" s="108" t="str">
        <f t="shared" si="1"/>
        <v>진</v>
      </c>
      <c r="I9" s="149">
        <v>4</v>
      </c>
      <c r="J9" s="5">
        <v>3</v>
      </c>
      <c r="K9" s="5" t="str">
        <f t="shared" si="2"/>
        <v>d</v>
      </c>
      <c r="L9" s="8" t="str">
        <f>K9&amp;"_{"&amp;QUOTIENT(J9,23)&amp;"} : "&amp;'수학 진위판정'!E9-0.5&amp;"≤"&amp;'수학 진위판정'!C9&amp;"x+"&amp;'수학 진위판정'!D9&amp;"y+확&lt;"&amp;'수학 진위판정'!E9+0.5</f>
        <v>d_{0} : 131.5≤67x+26y+확&lt;132.5</v>
      </c>
      <c r="N9" s="242" t="s">
        <v>27</v>
      </c>
      <c r="O9" s="243">
        <v>423</v>
      </c>
      <c r="P9" s="244">
        <v>31</v>
      </c>
      <c r="Q9" s="245">
        <f>O9+P9</f>
        <v>454</v>
      </c>
      <c r="R9" s="246">
        <f>O9/Q9</f>
        <v>0.93171806167400884</v>
      </c>
    </row>
    <row r="10" spans="2:18" ht="21" customHeight="1" thickBot="1">
      <c r="B10" s="95" t="s">
        <v>76</v>
      </c>
      <c r="C10" s="91">
        <v>66</v>
      </c>
      <c r="D10" s="85">
        <v>26</v>
      </c>
      <c r="E10" s="85">
        <v>131</v>
      </c>
      <c r="F10" s="85">
        <f>C10*'점수 계산기'!$C$27+D10*'점수 계산기'!$C$28+'점수 계산기'!$C$31</f>
        <v>131.17699999999999</v>
      </c>
      <c r="G10" s="85">
        <f t="shared" si="0"/>
        <v>0.3230000000000075</v>
      </c>
      <c r="H10" s="108" t="str">
        <f t="shared" si="1"/>
        <v>진</v>
      </c>
      <c r="I10" s="149">
        <v>13</v>
      </c>
      <c r="J10" s="5">
        <v>4</v>
      </c>
      <c r="K10" s="5" t="str">
        <f t="shared" si="2"/>
        <v>e</v>
      </c>
      <c r="L10" s="8" t="str">
        <f>K10&amp;"_{"&amp;QUOTIENT(J10,23)&amp;"} : "&amp;'수학 진위판정'!E10-0.5&amp;"≤"&amp;'수학 진위판정'!C10&amp;"x+"&amp;'수학 진위판정'!D10&amp;"y+확&lt;"&amp;'수학 진위판정'!E10+0.5</f>
        <v>e_{0} : 130.5≤66x+26y+확&lt;131.5</v>
      </c>
      <c r="N10" s="116" t="s">
        <v>28</v>
      </c>
      <c r="O10" s="80">
        <v>61</v>
      </c>
      <c r="P10" s="81">
        <v>1</v>
      </c>
      <c r="Q10" s="82">
        <f>O10+P10</f>
        <v>62</v>
      </c>
      <c r="R10" s="83">
        <f>O10/Q10</f>
        <v>0.9838709677419355</v>
      </c>
    </row>
    <row r="11" spans="2:18" ht="21" customHeight="1" thickBot="1">
      <c r="B11" s="95" t="s">
        <v>76</v>
      </c>
      <c r="C11" s="91">
        <v>63</v>
      </c>
      <c r="D11" s="85">
        <v>26</v>
      </c>
      <c r="E11" s="85">
        <v>129</v>
      </c>
      <c r="F11" s="85">
        <f>C11*'점수 계산기'!$C$27+D11*'점수 계산기'!$C$28+'점수 계산기'!$C$31</f>
        <v>128.84449999999998</v>
      </c>
      <c r="G11" s="85">
        <f t="shared" si="0"/>
        <v>0.34449999999998226</v>
      </c>
      <c r="H11" s="108" t="str">
        <f t="shared" si="1"/>
        <v>진</v>
      </c>
      <c r="I11" s="149">
        <v>3</v>
      </c>
      <c r="J11" s="5">
        <v>5</v>
      </c>
      <c r="K11" s="5" t="str">
        <f t="shared" si="2"/>
        <v>f</v>
      </c>
      <c r="L11" s="8" t="str">
        <f>K11&amp;"_{"&amp;QUOTIENT(J11,23)&amp;"} : "&amp;'수학 진위판정'!E11-0.5&amp;"≤"&amp;'수학 진위판정'!C11&amp;"x+"&amp;'수학 진위판정'!D11&amp;"y+확&lt;"&amp;'수학 진위판정'!E11+0.5</f>
        <v>f_{0} : 128.5≤63x+26y+확&lt;129.5</v>
      </c>
      <c r="N11" s="233" t="s">
        <v>77</v>
      </c>
      <c r="O11" s="224">
        <f>O8+O9+O10</f>
        <v>656</v>
      </c>
      <c r="P11" s="225">
        <f>P8+P9+P10</f>
        <v>46</v>
      </c>
      <c r="Q11" s="240">
        <f>Q8+Q9+Q10</f>
        <v>702</v>
      </c>
      <c r="R11" s="241">
        <f>O11/Q11</f>
        <v>0.93447293447293445</v>
      </c>
    </row>
    <row r="12" spans="2:18" ht="21" customHeight="1">
      <c r="B12" s="95" t="s">
        <v>76</v>
      </c>
      <c r="C12" s="91">
        <v>62</v>
      </c>
      <c r="D12" s="85">
        <v>26</v>
      </c>
      <c r="E12" s="85">
        <v>128</v>
      </c>
      <c r="F12" s="85">
        <f>C12*'점수 계산기'!$C$27+D12*'점수 계산기'!$C$28+'점수 계산기'!$C$31</f>
        <v>128.06700000000001</v>
      </c>
      <c r="G12" s="85">
        <f t="shared" si="0"/>
        <v>0.43299999999999272</v>
      </c>
      <c r="H12" s="108" t="str">
        <f t="shared" si="1"/>
        <v>진</v>
      </c>
      <c r="I12" s="149">
        <v>13</v>
      </c>
      <c r="J12" s="5">
        <v>6</v>
      </c>
      <c r="K12" s="5" t="str">
        <f t="shared" si="2"/>
        <v>g</v>
      </c>
      <c r="L12" s="8" t="str">
        <f>K12&amp;"_{"&amp;QUOTIENT(J12,23)&amp;"} : "&amp;'수학 진위판정'!E12-0.5&amp;"≤"&amp;'수학 진위판정'!C12&amp;"x+"&amp;'수학 진위판정'!D12&amp;"y+확&lt;"&amp;'수학 진위판정'!E12+0.5</f>
        <v>g_{0} : 127.5≤62x+26y+확&lt;128.5</v>
      </c>
    </row>
    <row r="13" spans="2:18" ht="21" customHeight="1">
      <c r="B13" s="95" t="s">
        <v>76</v>
      </c>
      <c r="C13" s="91">
        <v>59</v>
      </c>
      <c r="D13" s="85">
        <v>26</v>
      </c>
      <c r="E13" s="85">
        <v>126</v>
      </c>
      <c r="F13" s="85">
        <f>C13*'점수 계산기'!$C$27+D13*'점수 계산기'!$C$28+'점수 계산기'!$C$31</f>
        <v>125.7345</v>
      </c>
      <c r="G13" s="85">
        <f t="shared" si="0"/>
        <v>0.23449999999999704</v>
      </c>
      <c r="H13" s="108" t="str">
        <f t="shared" si="1"/>
        <v>진</v>
      </c>
      <c r="I13" s="149">
        <v>3</v>
      </c>
      <c r="J13" s="5">
        <v>7</v>
      </c>
      <c r="K13" s="5" t="str">
        <f t="shared" si="2"/>
        <v>h</v>
      </c>
      <c r="L13" s="8" t="str">
        <f>K13&amp;"_{"&amp;QUOTIENT(J13,23)&amp;"} : "&amp;'수학 진위판정'!E13-0.5&amp;"≤"&amp;'수학 진위판정'!C13&amp;"x+"&amp;'수학 진위판정'!D13&amp;"y+확&lt;"&amp;'수학 진위판정'!E13+0.5</f>
        <v>h_{0} : 125.5≤59x+26y+확&lt;126.5</v>
      </c>
    </row>
    <row r="14" spans="2:18" ht="21" customHeight="1" thickBot="1">
      <c r="B14" s="95" t="s">
        <v>76</v>
      </c>
      <c r="C14" s="91">
        <v>58</v>
      </c>
      <c r="D14" s="85">
        <v>26</v>
      </c>
      <c r="E14" s="85">
        <v>125</v>
      </c>
      <c r="F14" s="85">
        <f>C14*'점수 계산기'!$C$27+D14*'점수 계산기'!$C$28+'점수 계산기'!$C$31</f>
        <v>124.95699999999999</v>
      </c>
      <c r="G14" s="85">
        <f t="shared" si="0"/>
        <v>0.45699999999999363</v>
      </c>
      <c r="H14" s="108" t="str">
        <f t="shared" si="1"/>
        <v>진</v>
      </c>
      <c r="I14" s="149">
        <v>3</v>
      </c>
      <c r="J14" s="5">
        <v>8</v>
      </c>
      <c r="K14" s="5" t="str">
        <f t="shared" si="2"/>
        <v>i</v>
      </c>
      <c r="L14" s="8" t="str">
        <f>K14&amp;"_{"&amp;QUOTIENT(J14,23)&amp;"} : "&amp;'수학 진위판정'!E14-0.5&amp;"≤"&amp;'수학 진위판정'!C14&amp;"x+"&amp;'수학 진위판정'!D14&amp;"y+확&lt;"&amp;'수학 진위판정'!E14+0.5</f>
        <v>i_{0} : 124.5≤58x+26y+확&lt;125.5</v>
      </c>
    </row>
    <row r="15" spans="2:18" ht="21" customHeight="1" thickBot="1">
      <c r="B15" s="95" t="s">
        <v>76</v>
      </c>
      <c r="C15" s="91">
        <v>57</v>
      </c>
      <c r="D15" s="85">
        <v>26</v>
      </c>
      <c r="E15" s="85">
        <v>124</v>
      </c>
      <c r="F15" s="85">
        <f>C15*'점수 계산기'!$C$27+D15*'점수 계산기'!$C$28+'점수 계산기'!$C$31</f>
        <v>124.17949999999999</v>
      </c>
      <c r="G15" s="85">
        <f t="shared" si="0"/>
        <v>0.32050000000000978</v>
      </c>
      <c r="H15" s="108" t="str">
        <f t="shared" si="1"/>
        <v>진</v>
      </c>
      <c r="J15" s="5">
        <v>9</v>
      </c>
      <c r="K15" s="5" t="str">
        <f t="shared" si="2"/>
        <v>j</v>
      </c>
      <c r="L15" s="8" t="str">
        <f>K15&amp;"_{"&amp;QUOTIENT(J15,23)&amp;"} : "&amp;'수학 진위판정'!E15-0.5&amp;"≤"&amp;'수학 진위판정'!C15&amp;"x+"&amp;'수학 진위판정'!D15&amp;"y+확&lt;"&amp;'수학 진위판정'!E15+0.5</f>
        <v>j_{0} : 123.5≤57x+26y+확&lt;124.5</v>
      </c>
      <c r="N15" s="247" t="s">
        <v>79</v>
      </c>
      <c r="O15" s="248"/>
      <c r="P15" s="248"/>
      <c r="Q15" s="249"/>
    </row>
    <row r="16" spans="2:18" ht="21" customHeight="1" thickBot="1">
      <c r="B16" s="95" t="s">
        <v>76</v>
      </c>
      <c r="C16" s="91">
        <v>55</v>
      </c>
      <c r="D16" s="85">
        <v>26</v>
      </c>
      <c r="E16" s="85">
        <v>123</v>
      </c>
      <c r="F16" s="85">
        <f>C16*'점수 계산기'!$C$27+D16*'점수 계산기'!$C$28+'점수 계산기'!$C$31</f>
        <v>122.6245</v>
      </c>
      <c r="G16" s="85">
        <f t="shared" si="0"/>
        <v>0.12449999999999761</v>
      </c>
      <c r="H16" s="108" t="str">
        <f t="shared" si="1"/>
        <v>진</v>
      </c>
      <c r="I16" s="149">
        <v>4</v>
      </c>
      <c r="J16" s="5">
        <v>10</v>
      </c>
      <c r="K16" s="5" t="str">
        <f t="shared" si="2"/>
        <v>k</v>
      </c>
      <c r="L16" s="8" t="str">
        <f>K16&amp;"_{"&amp;QUOTIENT(J16,23)&amp;"} : "&amp;'수학 진위판정'!E16-0.5&amp;"≤"&amp;'수학 진위판정'!C16&amp;"x+"&amp;'수학 진위판정'!D16&amp;"y+확&lt;"&amp;'수학 진위판정'!E16+0.5</f>
        <v>k_{0} : 122.5≤55x+26y+확&lt;123.5</v>
      </c>
      <c r="N16" s="113" t="s">
        <v>29</v>
      </c>
      <c r="O16" s="117" t="s">
        <v>30</v>
      </c>
      <c r="P16" s="118" t="s">
        <v>31</v>
      </c>
      <c r="Q16" s="250" t="s">
        <v>32</v>
      </c>
    </row>
    <row r="17" spans="2:17" ht="21" customHeight="1">
      <c r="B17" s="95" t="s">
        <v>76</v>
      </c>
      <c r="C17" s="91">
        <v>54</v>
      </c>
      <c r="D17" s="85">
        <v>26</v>
      </c>
      <c r="E17" s="85">
        <v>122</v>
      </c>
      <c r="F17" s="85">
        <f>C17*'점수 계산기'!$C$27+D17*'점수 계산기'!$C$28+'점수 계산기'!$C$31</f>
        <v>121.84700000000001</v>
      </c>
      <c r="G17" s="85">
        <f t="shared" si="0"/>
        <v>0.34700000000000841</v>
      </c>
      <c r="H17" s="108" t="str">
        <f t="shared" si="1"/>
        <v>진</v>
      </c>
      <c r="J17" s="5">
        <v>11</v>
      </c>
      <c r="K17" s="5" t="str">
        <f t="shared" si="2"/>
        <v>l</v>
      </c>
      <c r="L17" s="8" t="str">
        <f>K17&amp;"_{"&amp;QUOTIENT(J17,23)&amp;"} : "&amp;'수학 진위판정'!E17-0.5&amp;"≤"&amp;'수학 진위판정'!C17&amp;"x+"&amp;'수학 진위판정'!D17&amp;"y+확&lt;"&amp;'수학 진위판정'!E17+0.5</f>
        <v>l_{0} : 121.5≤54x+26y+확&lt;122.5</v>
      </c>
      <c r="N17" s="114" t="s">
        <v>34</v>
      </c>
      <c r="O17" s="109">
        <f>COUNTIF($H$6:$H$106, "진") + COUNTIF($H$6:$H$106, "인증")</f>
        <v>82</v>
      </c>
      <c r="P17" s="110">
        <f>COUNTIF($H$6:$H$106, "위")</f>
        <v>14</v>
      </c>
      <c r="Q17" s="251">
        <f>O17+P17</f>
        <v>96</v>
      </c>
    </row>
    <row r="18" spans="2:17" ht="21" customHeight="1">
      <c r="B18" s="95" t="s">
        <v>76</v>
      </c>
      <c r="C18" s="91">
        <v>51</v>
      </c>
      <c r="D18" s="85">
        <v>26</v>
      </c>
      <c r="E18" s="85">
        <v>120</v>
      </c>
      <c r="F18" s="85">
        <f>C18*'점수 계산기'!$C$27+D18*'점수 계산기'!$C$28+'점수 계산기'!$C$31</f>
        <v>119.5145</v>
      </c>
      <c r="G18" s="85">
        <f t="shared" si="0"/>
        <v>1.4499999999998181E-2</v>
      </c>
      <c r="H18" s="108" t="str">
        <f t="shared" si="1"/>
        <v>진</v>
      </c>
      <c r="I18" s="149">
        <v>5</v>
      </c>
      <c r="J18" s="5">
        <v>12</v>
      </c>
      <c r="K18" s="5" t="str">
        <f t="shared" si="2"/>
        <v>m</v>
      </c>
      <c r="L18" s="8" t="str">
        <f>K18&amp;"_{"&amp;QUOTIENT(J18,23)&amp;"} : "&amp;'수학 진위판정'!E18-0.5&amp;"≤"&amp;'수학 진위판정'!C18&amp;"x+"&amp;'수학 진위판정'!D18&amp;"y+확&lt;"&amp;'수학 진위판정'!E18+0.5</f>
        <v>m_{0} : 119.5≤51x+26y+확&lt;120.5</v>
      </c>
      <c r="N18" s="115" t="s">
        <v>35</v>
      </c>
      <c r="O18" s="111">
        <f>COUNTIF($H$107:$H$265, "진") + COUNTIF($H$52:$H$265, "인증")</f>
        <v>90</v>
      </c>
      <c r="P18" s="112">
        <f>COUNTIF($H$107:$H$265, "위")</f>
        <v>31</v>
      </c>
      <c r="Q18" s="223">
        <f>O18+P18</f>
        <v>121</v>
      </c>
    </row>
    <row r="19" spans="2:17" ht="21" customHeight="1" thickBot="1">
      <c r="B19" s="95" t="s">
        <v>76</v>
      </c>
      <c r="C19" s="91">
        <v>50</v>
      </c>
      <c r="D19" s="85">
        <v>26</v>
      </c>
      <c r="E19" s="85">
        <v>119</v>
      </c>
      <c r="F19" s="85">
        <f>C19*'점수 계산기'!$C$27+D19*'점수 계산기'!$C$28+'점수 계산기'!$C$31</f>
        <v>118.73699999999999</v>
      </c>
      <c r="G19" s="85">
        <f t="shared" si="0"/>
        <v>0.23699999999999477</v>
      </c>
      <c r="H19" s="108" t="str">
        <f t="shared" si="1"/>
        <v>진</v>
      </c>
      <c r="J19" s="5">
        <v>13</v>
      </c>
      <c r="K19" s="5" t="str">
        <f t="shared" si="2"/>
        <v>n</v>
      </c>
      <c r="L19" s="8" t="str">
        <f>K19&amp;"_{"&amp;QUOTIENT(J19,23)&amp;"} : "&amp;'수학 진위판정'!E19-0.5&amp;"≤"&amp;'수학 진위판정'!C19&amp;"x+"&amp;'수학 진위판정'!D19&amp;"y+확&lt;"&amp;'수학 진위판정'!E19+0.5</f>
        <v>n_{0} : 118.5≤50x+26y+확&lt;119.5</v>
      </c>
      <c r="N19" s="116" t="s">
        <v>36</v>
      </c>
      <c r="O19" s="80">
        <f>COUNTIF($H$266:$H$305, "진") + COUNTIF($H$266:$H$288, "인증")</f>
        <v>35</v>
      </c>
      <c r="P19" s="81">
        <f>COUNTIF($H$266:$H$305, "위")</f>
        <v>1</v>
      </c>
      <c r="Q19" s="222">
        <f>O19+P19</f>
        <v>36</v>
      </c>
    </row>
    <row r="20" spans="2:17" ht="21" customHeight="1">
      <c r="B20" s="95" t="s">
        <v>76</v>
      </c>
      <c r="C20" s="91">
        <v>48</v>
      </c>
      <c r="D20" s="85">
        <v>26</v>
      </c>
      <c r="E20" s="85">
        <v>117</v>
      </c>
      <c r="F20" s="85">
        <f>C20*'점수 계산기'!$C$27+D20*'점수 계산기'!$C$28+'점수 계산기'!$C$31</f>
        <v>117.182</v>
      </c>
      <c r="G20" s="85">
        <f t="shared" si="0"/>
        <v>0.31799999999999784</v>
      </c>
      <c r="H20" s="108" t="str">
        <f t="shared" si="1"/>
        <v>진</v>
      </c>
      <c r="J20" s="5">
        <v>14</v>
      </c>
      <c r="K20" s="5" t="str">
        <f t="shared" si="2"/>
        <v>o</v>
      </c>
      <c r="L20" s="8" t="str">
        <f>K20&amp;"_{"&amp;QUOTIENT(J20,23)&amp;"} : "&amp;'수학 진위판정'!E20-0.5&amp;"≤"&amp;'수학 진위판정'!C20&amp;"x+"&amp;'수학 진위판정'!D20&amp;"y+확&lt;"&amp;'수학 진위판정'!E20+0.5</f>
        <v>o_{0} : 116.5≤48x+26y+확&lt;117.5</v>
      </c>
    </row>
    <row r="21" spans="2:17" ht="21" customHeight="1">
      <c r="B21" s="95" t="s">
        <v>76</v>
      </c>
      <c r="C21" s="91">
        <v>44</v>
      </c>
      <c r="D21" s="85">
        <v>26</v>
      </c>
      <c r="E21" s="85">
        <v>114</v>
      </c>
      <c r="F21" s="85">
        <f>C21*'점수 계산기'!$C$27+D21*'점수 계산기'!$C$28+'점수 계산기'!$C$31</f>
        <v>114.072</v>
      </c>
      <c r="G21" s="85">
        <f t="shared" si="0"/>
        <v>0.42799999999999727</v>
      </c>
      <c r="H21" s="108" t="str">
        <f t="shared" si="1"/>
        <v>진</v>
      </c>
      <c r="J21" s="5">
        <v>15</v>
      </c>
      <c r="K21" s="5" t="str">
        <f t="shared" si="2"/>
        <v>p</v>
      </c>
      <c r="L21" s="8" t="str">
        <f>K21&amp;"_{"&amp;QUOTIENT(J21,23)&amp;"} : "&amp;'수학 진위판정'!E21-0.5&amp;"≤"&amp;'수학 진위판정'!C21&amp;"x+"&amp;'수학 진위판정'!D21&amp;"y+확&lt;"&amp;'수학 진위판정'!E21+0.5</f>
        <v>p_{0} : 113.5≤44x+26y+확&lt;114.5</v>
      </c>
    </row>
    <row r="22" spans="2:17" ht="21" customHeight="1">
      <c r="B22" s="95" t="s">
        <v>76</v>
      </c>
      <c r="C22" s="91">
        <v>39</v>
      </c>
      <c r="D22" s="85">
        <v>26</v>
      </c>
      <c r="E22" s="85">
        <v>110</v>
      </c>
      <c r="F22" s="85">
        <f>C22*'점수 계산기'!$C$27+D22*'점수 계산기'!$C$28+'점수 계산기'!$C$31</f>
        <v>110.1845</v>
      </c>
      <c r="G22" s="85">
        <f t="shared" si="0"/>
        <v>0.31550000000000011</v>
      </c>
      <c r="H22" s="108" t="str">
        <f t="shared" si="1"/>
        <v>진</v>
      </c>
      <c r="J22" s="5">
        <v>16</v>
      </c>
      <c r="K22" s="5" t="str">
        <f t="shared" si="2"/>
        <v>q</v>
      </c>
      <c r="L22" s="8" t="str">
        <f>K22&amp;"_{"&amp;QUOTIENT(J22,23)&amp;"} : "&amp;'수학 진위판정'!E22-0.5&amp;"≤"&amp;'수학 진위판정'!C22&amp;"x+"&amp;'수학 진위판정'!D22&amp;"y+확&lt;"&amp;'수학 진위판정'!E22+0.5</f>
        <v>q_{0} : 109.5≤39x+26y+확&lt;110.5</v>
      </c>
    </row>
    <row r="23" spans="2:17" ht="21" customHeight="1">
      <c r="B23" s="95" t="s">
        <v>76</v>
      </c>
      <c r="C23" s="91">
        <v>71</v>
      </c>
      <c r="D23" s="85">
        <v>23</v>
      </c>
      <c r="E23" s="85">
        <v>133</v>
      </c>
      <c r="F23" s="85">
        <f>C23*'점수 계산기'!$C$27+D23*'점수 계산기'!$C$28+'점수 계산기'!$C$31</f>
        <v>133.0035</v>
      </c>
      <c r="G23" s="85">
        <f t="shared" si="0"/>
        <v>0.4964999999999975</v>
      </c>
      <c r="H23" s="108" t="str">
        <f t="shared" si="1"/>
        <v>진</v>
      </c>
      <c r="J23" s="5">
        <v>17</v>
      </c>
      <c r="K23" s="5" t="str">
        <f t="shared" si="2"/>
        <v>r</v>
      </c>
      <c r="L23" s="8" t="str">
        <f>K23&amp;"_{"&amp;QUOTIENT(J23,23)&amp;"} : "&amp;'수학 진위판정'!E23-0.5&amp;"≤"&amp;'수학 진위판정'!C23&amp;"x+"&amp;'수학 진위판정'!D23&amp;"y+확&lt;"&amp;'수학 진위판정'!E23+0.5</f>
        <v>r_{0} : 132.5≤71x+23y+확&lt;133.5</v>
      </c>
    </row>
    <row r="24" spans="2:17" ht="21" customHeight="1">
      <c r="B24" s="95" t="s">
        <v>76</v>
      </c>
      <c r="C24" s="91">
        <v>70</v>
      </c>
      <c r="D24" s="85">
        <v>23</v>
      </c>
      <c r="E24" s="85">
        <v>132</v>
      </c>
      <c r="F24" s="85">
        <f>C24*'점수 계산기'!$C$27+D24*'점수 계산기'!$C$28+'점수 계산기'!$C$31</f>
        <v>132.226</v>
      </c>
      <c r="G24" s="85">
        <f t="shared" ref="G24:G44" si="3">MIN(ABS(E24-0.5-F24), ABS(E24+0.5-F24))</f>
        <v>0.27400000000000091</v>
      </c>
      <c r="H24" s="108" t="str">
        <f t="shared" si="1"/>
        <v>진</v>
      </c>
      <c r="I24" s="149">
        <v>2</v>
      </c>
      <c r="J24" s="5">
        <v>18</v>
      </c>
      <c r="K24" s="5" t="str">
        <f t="shared" si="2"/>
        <v>s</v>
      </c>
      <c r="L24" s="8" t="str">
        <f>K24&amp;"_{"&amp;QUOTIENT(J24,23)&amp;"} : "&amp;'수학 진위판정'!E24-0.5&amp;"≤"&amp;'수학 진위판정'!C24&amp;"x+"&amp;'수학 진위판정'!D24&amp;"y+확&lt;"&amp;'수학 진위판정'!E24+0.5</f>
        <v>s_{0} : 131.5≤70x+23y+확&lt;132.5</v>
      </c>
    </row>
    <row r="25" spans="2:17" ht="21" customHeight="1">
      <c r="B25" s="95" t="s">
        <v>76</v>
      </c>
      <c r="C25" s="91">
        <v>59</v>
      </c>
      <c r="D25" s="85">
        <v>23</v>
      </c>
      <c r="E25" s="85">
        <v>124</v>
      </c>
      <c r="F25" s="85">
        <f>C25*'점수 계산기'!$C$27+D25*'점수 계산기'!$C$28+'점수 계산기'!$C$31</f>
        <v>123.67349999999999</v>
      </c>
      <c r="G25" s="85">
        <f t="shared" si="3"/>
        <v>0.17349999999999</v>
      </c>
      <c r="H25" s="108" t="str">
        <f t="shared" si="1"/>
        <v>진</v>
      </c>
      <c r="I25" s="149">
        <v>2</v>
      </c>
      <c r="J25" s="5">
        <v>19</v>
      </c>
      <c r="K25" s="5" t="str">
        <f t="shared" si="2"/>
        <v>t</v>
      </c>
      <c r="L25" s="8" t="str">
        <f>K25&amp;"_{"&amp;QUOTIENT(J25,23)&amp;"} : "&amp;'수학 진위판정'!E25-0.5&amp;"≤"&amp;'수학 진위판정'!C25&amp;"x+"&amp;'수학 진위판정'!D25&amp;"y+확&lt;"&amp;'수학 진위판정'!E25+0.5</f>
        <v>t_{0} : 123.5≤59x+23y+확&lt;124.5</v>
      </c>
    </row>
    <row r="26" spans="2:17" ht="21" customHeight="1">
      <c r="B26" s="95" t="s">
        <v>76</v>
      </c>
      <c r="C26" s="91">
        <v>51</v>
      </c>
      <c r="D26" s="85">
        <v>23</v>
      </c>
      <c r="E26" s="85">
        <v>117</v>
      </c>
      <c r="F26" s="85">
        <f>C26*'점수 계산기'!$C$27+D26*'점수 계산기'!$C$28+'점수 계산기'!$C$31</f>
        <v>117.45349999999999</v>
      </c>
      <c r="G26" s="85">
        <f t="shared" si="3"/>
        <v>4.6500000000008868E-2</v>
      </c>
      <c r="H26" s="108" t="str">
        <f t="shared" si="1"/>
        <v>진</v>
      </c>
      <c r="I26" s="149">
        <v>2</v>
      </c>
      <c r="J26" s="5">
        <v>20</v>
      </c>
      <c r="K26" s="5" t="str">
        <f t="shared" si="2"/>
        <v>u</v>
      </c>
      <c r="L26" s="8" t="str">
        <f>K26&amp;"_{"&amp;QUOTIENT(J26,23)&amp;"} : "&amp;'수학 진위판정'!E26-0.5&amp;"≤"&amp;'수학 진위판정'!C26&amp;"x+"&amp;'수학 진위판정'!D26&amp;"y+확&lt;"&amp;'수학 진위판정'!E26+0.5</f>
        <v>u_{0} : 116.5≤51x+23y+확&lt;117.5</v>
      </c>
    </row>
    <row r="27" spans="2:17" ht="21" customHeight="1">
      <c r="B27" s="95" t="s">
        <v>76</v>
      </c>
      <c r="C27" s="91">
        <v>47</v>
      </c>
      <c r="D27" s="85">
        <v>23</v>
      </c>
      <c r="E27" s="85">
        <v>114</v>
      </c>
      <c r="F27" s="85">
        <f>C27*'점수 계산기'!$C$27+D27*'점수 계산기'!$C$28+'점수 계산기'!$C$31</f>
        <v>114.34350000000001</v>
      </c>
      <c r="G27" s="85">
        <f t="shared" si="3"/>
        <v>0.15649999999999409</v>
      </c>
      <c r="H27" s="108" t="str">
        <f t="shared" si="1"/>
        <v>진</v>
      </c>
      <c r="J27" s="5">
        <v>21</v>
      </c>
      <c r="K27" s="5" t="str">
        <f t="shared" ref="K27:K90" si="4">CHAR(MOD(J27, 23)+97)</f>
        <v>v</v>
      </c>
      <c r="L27" s="8" t="str">
        <f>K27&amp;"_{"&amp;QUOTIENT(J27,23)&amp;"} : "&amp;'수학 진위판정'!E27-0.5&amp;"≤"&amp;'수학 진위판정'!C27&amp;"x+"&amp;'수학 진위판정'!D27&amp;"y+확&lt;"&amp;'수학 진위판정'!E27+0.5</f>
        <v>v_{0} : 113.5≤47x+23y+확&lt;114.5</v>
      </c>
    </row>
    <row r="28" spans="2:17" ht="21" customHeight="1">
      <c r="B28" s="95" t="s">
        <v>76</v>
      </c>
      <c r="C28" s="91">
        <v>46</v>
      </c>
      <c r="D28" s="85">
        <v>23</v>
      </c>
      <c r="E28" s="85">
        <v>114</v>
      </c>
      <c r="F28" s="85">
        <f>C28*'점수 계산기'!$C$27+D28*'점수 계산기'!$C$28+'점수 계산기'!$C$31</f>
        <v>113.566</v>
      </c>
      <c r="G28" s="85">
        <f t="shared" si="3"/>
        <v>6.6000000000002501E-2</v>
      </c>
      <c r="H28" s="108" t="str">
        <f t="shared" si="1"/>
        <v>진</v>
      </c>
      <c r="J28" s="5">
        <v>22</v>
      </c>
      <c r="K28" s="5" t="str">
        <f t="shared" si="4"/>
        <v>w</v>
      </c>
      <c r="L28" s="8" t="str">
        <f>K28&amp;"_{"&amp;QUOTIENT(J28,23)&amp;"} : "&amp;'수학 진위판정'!E28-0.5&amp;"≤"&amp;'수학 진위판정'!C28&amp;"x+"&amp;'수학 진위판정'!D28&amp;"y+확&lt;"&amp;'수학 진위판정'!E28+0.5</f>
        <v>w_{0} : 113.5≤46x+23y+확&lt;114.5</v>
      </c>
    </row>
    <row r="29" spans="2:17" ht="21" customHeight="1">
      <c r="B29" s="95" t="s">
        <v>76</v>
      </c>
      <c r="C29" s="91">
        <v>70</v>
      </c>
      <c r="D29" s="85">
        <v>22</v>
      </c>
      <c r="E29" s="85">
        <v>132</v>
      </c>
      <c r="F29" s="85">
        <f>C29*'점수 계산기'!$C$27+D29*'점수 계산기'!$C$28+'점수 계산기'!$C$31</f>
        <v>131.53899999999999</v>
      </c>
      <c r="G29" s="85">
        <f t="shared" si="3"/>
        <v>3.8999999999987267E-2</v>
      </c>
      <c r="H29" s="108" t="str">
        <f t="shared" si="1"/>
        <v>진</v>
      </c>
      <c r="I29" s="149">
        <v>2</v>
      </c>
      <c r="J29" s="5">
        <v>23</v>
      </c>
      <c r="K29" s="5" t="str">
        <f t="shared" si="4"/>
        <v>a</v>
      </c>
      <c r="L29" s="8" t="str">
        <f>K29&amp;"_{"&amp;QUOTIENT(J29,23)&amp;"} : "&amp;'수학 진위판정'!E29-0.5&amp;"≤"&amp;'수학 진위판정'!C29&amp;"x+"&amp;'수학 진위판정'!D29&amp;"y+확&lt;"&amp;'수학 진위판정'!E29+0.5</f>
        <v>a_{1} : 131.5≤70x+22y+확&lt;132.5</v>
      </c>
    </row>
    <row r="30" spans="2:17" ht="21" customHeight="1">
      <c r="B30" s="95" t="s">
        <v>76</v>
      </c>
      <c r="C30" s="91">
        <v>67</v>
      </c>
      <c r="D30" s="85">
        <v>22</v>
      </c>
      <c r="E30" s="85">
        <v>129</v>
      </c>
      <c r="F30" s="85">
        <f>C30*'점수 계산기'!$C$27+D30*'점수 계산기'!$C$28+'점수 계산기'!$C$31</f>
        <v>129.20650000000001</v>
      </c>
      <c r="G30" s="85">
        <f t="shared" si="3"/>
        <v>0.29349999999999454</v>
      </c>
      <c r="H30" s="108" t="str">
        <f t="shared" si="1"/>
        <v>진</v>
      </c>
      <c r="J30" s="5">
        <v>24</v>
      </c>
      <c r="K30" s="5" t="str">
        <f t="shared" si="4"/>
        <v>b</v>
      </c>
      <c r="L30" s="8" t="str">
        <f>K30&amp;"_{"&amp;QUOTIENT(J30,23)&amp;"} : "&amp;'수학 진위판정'!E30-0.5&amp;"≤"&amp;'수학 진위판정'!C30&amp;"x+"&amp;'수학 진위판정'!D30&amp;"y+확&lt;"&amp;'수학 진위판정'!E30+0.5</f>
        <v>b_{1} : 128.5≤67x+22y+확&lt;129.5</v>
      </c>
    </row>
    <row r="31" spans="2:17" ht="21" customHeight="1">
      <c r="B31" s="95" t="s">
        <v>76</v>
      </c>
      <c r="C31" s="91">
        <v>66</v>
      </c>
      <c r="D31" s="85">
        <v>22</v>
      </c>
      <c r="E31" s="85">
        <v>128</v>
      </c>
      <c r="F31" s="85">
        <f>C31*'점수 계산기'!$C$27+D31*'점수 계산기'!$C$28+'점수 계산기'!$C$31</f>
        <v>128.429</v>
      </c>
      <c r="G31" s="85">
        <f t="shared" si="3"/>
        <v>7.0999999999997954E-2</v>
      </c>
      <c r="H31" s="108" t="str">
        <f t="shared" si="1"/>
        <v>진</v>
      </c>
      <c r="I31" s="149">
        <v>8</v>
      </c>
      <c r="J31" s="5">
        <v>25</v>
      </c>
      <c r="K31" s="5" t="str">
        <f t="shared" si="4"/>
        <v>c</v>
      </c>
      <c r="L31" s="8" t="str">
        <f>K31&amp;"_{"&amp;QUOTIENT(J31,23)&amp;"} : "&amp;'수학 진위판정'!E31-0.5&amp;"≤"&amp;'수학 진위판정'!C31&amp;"x+"&amp;'수학 진위판정'!D31&amp;"y+확&lt;"&amp;'수학 진위판정'!E31+0.5</f>
        <v>c_{1} : 127.5≤66x+22y+확&lt;128.5</v>
      </c>
    </row>
    <row r="32" spans="2:17" ht="21" customHeight="1">
      <c r="B32" s="95" t="s">
        <v>76</v>
      </c>
      <c r="C32" s="91">
        <v>64</v>
      </c>
      <c r="D32" s="85">
        <v>22</v>
      </c>
      <c r="E32" s="85">
        <v>127</v>
      </c>
      <c r="F32" s="85">
        <f>C32*'점수 계산기'!$C$27+D32*'점수 계산기'!$C$28+'점수 계산기'!$C$31</f>
        <v>126.874</v>
      </c>
      <c r="G32" s="85">
        <f t="shared" si="3"/>
        <v>0.37399999999999523</v>
      </c>
      <c r="H32" s="108" t="str">
        <f t="shared" si="1"/>
        <v>진</v>
      </c>
      <c r="I32" s="149">
        <v>2</v>
      </c>
      <c r="J32" s="5">
        <v>26</v>
      </c>
      <c r="K32" s="5" t="str">
        <f t="shared" si="4"/>
        <v>d</v>
      </c>
      <c r="L32" s="8" t="str">
        <f>K32&amp;"_{"&amp;QUOTIENT(J32,23)&amp;"} : "&amp;'수학 진위판정'!E32-0.5&amp;"≤"&amp;'수학 진위판정'!C32&amp;"x+"&amp;'수학 진위판정'!D32&amp;"y+확&lt;"&amp;'수학 진위판정'!E32+0.5</f>
        <v>d_{1} : 126.5≤64x+22y+확&lt;127.5</v>
      </c>
    </row>
    <row r="33" spans="2:12" ht="21" customHeight="1">
      <c r="B33" s="95" t="s">
        <v>76</v>
      </c>
      <c r="C33" s="91">
        <v>63</v>
      </c>
      <c r="D33" s="85">
        <v>22</v>
      </c>
      <c r="E33" s="85">
        <v>126</v>
      </c>
      <c r="F33" s="85">
        <f>C33*'점수 계산기'!$C$27+D33*'점수 계산기'!$C$28+'점수 계산기'!$C$31</f>
        <v>126.09649999999999</v>
      </c>
      <c r="G33" s="85">
        <f t="shared" si="3"/>
        <v>0.40350000000000819</v>
      </c>
      <c r="H33" s="108" t="str">
        <f t="shared" si="1"/>
        <v>진</v>
      </c>
      <c r="I33" s="149">
        <v>2</v>
      </c>
      <c r="J33" s="5">
        <v>27</v>
      </c>
      <c r="K33" s="5" t="str">
        <f t="shared" si="4"/>
        <v>e</v>
      </c>
      <c r="L33" s="8" t="str">
        <f>K33&amp;"_{"&amp;QUOTIENT(J33,23)&amp;"} : "&amp;'수학 진위판정'!E33-0.5&amp;"≤"&amp;'수학 진위판정'!C33&amp;"x+"&amp;'수학 진위판정'!D33&amp;"y+확&lt;"&amp;'수학 진위판정'!E33+0.5</f>
        <v>e_{1} : 125.5≤63x+22y+확&lt;126.5</v>
      </c>
    </row>
    <row r="34" spans="2:12" ht="21" customHeight="1">
      <c r="B34" s="95" t="s">
        <v>76</v>
      </c>
      <c r="C34" s="91">
        <v>62</v>
      </c>
      <c r="D34" s="85">
        <v>22</v>
      </c>
      <c r="E34" s="85">
        <v>128</v>
      </c>
      <c r="F34" s="85">
        <f>C34*'점수 계산기'!$C$27+D34*'점수 계산기'!$C$28+'점수 계산기'!$C$31</f>
        <v>125.319</v>
      </c>
      <c r="G34" s="85">
        <f t="shared" si="3"/>
        <v>2.1809999999999974</v>
      </c>
      <c r="H34" s="108" t="str">
        <f t="shared" si="1"/>
        <v>위</v>
      </c>
      <c r="J34" s="5">
        <v>28</v>
      </c>
      <c r="K34" s="5" t="str">
        <f t="shared" si="4"/>
        <v>f</v>
      </c>
      <c r="L34" s="8" t="str">
        <f>K34&amp;"_{"&amp;QUOTIENT(J34,23)&amp;"} : "&amp;'수학 진위판정'!E34-0.5&amp;"≤"&amp;'수학 진위판정'!C34&amp;"x+"&amp;'수학 진위판정'!D34&amp;"y+확&lt;"&amp;'수학 진위판정'!E34+0.5</f>
        <v>f_{1} : 127.5≤62x+22y+확&lt;128.5</v>
      </c>
    </row>
    <row r="35" spans="2:12" ht="21" customHeight="1">
      <c r="B35" s="95" t="s">
        <v>76</v>
      </c>
      <c r="C35" s="70">
        <v>62</v>
      </c>
      <c r="D35" s="93">
        <v>22</v>
      </c>
      <c r="E35" s="93">
        <v>125</v>
      </c>
      <c r="F35" s="85">
        <f>C35*'점수 계산기'!$C$27+D35*'점수 계산기'!$C$28+'점수 계산기'!$C$31</f>
        <v>125.319</v>
      </c>
      <c r="G35" s="85">
        <f t="shared" si="3"/>
        <v>0.18099999999999739</v>
      </c>
      <c r="H35" s="108" t="str">
        <f t="shared" si="1"/>
        <v>진</v>
      </c>
      <c r="I35" s="149">
        <v>4</v>
      </c>
      <c r="J35" s="5">
        <v>29</v>
      </c>
      <c r="K35" s="5" t="str">
        <f t="shared" si="4"/>
        <v>g</v>
      </c>
      <c r="L35" s="8" t="str">
        <f>K35&amp;"_{"&amp;QUOTIENT(J35,23)&amp;"} : "&amp;'수학 진위판정'!E35-0.5&amp;"≤"&amp;'수학 진위판정'!C35&amp;"x+"&amp;'수학 진위판정'!D35&amp;"y+확&lt;"&amp;'수학 진위판정'!E35+0.5</f>
        <v>g_{1} : 124.5≤62x+22y+확&lt;125.5</v>
      </c>
    </row>
    <row r="36" spans="2:12" ht="21" customHeight="1">
      <c r="B36" s="95" t="s">
        <v>76</v>
      </c>
      <c r="C36" s="96">
        <v>59</v>
      </c>
      <c r="D36" s="78">
        <v>22</v>
      </c>
      <c r="E36" s="78">
        <v>123</v>
      </c>
      <c r="F36" s="85">
        <f>C36*'점수 계산기'!$C$27+D36*'점수 계산기'!$C$28+'점수 계산기'!$C$31</f>
        <v>122.98649999999999</v>
      </c>
      <c r="G36" s="85">
        <f t="shared" si="3"/>
        <v>0.48649999999999238</v>
      </c>
      <c r="H36" s="108" t="str">
        <f t="shared" si="1"/>
        <v>진</v>
      </c>
      <c r="I36" s="149">
        <v>4</v>
      </c>
      <c r="J36" s="5">
        <v>30</v>
      </c>
      <c r="K36" s="5" t="str">
        <f t="shared" si="4"/>
        <v>h</v>
      </c>
      <c r="L36" s="8" t="str">
        <f>K36&amp;"_{"&amp;QUOTIENT(J36,23)&amp;"} : "&amp;'수학 진위판정'!E36-0.5&amp;"≤"&amp;'수학 진위판정'!C36&amp;"x+"&amp;'수학 진위판정'!D36&amp;"y+확&lt;"&amp;'수학 진위판정'!E36+0.5</f>
        <v>h_{1} : 122.5≤59x+22y+확&lt;123.5</v>
      </c>
    </row>
    <row r="37" spans="2:12" ht="21" customHeight="1">
      <c r="B37" s="95" t="s">
        <v>76</v>
      </c>
      <c r="C37" s="91">
        <v>58</v>
      </c>
      <c r="D37" s="85">
        <v>22</v>
      </c>
      <c r="E37" s="85">
        <v>122</v>
      </c>
      <c r="F37" s="85">
        <f>C37*'점수 계산기'!$C$27+D37*'점수 계산기'!$C$28+'점수 계산기'!$C$31</f>
        <v>122.209</v>
      </c>
      <c r="G37" s="79">
        <f t="shared" si="3"/>
        <v>0.29099999999999682</v>
      </c>
      <c r="H37" s="108" t="str">
        <f t="shared" si="1"/>
        <v>진</v>
      </c>
      <c r="I37" s="149">
        <v>4</v>
      </c>
      <c r="J37" s="5">
        <v>31</v>
      </c>
      <c r="K37" s="5" t="str">
        <f t="shared" si="4"/>
        <v>i</v>
      </c>
      <c r="L37" s="8" t="str">
        <f>K37&amp;"_{"&amp;QUOTIENT(J37,23)&amp;"} : "&amp;'수학 진위판정'!E37-0.5&amp;"≤"&amp;'수학 진위판정'!C37&amp;"x+"&amp;'수학 진위판정'!D37&amp;"y+확&lt;"&amp;'수학 진위판정'!E37+0.5</f>
        <v>i_{1} : 121.5≤58x+22y+확&lt;122.5</v>
      </c>
    </row>
    <row r="38" spans="2:12" ht="21" customHeight="1">
      <c r="B38" s="95" t="s">
        <v>76</v>
      </c>
      <c r="C38" s="91">
        <v>55</v>
      </c>
      <c r="D38" s="85">
        <v>22</v>
      </c>
      <c r="E38" s="85">
        <v>120</v>
      </c>
      <c r="F38" s="85">
        <f>C38*'점수 계산기'!$C$27+D38*'점수 계산기'!$C$28+'점수 계산기'!$C$31</f>
        <v>119.87649999999999</v>
      </c>
      <c r="G38" s="79">
        <f t="shared" si="3"/>
        <v>0.37649999999999295</v>
      </c>
      <c r="H38" s="108" t="str">
        <f t="shared" si="1"/>
        <v>진</v>
      </c>
      <c r="I38" s="149">
        <v>5</v>
      </c>
      <c r="J38" s="5">
        <v>32</v>
      </c>
      <c r="K38" s="5" t="str">
        <f t="shared" si="4"/>
        <v>j</v>
      </c>
      <c r="L38" s="8" t="str">
        <f>K38&amp;"_{"&amp;QUOTIENT(J38,23)&amp;"} : "&amp;'수학 진위판정'!E38-0.5&amp;"≤"&amp;'수학 진위판정'!C38&amp;"x+"&amp;'수학 진위판정'!D38&amp;"y+확&lt;"&amp;'수학 진위판정'!E38+0.5</f>
        <v>j_{1} : 119.5≤55x+22y+확&lt;120.5</v>
      </c>
    </row>
    <row r="39" spans="2:12" ht="21" customHeight="1">
      <c r="B39" s="95" t="s">
        <v>76</v>
      </c>
      <c r="C39" s="91">
        <v>54</v>
      </c>
      <c r="D39" s="85">
        <v>22</v>
      </c>
      <c r="E39" s="85">
        <v>119</v>
      </c>
      <c r="F39" s="85">
        <f>C39*'점수 계산기'!$C$27+D39*'점수 계산기'!$C$28+'점수 계산기'!$C$31</f>
        <v>119.099</v>
      </c>
      <c r="G39" s="79">
        <f t="shared" si="3"/>
        <v>0.40099999999999625</v>
      </c>
      <c r="H39" s="108" t="str">
        <f t="shared" si="1"/>
        <v>진</v>
      </c>
      <c r="J39" s="5">
        <v>33</v>
      </c>
      <c r="K39" s="5" t="str">
        <f t="shared" si="4"/>
        <v>k</v>
      </c>
      <c r="L39" s="8" t="str">
        <f>K39&amp;"_{"&amp;QUOTIENT(J39,23)&amp;"} : "&amp;'수학 진위판정'!E39-0.5&amp;"≤"&amp;'수학 진위판정'!C39&amp;"x+"&amp;'수학 진위판정'!D39&amp;"y+확&lt;"&amp;'수학 진위판정'!E39+0.5</f>
        <v>k_{1} : 118.5≤54x+22y+확&lt;119.5</v>
      </c>
    </row>
    <row r="40" spans="2:12" ht="21" customHeight="1">
      <c r="B40" s="95" t="s">
        <v>76</v>
      </c>
      <c r="C40" s="91">
        <v>52</v>
      </c>
      <c r="D40" s="85">
        <v>22</v>
      </c>
      <c r="E40" s="85">
        <v>118</v>
      </c>
      <c r="F40" s="85">
        <f>C40*'점수 계산기'!$C$27+D40*'점수 계산기'!$C$28+'점수 계산기'!$C$31</f>
        <v>117.544</v>
      </c>
      <c r="G40" s="79">
        <f t="shared" si="3"/>
        <v>4.399999999999693E-2</v>
      </c>
      <c r="H40" s="108" t="str">
        <f t="shared" si="1"/>
        <v>진</v>
      </c>
      <c r="J40" s="5">
        <v>34</v>
      </c>
      <c r="K40" s="5" t="str">
        <f t="shared" si="4"/>
        <v>l</v>
      </c>
      <c r="L40" s="8" t="str">
        <f>K40&amp;"_{"&amp;QUOTIENT(J40,23)&amp;"} : "&amp;'수학 진위판정'!E40-0.5&amp;"≤"&amp;'수학 진위판정'!C40&amp;"x+"&amp;'수학 진위판정'!D40&amp;"y+확&lt;"&amp;'수학 진위판정'!E40+0.5</f>
        <v>l_{1} : 117.5≤52x+22y+확&lt;118.5</v>
      </c>
    </row>
    <row r="41" spans="2:12" ht="21" customHeight="1">
      <c r="B41" s="95" t="s">
        <v>76</v>
      </c>
      <c r="C41" s="91">
        <v>51</v>
      </c>
      <c r="D41" s="85">
        <v>22</v>
      </c>
      <c r="E41" s="85">
        <v>117</v>
      </c>
      <c r="F41" s="85">
        <f>C41*'점수 계산기'!$C$27+D41*'점수 계산기'!$C$28+'점수 계산기'!$C$31</f>
        <v>116.76649999999999</v>
      </c>
      <c r="G41" s="79">
        <f t="shared" si="3"/>
        <v>0.26649999999999352</v>
      </c>
      <c r="H41" s="108" t="str">
        <f t="shared" si="1"/>
        <v>진</v>
      </c>
      <c r="J41" s="5">
        <v>35</v>
      </c>
      <c r="K41" s="5" t="str">
        <f t="shared" si="4"/>
        <v>m</v>
      </c>
      <c r="L41" s="8" t="str">
        <f>K41&amp;"_{"&amp;QUOTIENT(J41,23)&amp;"} : "&amp;'수학 진위판정'!E41-0.5&amp;"≤"&amp;'수학 진위판정'!C41&amp;"x+"&amp;'수학 진위판정'!D41&amp;"y+확&lt;"&amp;'수학 진위판정'!E41+0.5</f>
        <v>m_{1} : 116.5≤51x+22y+확&lt;117.5</v>
      </c>
    </row>
    <row r="42" spans="2:12" ht="21" customHeight="1">
      <c r="B42" s="95" t="s">
        <v>76</v>
      </c>
      <c r="C42" s="91">
        <v>50</v>
      </c>
      <c r="D42" s="85">
        <v>22</v>
      </c>
      <c r="E42" s="85">
        <v>116</v>
      </c>
      <c r="F42" s="85">
        <f>C42*'점수 계산기'!$C$27+D42*'점수 계산기'!$C$28+'점수 계산기'!$C$31</f>
        <v>115.989</v>
      </c>
      <c r="G42" s="79">
        <f t="shared" si="3"/>
        <v>0.48900000000000432</v>
      </c>
      <c r="H42" s="108" t="str">
        <f t="shared" si="1"/>
        <v>진</v>
      </c>
      <c r="I42" s="149">
        <v>2</v>
      </c>
      <c r="J42" s="5">
        <v>36</v>
      </c>
      <c r="K42" s="5" t="str">
        <f t="shared" si="4"/>
        <v>n</v>
      </c>
      <c r="L42" s="8" t="str">
        <f>K42&amp;"_{"&amp;QUOTIENT(J42,23)&amp;"} : "&amp;'수학 진위판정'!E42-0.5&amp;"≤"&amp;'수학 진위판정'!C42&amp;"x+"&amp;'수학 진위판정'!D42&amp;"y+확&lt;"&amp;'수학 진위판정'!E42+0.5</f>
        <v>n_{1} : 115.5≤50x+22y+확&lt;116.5</v>
      </c>
    </row>
    <row r="43" spans="2:12" ht="21" customHeight="1">
      <c r="B43" s="95" t="s">
        <v>76</v>
      </c>
      <c r="C43" s="91">
        <v>48</v>
      </c>
      <c r="D43" s="85">
        <v>22</v>
      </c>
      <c r="E43" s="85">
        <v>114</v>
      </c>
      <c r="F43" s="85">
        <f>C43*'점수 계산기'!$C$27+D43*'점수 계산기'!$C$28+'점수 계산기'!$C$31</f>
        <v>114.434</v>
      </c>
      <c r="G43" s="79">
        <f t="shared" si="3"/>
        <v>6.6000000000002501E-2</v>
      </c>
      <c r="H43" s="108" t="str">
        <f t="shared" si="1"/>
        <v>진</v>
      </c>
      <c r="J43" s="5">
        <v>37</v>
      </c>
      <c r="K43" s="5" t="str">
        <f t="shared" si="4"/>
        <v>o</v>
      </c>
      <c r="L43" s="8" t="str">
        <f>K43&amp;"_{"&amp;QUOTIENT(J43,23)&amp;"} : "&amp;'수학 진위판정'!E43-0.5&amp;"≤"&amp;'수학 진위판정'!C43&amp;"x+"&amp;'수학 진위판정'!D43&amp;"y+확&lt;"&amp;'수학 진위판정'!E43+0.5</f>
        <v>o_{1} : 113.5≤48x+22y+확&lt;114.5</v>
      </c>
    </row>
    <row r="44" spans="2:12" ht="21" customHeight="1">
      <c r="B44" s="95" t="s">
        <v>76</v>
      </c>
      <c r="C44" s="91">
        <v>47</v>
      </c>
      <c r="D44" s="85">
        <v>22</v>
      </c>
      <c r="E44" s="85">
        <v>114</v>
      </c>
      <c r="F44" s="85">
        <f>C44*'점수 계산기'!$C$27+D44*'점수 계산기'!$C$28+'점수 계산기'!$C$31</f>
        <v>113.65649999999999</v>
      </c>
      <c r="G44" s="79">
        <f t="shared" si="3"/>
        <v>0.15649999999999409</v>
      </c>
      <c r="H44" s="108" t="str">
        <f t="shared" si="1"/>
        <v>진</v>
      </c>
      <c r="J44" s="5">
        <v>38</v>
      </c>
      <c r="K44" s="5" t="str">
        <f t="shared" si="4"/>
        <v>p</v>
      </c>
      <c r="L44" s="8" t="str">
        <f>K44&amp;"_{"&amp;QUOTIENT(J44,23)&amp;"} : "&amp;'수학 진위판정'!E44-0.5&amp;"≤"&amp;'수학 진위판정'!C44&amp;"x+"&amp;'수학 진위판정'!D44&amp;"y+확&lt;"&amp;'수학 진위판정'!E44+0.5</f>
        <v>p_{1} : 113.5≤47x+22y+확&lt;114.5</v>
      </c>
    </row>
    <row r="45" spans="2:12" ht="21" customHeight="1">
      <c r="B45" s="95" t="s">
        <v>76</v>
      </c>
      <c r="C45" s="91">
        <v>70</v>
      </c>
      <c r="D45" s="85">
        <v>19</v>
      </c>
      <c r="E45" s="85">
        <v>129</v>
      </c>
      <c r="F45" s="85">
        <f>C45*'점수 계산기'!$C$27+D45*'점수 계산기'!$C$28+'점수 계산기'!$C$31</f>
        <v>129.47800000000001</v>
      </c>
      <c r="G45" s="79">
        <f t="shared" ref="G45:G51" si="5">MIN(ABS(E45-0.5-F45), ABS(E45+0.5-F45))</f>
        <v>2.199999999999136E-2</v>
      </c>
      <c r="H45" s="108" t="str">
        <f t="shared" si="1"/>
        <v>진</v>
      </c>
      <c r="J45" s="5">
        <v>39</v>
      </c>
      <c r="K45" s="5" t="str">
        <f t="shared" si="4"/>
        <v>q</v>
      </c>
      <c r="L45" s="8" t="str">
        <f>K45&amp;"_{"&amp;QUOTIENT(J45,23)&amp;"} : "&amp;'수학 진위판정'!E45-0.5&amp;"≤"&amp;'수학 진위판정'!C45&amp;"x+"&amp;'수학 진위판정'!D45&amp;"y+확&lt;"&amp;'수학 진위판정'!E45+0.5</f>
        <v>q_{1} : 128.5≤70x+19y+확&lt;129.5</v>
      </c>
    </row>
    <row r="46" spans="2:12" ht="21" customHeight="1">
      <c r="B46" s="95" t="s">
        <v>76</v>
      </c>
      <c r="C46" s="91">
        <v>58</v>
      </c>
      <c r="D46" s="85">
        <v>19</v>
      </c>
      <c r="E46" s="85">
        <v>120</v>
      </c>
      <c r="F46" s="85">
        <f>C46*'점수 계산기'!$C$27+D46*'점수 계산기'!$C$28+'점수 계산기'!$C$31</f>
        <v>120.148</v>
      </c>
      <c r="G46" s="79">
        <f t="shared" si="5"/>
        <v>0.35200000000000387</v>
      </c>
      <c r="H46" s="108" t="str">
        <f t="shared" si="1"/>
        <v>진</v>
      </c>
      <c r="I46" s="149">
        <v>2</v>
      </c>
      <c r="J46" s="5">
        <v>40</v>
      </c>
      <c r="K46" s="5" t="str">
        <f t="shared" si="4"/>
        <v>r</v>
      </c>
      <c r="L46" s="8" t="str">
        <f>K46&amp;"_{"&amp;QUOTIENT(J46,23)&amp;"} : "&amp;'수학 진위판정'!E46-0.5&amp;"≤"&amp;'수학 진위판정'!C46&amp;"x+"&amp;'수학 진위판정'!D46&amp;"y+확&lt;"&amp;'수학 진위판정'!E46+0.5</f>
        <v>r_{1} : 119.5≤58x+19y+확&lt;120.5</v>
      </c>
    </row>
    <row r="47" spans="2:12" ht="21" customHeight="1">
      <c r="B47" s="95" t="s">
        <v>76</v>
      </c>
      <c r="C47" s="91">
        <v>55</v>
      </c>
      <c r="D47" s="85">
        <v>19</v>
      </c>
      <c r="E47" s="85">
        <v>120</v>
      </c>
      <c r="F47" s="85">
        <f>C47*'점수 계산기'!$C$27+D47*'점수 계산기'!$C$28+'점수 계산기'!$C$31</f>
        <v>117.8155</v>
      </c>
      <c r="G47" s="79">
        <f t="shared" si="5"/>
        <v>1.6844999999999999</v>
      </c>
      <c r="H47" s="108" t="str">
        <f t="shared" si="1"/>
        <v>위</v>
      </c>
      <c r="J47" s="5">
        <v>41</v>
      </c>
      <c r="K47" s="5" t="str">
        <f t="shared" si="4"/>
        <v>s</v>
      </c>
      <c r="L47" s="8" t="str">
        <f>K47&amp;"_{"&amp;QUOTIENT(J47,23)&amp;"} : "&amp;'수학 진위판정'!E47-0.5&amp;"≤"&amp;'수학 진위판정'!C47&amp;"x+"&amp;'수학 진위판정'!D47&amp;"y+확&lt;"&amp;'수학 진위판정'!E47+0.5</f>
        <v>s_{1} : 119.5≤55x+19y+확&lt;120.5</v>
      </c>
    </row>
    <row r="48" spans="2:12" ht="21" customHeight="1">
      <c r="B48" s="95" t="s">
        <v>76</v>
      </c>
      <c r="C48" s="91">
        <v>55</v>
      </c>
      <c r="D48" s="85">
        <v>19</v>
      </c>
      <c r="E48" s="85">
        <v>118</v>
      </c>
      <c r="F48" s="85">
        <f>C48*'점수 계산기'!$C$27+D48*'점수 계산기'!$C$28+'점수 계산기'!$C$31</f>
        <v>117.8155</v>
      </c>
      <c r="G48" s="79">
        <f t="shared" si="5"/>
        <v>0.31550000000000011</v>
      </c>
      <c r="H48" s="108" t="str">
        <f t="shared" si="1"/>
        <v>진</v>
      </c>
      <c r="J48" s="5">
        <v>42</v>
      </c>
      <c r="K48" s="5" t="str">
        <f t="shared" si="4"/>
        <v>t</v>
      </c>
      <c r="L48" s="8" t="str">
        <f>K48&amp;"_{"&amp;QUOTIENT(J48,23)&amp;"} : "&amp;'수학 진위판정'!E48-0.5&amp;"≤"&amp;'수학 진위판정'!C48&amp;"x+"&amp;'수학 진위판정'!D48&amp;"y+확&lt;"&amp;'수학 진위판정'!E48+0.5</f>
        <v>t_{1} : 117.5≤55x+19y+확&lt;118.5</v>
      </c>
    </row>
    <row r="49" spans="2:12" ht="21" customHeight="1">
      <c r="B49" s="95" t="s">
        <v>76</v>
      </c>
      <c r="C49" s="91">
        <v>49</v>
      </c>
      <c r="D49" s="85">
        <v>19</v>
      </c>
      <c r="E49" s="85">
        <v>115</v>
      </c>
      <c r="F49" s="85">
        <f>C49*'점수 계산기'!$C$27+D49*'점수 계산기'!$C$28+'점수 계산기'!$C$31</f>
        <v>113.15049999999999</v>
      </c>
      <c r="G49" s="79">
        <f t="shared" si="5"/>
        <v>1.3495000000000061</v>
      </c>
      <c r="H49" s="108" t="str">
        <f t="shared" si="1"/>
        <v>위</v>
      </c>
      <c r="J49" s="5">
        <v>43</v>
      </c>
      <c r="K49" s="5" t="str">
        <f t="shared" si="4"/>
        <v>u</v>
      </c>
      <c r="L49" s="8" t="str">
        <f>K49&amp;"_{"&amp;QUOTIENT(J49,23)&amp;"} : "&amp;'수학 진위판정'!E49-0.5&amp;"≤"&amp;'수학 진위판정'!C49&amp;"x+"&amp;'수학 진위판정'!D49&amp;"y+확&lt;"&amp;'수학 진위판정'!E49+0.5</f>
        <v>u_{1} : 114.5≤49x+19y+확&lt;115.5</v>
      </c>
    </row>
    <row r="50" spans="2:12" ht="21" customHeight="1">
      <c r="B50" s="95" t="s">
        <v>76</v>
      </c>
      <c r="C50" s="91">
        <v>47</v>
      </c>
      <c r="D50" s="85">
        <v>19</v>
      </c>
      <c r="E50" s="85">
        <v>112</v>
      </c>
      <c r="F50" s="85">
        <f>C50*'점수 계산기'!$C$27+D50*'점수 계산기'!$C$28+'점수 계산기'!$C$31</f>
        <v>111.5955</v>
      </c>
      <c r="G50" s="79">
        <f t="shared" si="5"/>
        <v>9.5500000000001251E-2</v>
      </c>
      <c r="H50" s="108" t="str">
        <f t="shared" si="1"/>
        <v>진</v>
      </c>
      <c r="J50" s="5">
        <v>44</v>
      </c>
      <c r="K50" s="5" t="str">
        <f t="shared" si="4"/>
        <v>v</v>
      </c>
      <c r="L50" s="8" t="str">
        <f>K50&amp;"_{"&amp;QUOTIENT(J50,23)&amp;"} : "&amp;'수학 진위판정'!E50-0.5&amp;"≤"&amp;'수학 진위판정'!C50&amp;"x+"&amp;'수학 진위판정'!D50&amp;"y+확&lt;"&amp;'수학 진위판정'!E50+0.5</f>
        <v>v_{1} : 111.5≤47x+19y+확&lt;112.5</v>
      </c>
    </row>
    <row r="51" spans="2:12" ht="21" customHeight="1">
      <c r="B51" s="95" t="s">
        <v>76</v>
      </c>
      <c r="C51" s="91">
        <v>40</v>
      </c>
      <c r="D51" s="85">
        <v>19</v>
      </c>
      <c r="E51" s="85">
        <v>108</v>
      </c>
      <c r="F51" s="85">
        <f>C51*'점수 계산기'!$C$27+D51*'점수 계산기'!$C$28+'점수 계산기'!$C$31</f>
        <v>106.15299999999999</v>
      </c>
      <c r="G51" s="79">
        <f t="shared" si="5"/>
        <v>1.3470000000000084</v>
      </c>
      <c r="H51" s="108" t="str">
        <f t="shared" si="1"/>
        <v>위</v>
      </c>
      <c r="J51" s="5">
        <v>45</v>
      </c>
      <c r="K51" s="5" t="str">
        <f t="shared" si="4"/>
        <v>w</v>
      </c>
      <c r="L51" s="8" t="str">
        <f>K51&amp;"_{"&amp;QUOTIENT(J51,23)&amp;"} : "&amp;'수학 진위판정'!E51-0.5&amp;"≤"&amp;'수학 진위판정'!C51&amp;"x+"&amp;'수학 진위판정'!D51&amp;"y+확&lt;"&amp;'수학 진위판정'!E51+0.5</f>
        <v>w_{1} : 107.5≤40x+19y+확&lt;108.5</v>
      </c>
    </row>
    <row r="52" spans="2:12" ht="21" customHeight="1">
      <c r="B52" s="95" t="s">
        <v>76</v>
      </c>
      <c r="C52" s="91">
        <v>62</v>
      </c>
      <c r="D52" s="85">
        <v>18</v>
      </c>
      <c r="E52" s="85">
        <v>123</v>
      </c>
      <c r="F52" s="85">
        <f>C52*'점수 계산기'!$C$27+D52*'점수 계산기'!$C$28+'점수 계산기'!$C$31</f>
        <v>122.571</v>
      </c>
      <c r="G52" s="79">
        <f t="shared" ref="G52:G79" si="6">MIN(ABS(E52-0.5-F52), ABS(E52+0.5-F52))</f>
        <v>7.0999999999997954E-2</v>
      </c>
      <c r="H52" s="108" t="str">
        <f t="shared" si="1"/>
        <v>진</v>
      </c>
      <c r="J52" s="5">
        <v>46</v>
      </c>
      <c r="K52" s="5" t="str">
        <f t="shared" si="4"/>
        <v>a</v>
      </c>
      <c r="L52" s="8" t="str">
        <f>K52&amp;"_{"&amp;QUOTIENT(J52,23)&amp;"} : "&amp;'수학 진위판정'!E52-0.5&amp;"≤"&amp;'수학 진위판정'!C52&amp;"x+"&amp;'수학 진위판정'!D52&amp;"y+확&lt;"&amp;'수학 진위판정'!E52+0.5</f>
        <v>a_{2} : 122.5≤62x+18y+확&lt;123.5</v>
      </c>
    </row>
    <row r="53" spans="2:12" ht="21" customHeight="1">
      <c r="B53" s="95" t="s">
        <v>76</v>
      </c>
      <c r="C53" s="91">
        <v>59</v>
      </c>
      <c r="D53" s="85">
        <v>18</v>
      </c>
      <c r="E53" s="85">
        <v>120</v>
      </c>
      <c r="F53" s="85">
        <f>C53*'점수 계산기'!$C$27+D53*'점수 계산기'!$C$28+'점수 계산기'!$C$31</f>
        <v>120.23849999999999</v>
      </c>
      <c r="G53" s="79">
        <f t="shared" si="6"/>
        <v>0.26150000000001228</v>
      </c>
      <c r="H53" s="108" t="str">
        <f t="shared" si="1"/>
        <v>진</v>
      </c>
      <c r="I53" s="149">
        <v>2</v>
      </c>
      <c r="J53" s="5">
        <v>47</v>
      </c>
      <c r="K53" s="5" t="str">
        <f t="shared" si="4"/>
        <v>b</v>
      </c>
      <c r="L53" s="8" t="str">
        <f>K53&amp;"_{"&amp;QUOTIENT(J53,23)&amp;"} : "&amp;'수학 진위판정'!E53-0.5&amp;"≤"&amp;'수학 진위판정'!C53&amp;"x+"&amp;'수학 진위판정'!D53&amp;"y+확&lt;"&amp;'수학 진위판정'!E53+0.5</f>
        <v>b_{2} : 119.5≤59x+18y+확&lt;120.5</v>
      </c>
    </row>
    <row r="54" spans="2:12" ht="21" customHeight="1">
      <c r="B54" s="95" t="s">
        <v>76</v>
      </c>
      <c r="C54" s="91">
        <v>58</v>
      </c>
      <c r="D54" s="85">
        <v>18</v>
      </c>
      <c r="E54" s="85">
        <v>119</v>
      </c>
      <c r="F54" s="85">
        <f>C54*'점수 계산기'!$C$27+D54*'점수 계산기'!$C$28+'점수 계산기'!$C$31</f>
        <v>119.461</v>
      </c>
      <c r="G54" s="79">
        <f t="shared" si="6"/>
        <v>3.9000000000001478E-2</v>
      </c>
      <c r="H54" s="108" t="str">
        <f t="shared" si="1"/>
        <v>진</v>
      </c>
      <c r="I54" s="149">
        <v>4</v>
      </c>
      <c r="J54" s="5">
        <v>48</v>
      </c>
      <c r="K54" s="5" t="str">
        <f t="shared" si="4"/>
        <v>c</v>
      </c>
      <c r="L54" s="8" t="str">
        <f>K54&amp;"_{"&amp;QUOTIENT(J54,23)&amp;"} : "&amp;'수학 진위판정'!E54-0.5&amp;"≤"&amp;'수학 진위판정'!C54&amp;"x+"&amp;'수학 진위판정'!D54&amp;"y+확&lt;"&amp;'수학 진위판정'!E54+0.5</f>
        <v>c_{2} : 118.5≤58x+18y+확&lt;119.5</v>
      </c>
    </row>
    <row r="55" spans="2:12" ht="21" customHeight="1">
      <c r="B55" s="95" t="s">
        <v>76</v>
      </c>
      <c r="C55" s="91">
        <v>55</v>
      </c>
      <c r="D55" s="85">
        <v>18</v>
      </c>
      <c r="E55" s="85">
        <v>117</v>
      </c>
      <c r="F55" s="85">
        <f>C55*'점수 계산기'!$C$27+D55*'점수 계산기'!$C$28+'점수 계산기'!$C$31</f>
        <v>117.1285</v>
      </c>
      <c r="G55" s="79">
        <f t="shared" si="6"/>
        <v>0.3714999999999975</v>
      </c>
      <c r="H55" s="108" t="str">
        <f t="shared" si="1"/>
        <v>진</v>
      </c>
      <c r="I55" s="149">
        <v>2</v>
      </c>
      <c r="J55" s="5">
        <v>49</v>
      </c>
      <c r="K55" s="5" t="str">
        <f t="shared" si="4"/>
        <v>d</v>
      </c>
      <c r="L55" s="8" t="str">
        <f>K55&amp;"_{"&amp;QUOTIENT(J55,23)&amp;"} : "&amp;'수학 진위판정'!E55-0.5&amp;"≤"&amp;'수학 진위판정'!C55&amp;"x+"&amp;'수학 진위판정'!D55&amp;"y+확&lt;"&amp;'수학 진위판정'!E55+0.5</f>
        <v>d_{2} : 116.5≤55x+18y+확&lt;117.5</v>
      </c>
    </row>
    <row r="56" spans="2:12" ht="21" customHeight="1">
      <c r="B56" s="95" t="s">
        <v>76</v>
      </c>
      <c r="C56" s="91">
        <v>51</v>
      </c>
      <c r="D56" s="85">
        <v>18</v>
      </c>
      <c r="E56" s="85">
        <v>114</v>
      </c>
      <c r="F56" s="85">
        <f>C56*'점수 계산기'!$C$27+D56*'점수 계산기'!$C$28+'점수 계산기'!$C$31</f>
        <v>114.01849999999999</v>
      </c>
      <c r="G56" s="79">
        <f t="shared" si="6"/>
        <v>0.48150000000001114</v>
      </c>
      <c r="H56" s="108" t="str">
        <f t="shared" si="1"/>
        <v>진</v>
      </c>
      <c r="I56" s="149">
        <v>3</v>
      </c>
      <c r="J56" s="5">
        <v>50</v>
      </c>
      <c r="K56" s="5" t="str">
        <f t="shared" si="4"/>
        <v>e</v>
      </c>
      <c r="L56" s="8" t="str">
        <f>K56&amp;"_{"&amp;QUOTIENT(J56,23)&amp;"} : "&amp;'수학 진위판정'!E56-0.5&amp;"≤"&amp;'수학 진위판정'!C56&amp;"x+"&amp;'수학 진위판정'!D56&amp;"y+확&lt;"&amp;'수학 진위판정'!E56+0.5</f>
        <v>e_{2} : 113.5≤51x+18y+확&lt;114.5</v>
      </c>
    </row>
    <row r="57" spans="2:12" ht="21" customHeight="1">
      <c r="B57" s="95" t="s">
        <v>76</v>
      </c>
      <c r="C57" s="91">
        <v>50</v>
      </c>
      <c r="D57" s="85">
        <v>18</v>
      </c>
      <c r="E57" s="85">
        <v>113</v>
      </c>
      <c r="F57" s="85">
        <f>C57*'점수 계산기'!$C$27+D57*'점수 계산기'!$C$28+'점수 계산기'!$C$31</f>
        <v>113.241</v>
      </c>
      <c r="G57" s="79">
        <f t="shared" si="6"/>
        <v>0.25900000000000034</v>
      </c>
      <c r="H57" s="108" t="str">
        <f t="shared" si="1"/>
        <v>진</v>
      </c>
      <c r="J57" s="5">
        <v>51</v>
      </c>
      <c r="K57" s="5" t="str">
        <f t="shared" si="4"/>
        <v>f</v>
      </c>
      <c r="L57" s="8" t="str">
        <f>K57&amp;"_{"&amp;QUOTIENT(J57,23)&amp;"} : "&amp;'수학 진위판정'!E57-0.5&amp;"≤"&amp;'수학 진위판정'!C57&amp;"x+"&amp;'수학 진위판정'!D57&amp;"y+확&lt;"&amp;'수학 진위판정'!E57+0.5</f>
        <v>f_{2} : 112.5≤50x+18y+확&lt;113.5</v>
      </c>
    </row>
    <row r="58" spans="2:12" ht="21" customHeight="1">
      <c r="B58" s="95" t="s">
        <v>76</v>
      </c>
      <c r="C58" s="91">
        <v>47</v>
      </c>
      <c r="D58" s="85">
        <v>18</v>
      </c>
      <c r="E58" s="85">
        <v>121</v>
      </c>
      <c r="F58" s="85">
        <f>C58*'점수 계산기'!$C$27+D58*'점수 계산기'!$C$28+'점수 계산기'!$C$31</f>
        <v>110.9085</v>
      </c>
      <c r="G58" s="79">
        <f t="shared" si="6"/>
        <v>9.5914999999999964</v>
      </c>
      <c r="H58" s="108" t="str">
        <f t="shared" si="1"/>
        <v>위</v>
      </c>
      <c r="J58" s="5">
        <v>52</v>
      </c>
      <c r="K58" s="5" t="str">
        <f t="shared" si="4"/>
        <v>g</v>
      </c>
      <c r="L58" s="8" t="str">
        <f>K58&amp;"_{"&amp;QUOTIENT(J58,23)&amp;"} : "&amp;'수학 진위판정'!E58-0.5&amp;"≤"&amp;'수학 진위판정'!C58&amp;"x+"&amp;'수학 진위판정'!D58&amp;"y+확&lt;"&amp;'수학 진위판정'!E58+0.5</f>
        <v>g_{2} : 120.5≤47x+18y+확&lt;121.5</v>
      </c>
    </row>
    <row r="59" spans="2:12" ht="21" customHeight="1">
      <c r="B59" s="95" t="s">
        <v>76</v>
      </c>
      <c r="C59" s="91">
        <v>43</v>
      </c>
      <c r="D59" s="85">
        <v>18</v>
      </c>
      <c r="E59" s="85">
        <v>108</v>
      </c>
      <c r="F59" s="85">
        <f>C59*'점수 계산기'!$C$27+D59*'점수 계산기'!$C$28+'점수 계산기'!$C$31</f>
        <v>107.79849999999999</v>
      </c>
      <c r="G59" s="79">
        <f t="shared" si="6"/>
        <v>0.29849999999999</v>
      </c>
      <c r="H59" s="108" t="str">
        <f t="shared" si="1"/>
        <v>진</v>
      </c>
      <c r="J59" s="5">
        <v>53</v>
      </c>
      <c r="K59" s="5" t="str">
        <f t="shared" si="4"/>
        <v>h</v>
      </c>
      <c r="L59" s="8" t="str">
        <f>K59&amp;"_{"&amp;QUOTIENT(J59,23)&amp;"} : "&amp;'수학 진위판정'!E59-0.5&amp;"≤"&amp;'수학 진위판정'!C59&amp;"x+"&amp;'수학 진위판정'!D59&amp;"y+확&lt;"&amp;'수학 진위판정'!E59+0.5</f>
        <v>h_{2} : 107.5≤43x+18y+확&lt;108.5</v>
      </c>
    </row>
    <row r="60" spans="2:12" ht="21" customHeight="1">
      <c r="B60" s="95" t="s">
        <v>76</v>
      </c>
      <c r="C60" s="91">
        <v>40</v>
      </c>
      <c r="D60" s="85">
        <v>18</v>
      </c>
      <c r="E60" s="85">
        <v>106</v>
      </c>
      <c r="F60" s="85">
        <f>C60*'점수 계산기'!$C$27+D60*'점수 계산기'!$C$28+'점수 계산기'!$C$31</f>
        <v>105.46600000000001</v>
      </c>
      <c r="G60" s="79">
        <f t="shared" si="6"/>
        <v>3.3999999999991815E-2</v>
      </c>
      <c r="H60" s="108" t="s">
        <v>31</v>
      </c>
      <c r="J60" s="5">
        <v>54</v>
      </c>
      <c r="K60" s="5" t="str">
        <f t="shared" si="4"/>
        <v>i</v>
      </c>
      <c r="L60" s="8" t="str">
        <f>K60&amp;"_{"&amp;QUOTIENT(J60,23)&amp;"} : "&amp;'수학 진위판정'!E60-0.5&amp;"≤"&amp;'수학 진위판정'!C60&amp;"x+"&amp;'수학 진위판정'!D60&amp;"y+확&lt;"&amp;'수학 진위판정'!E60+0.5</f>
        <v>i_{2} : 105.5≤40x+18y+확&lt;106.5</v>
      </c>
    </row>
    <row r="61" spans="2:12" ht="21" customHeight="1">
      <c r="B61" s="95" t="s">
        <v>76</v>
      </c>
      <c r="C61" s="91">
        <v>36</v>
      </c>
      <c r="D61" s="85">
        <v>18</v>
      </c>
      <c r="E61" s="85">
        <v>102</v>
      </c>
      <c r="F61" s="85">
        <f>C61*'점수 계산기'!$C$27+D61*'점수 계산기'!$C$28+'점수 계산기'!$C$31</f>
        <v>102.35599999999999</v>
      </c>
      <c r="G61" s="79">
        <f t="shared" si="6"/>
        <v>0.14400000000000546</v>
      </c>
      <c r="H61" s="108" t="str">
        <f t="shared" si="1"/>
        <v>진</v>
      </c>
      <c r="J61" s="5">
        <v>55</v>
      </c>
      <c r="K61" s="5" t="str">
        <f t="shared" si="4"/>
        <v>j</v>
      </c>
      <c r="L61" s="8" t="str">
        <f>K61&amp;"_{"&amp;QUOTIENT(J61,23)&amp;"} : "&amp;'수학 진위판정'!E61-0.5&amp;"≤"&amp;'수학 진위판정'!C61&amp;"x+"&amp;'수학 진위판정'!D61&amp;"y+확&lt;"&amp;'수학 진위판정'!E61+0.5</f>
        <v>j_{2} : 101.5≤36x+18y+확&lt;102.5</v>
      </c>
    </row>
    <row r="62" spans="2:12" ht="21" customHeight="1">
      <c r="B62" s="95" t="s">
        <v>76</v>
      </c>
      <c r="C62" s="91">
        <v>34</v>
      </c>
      <c r="D62" s="85">
        <v>18</v>
      </c>
      <c r="E62" s="85">
        <v>99</v>
      </c>
      <c r="F62" s="85">
        <f>C62*'점수 계산기'!$C$27+D62*'점수 계산기'!$C$28+'점수 계산기'!$C$31</f>
        <v>100.801</v>
      </c>
      <c r="G62" s="79">
        <f t="shared" si="6"/>
        <v>1.3010000000000019</v>
      </c>
      <c r="H62" s="108" t="str">
        <f t="shared" si="1"/>
        <v>위</v>
      </c>
      <c r="J62" s="5">
        <v>56</v>
      </c>
      <c r="K62" s="5" t="str">
        <f t="shared" si="4"/>
        <v>k</v>
      </c>
      <c r="L62" s="8" t="str">
        <f>K62&amp;"_{"&amp;QUOTIENT(J62,23)&amp;"} : "&amp;'수학 진위판정'!E62-0.5&amp;"≤"&amp;'수학 진위판정'!C62&amp;"x+"&amp;'수학 진위판정'!D62&amp;"y+확&lt;"&amp;'수학 진위판정'!E62+0.5</f>
        <v>k_{2} : 98.5≤34x+18y+확&lt;99.5</v>
      </c>
    </row>
    <row r="63" spans="2:12" ht="21" customHeight="1">
      <c r="B63" s="95" t="s">
        <v>76</v>
      </c>
      <c r="C63" s="91">
        <v>19</v>
      </c>
      <c r="D63" s="85">
        <v>18</v>
      </c>
      <c r="E63" s="85">
        <v>92</v>
      </c>
      <c r="F63" s="85">
        <f>C63*'점수 계산기'!$C$27+D63*'점수 계산기'!$C$28+'점수 계산기'!$C$31</f>
        <v>89.138499999999993</v>
      </c>
      <c r="G63" s="79">
        <f t="shared" si="6"/>
        <v>2.3615000000000066</v>
      </c>
      <c r="H63" s="108" t="str">
        <f t="shared" si="1"/>
        <v>위</v>
      </c>
      <c r="J63" s="5">
        <v>57</v>
      </c>
      <c r="K63" s="5" t="str">
        <f t="shared" si="4"/>
        <v>l</v>
      </c>
      <c r="L63" s="8" t="str">
        <f>K63&amp;"_{"&amp;QUOTIENT(J63,23)&amp;"} : "&amp;'수학 진위판정'!E63-0.5&amp;"≤"&amp;'수학 진위판정'!C63&amp;"x+"&amp;'수학 진위판정'!D63&amp;"y+확&lt;"&amp;'수학 진위판정'!E63+0.5</f>
        <v>l_{2} : 91.5≤19x+18y+확&lt;92.5</v>
      </c>
    </row>
    <row r="64" spans="2:12" ht="21" customHeight="1">
      <c r="B64" s="95" t="s">
        <v>76</v>
      </c>
      <c r="C64" s="91">
        <v>14</v>
      </c>
      <c r="D64" s="85">
        <v>18</v>
      </c>
      <c r="E64" s="85">
        <v>85</v>
      </c>
      <c r="F64" s="85">
        <f>C64*'점수 계산기'!$C$27+D64*'점수 계산기'!$C$28+'점수 계산기'!$C$31</f>
        <v>85.251000000000005</v>
      </c>
      <c r="G64" s="79">
        <f t="shared" si="6"/>
        <v>0.24899999999999523</v>
      </c>
      <c r="H64" s="108" t="str">
        <f t="shared" si="1"/>
        <v>진</v>
      </c>
      <c r="J64" s="5">
        <v>58</v>
      </c>
      <c r="K64" s="5" t="str">
        <f t="shared" si="4"/>
        <v>m</v>
      </c>
      <c r="L64" s="8" t="str">
        <f>K64&amp;"_{"&amp;QUOTIENT(J64,23)&amp;"} : "&amp;'수학 진위판정'!E64-0.5&amp;"≤"&amp;'수학 진위판정'!C64&amp;"x+"&amp;'수학 진위판정'!D64&amp;"y+확&lt;"&amp;'수학 진위판정'!E64+0.5</f>
        <v>m_{2} : 84.5≤14x+18y+확&lt;85.5</v>
      </c>
    </row>
    <row r="65" spans="2:12" ht="21" customHeight="1">
      <c r="B65" s="95" t="s">
        <v>76</v>
      </c>
      <c r="C65" s="91">
        <v>42</v>
      </c>
      <c r="D65" s="85">
        <v>16</v>
      </c>
      <c r="E65" s="85">
        <v>106</v>
      </c>
      <c r="F65" s="85">
        <f>C65*'점수 계산기'!$C$27+D65*'점수 계산기'!$C$28+'점수 계산기'!$C$31</f>
        <v>105.64700000000001</v>
      </c>
      <c r="G65" s="79">
        <f t="shared" si="6"/>
        <v>0.14700000000000557</v>
      </c>
      <c r="H65" s="108" t="str">
        <f t="shared" si="1"/>
        <v>진</v>
      </c>
      <c r="I65" s="149">
        <v>2</v>
      </c>
      <c r="J65" s="5">
        <v>59</v>
      </c>
      <c r="K65" s="5" t="str">
        <f t="shared" si="4"/>
        <v>n</v>
      </c>
      <c r="L65" s="8" t="str">
        <f>K65&amp;"_{"&amp;QUOTIENT(J65,23)&amp;"} : "&amp;'수학 진위판정'!E65-0.5&amp;"≤"&amp;'수학 진위판정'!C65&amp;"x+"&amp;'수학 진위판정'!D65&amp;"y+확&lt;"&amp;'수학 진위판정'!E65+0.5</f>
        <v>n_{2} : 105.5≤42x+16y+확&lt;106.5</v>
      </c>
    </row>
    <row r="66" spans="2:12" ht="21" customHeight="1">
      <c r="B66" s="95" t="s">
        <v>76</v>
      </c>
      <c r="C66" s="91">
        <v>62</v>
      </c>
      <c r="D66" s="85">
        <v>15</v>
      </c>
      <c r="E66" s="85">
        <v>121</v>
      </c>
      <c r="F66" s="85">
        <f>C66*'점수 계산기'!$C$27+D66*'점수 계산기'!$C$28+'점수 계산기'!$C$31</f>
        <v>120.50999999999999</v>
      </c>
      <c r="G66" s="79">
        <f t="shared" si="6"/>
        <v>9.9999999999909051E-3</v>
      </c>
      <c r="H66" s="108" t="str">
        <f t="shared" si="1"/>
        <v>진</v>
      </c>
      <c r="I66" s="149">
        <v>2</v>
      </c>
      <c r="J66" s="5">
        <v>60</v>
      </c>
      <c r="K66" s="5" t="str">
        <f t="shared" si="4"/>
        <v>o</v>
      </c>
      <c r="L66" s="8" t="str">
        <f>K66&amp;"_{"&amp;QUOTIENT(J66,23)&amp;"} : "&amp;'수학 진위판정'!E66-0.5&amp;"≤"&amp;'수학 진위판정'!C66&amp;"x+"&amp;'수학 진위판정'!D66&amp;"y+확&lt;"&amp;'수학 진위판정'!E66+0.5</f>
        <v>o_{2} : 120.5≤62x+15y+확&lt;121.5</v>
      </c>
    </row>
    <row r="67" spans="2:12" ht="21" customHeight="1">
      <c r="B67" s="95" t="s">
        <v>76</v>
      </c>
      <c r="C67" s="91">
        <v>58</v>
      </c>
      <c r="D67" s="85">
        <v>15</v>
      </c>
      <c r="E67" s="85">
        <v>117</v>
      </c>
      <c r="F67" s="85">
        <f>C67*'점수 계산기'!$C$27+D67*'점수 계산기'!$C$28+'점수 계산기'!$C$31</f>
        <v>117.4</v>
      </c>
      <c r="G67" s="79">
        <f t="shared" si="6"/>
        <v>9.9999999999994316E-2</v>
      </c>
      <c r="H67" s="108" t="str">
        <f t="shared" si="1"/>
        <v>진</v>
      </c>
      <c r="J67" s="5">
        <v>61</v>
      </c>
      <c r="K67" s="5" t="str">
        <f t="shared" si="4"/>
        <v>p</v>
      </c>
      <c r="L67" s="8" t="str">
        <f>K67&amp;"_{"&amp;QUOTIENT(J67,23)&amp;"} : "&amp;'수학 진위판정'!E67-0.5&amp;"≤"&amp;'수학 진위판정'!C67&amp;"x+"&amp;'수학 진위판정'!D67&amp;"y+확&lt;"&amp;'수학 진위판정'!E67+0.5</f>
        <v>p_{2} : 116.5≤58x+15y+확&lt;117.5</v>
      </c>
    </row>
    <row r="68" spans="2:12" ht="21" customHeight="1">
      <c r="B68" s="95" t="s">
        <v>76</v>
      </c>
      <c r="C68" s="91">
        <v>50</v>
      </c>
      <c r="D68" s="85">
        <v>15</v>
      </c>
      <c r="E68" s="85">
        <v>111</v>
      </c>
      <c r="F68" s="85">
        <f>C68*'점수 계산기'!$C$27+D68*'점수 계산기'!$C$28+'점수 계산기'!$C$31</f>
        <v>111.18</v>
      </c>
      <c r="G68" s="79">
        <f t="shared" si="6"/>
        <v>0.31999999999999318</v>
      </c>
      <c r="H68" s="108" t="str">
        <f t="shared" si="1"/>
        <v>진</v>
      </c>
      <c r="I68" s="149">
        <v>2</v>
      </c>
      <c r="J68" s="5">
        <v>62</v>
      </c>
      <c r="K68" s="5" t="str">
        <f t="shared" si="4"/>
        <v>q</v>
      </c>
      <c r="L68" s="8" t="str">
        <f>K68&amp;"_{"&amp;QUOTIENT(J68,23)&amp;"} : "&amp;'수학 진위판정'!E68-0.5&amp;"≤"&amp;'수학 진위판정'!C68&amp;"x+"&amp;'수학 진위판정'!D68&amp;"y+확&lt;"&amp;'수학 진위판정'!E68+0.5</f>
        <v>q_{2} : 110.5≤50x+15y+확&lt;111.5</v>
      </c>
    </row>
    <row r="69" spans="2:12" ht="21" customHeight="1">
      <c r="B69" s="95" t="s">
        <v>76</v>
      </c>
      <c r="C69" s="91">
        <v>47</v>
      </c>
      <c r="D69" s="85">
        <v>15</v>
      </c>
      <c r="E69" s="85">
        <v>109</v>
      </c>
      <c r="F69" s="85">
        <f>C69*'점수 계산기'!$C$27+D69*'점수 계산기'!$C$28+'점수 계산기'!$C$31</f>
        <v>108.8475</v>
      </c>
      <c r="G69" s="79">
        <f t="shared" si="6"/>
        <v>0.34749999999999659</v>
      </c>
      <c r="H69" s="108" t="str">
        <f t="shared" si="1"/>
        <v>진</v>
      </c>
      <c r="I69" s="149">
        <v>2</v>
      </c>
      <c r="J69" s="5">
        <v>63</v>
      </c>
      <c r="K69" s="5" t="str">
        <f t="shared" si="4"/>
        <v>r</v>
      </c>
      <c r="L69" s="8" t="str">
        <f>K69&amp;"_{"&amp;QUOTIENT(J69,23)&amp;"} : "&amp;'수학 진위판정'!E69-0.5&amp;"≤"&amp;'수학 진위판정'!C69&amp;"x+"&amp;'수학 진위판정'!D69&amp;"y+확&lt;"&amp;'수학 진위판정'!E69+0.5</f>
        <v>r_{2} : 108.5≤47x+15y+확&lt;109.5</v>
      </c>
    </row>
    <row r="70" spans="2:12" ht="21" customHeight="1">
      <c r="B70" s="95" t="s">
        <v>76</v>
      </c>
      <c r="C70" s="91">
        <v>41</v>
      </c>
      <c r="D70" s="85">
        <v>15</v>
      </c>
      <c r="E70" s="85">
        <v>107</v>
      </c>
      <c r="F70" s="85">
        <f>C70*'점수 계산기'!$C$27+D70*'점수 계산기'!$C$28+'점수 계산기'!$C$31</f>
        <v>104.1825</v>
      </c>
      <c r="G70" s="79">
        <f t="shared" si="6"/>
        <v>2.3174999999999955</v>
      </c>
      <c r="H70" s="108" t="str">
        <f t="shared" ref="H70:H100" si="7">IF(ROUND(F70,0)=E70,"진",IF(G70&lt;0.5,"재",IF(AND(C70=0, D70=0, E70=0),"","위")))</f>
        <v>위</v>
      </c>
      <c r="J70" s="5">
        <v>64</v>
      </c>
      <c r="K70" s="5" t="str">
        <f t="shared" si="4"/>
        <v>s</v>
      </c>
      <c r="L70" s="8" t="str">
        <f>K70&amp;"_{"&amp;QUOTIENT(J70,23)&amp;"} : "&amp;'수학 진위판정'!E70-0.5&amp;"≤"&amp;'수학 진위판정'!C70&amp;"x+"&amp;'수학 진위판정'!D70&amp;"y+확&lt;"&amp;'수학 진위판정'!E70+0.5</f>
        <v>s_{2} : 106.5≤41x+15y+확&lt;107.5</v>
      </c>
    </row>
    <row r="71" spans="2:12" ht="21" customHeight="1">
      <c r="B71" s="95" t="s">
        <v>76</v>
      </c>
      <c r="C71" s="91">
        <v>39</v>
      </c>
      <c r="D71" s="85">
        <v>15</v>
      </c>
      <c r="E71" s="85">
        <v>103</v>
      </c>
      <c r="F71" s="85">
        <f>C71*'점수 계산기'!$C$27+D71*'점수 계산기'!$C$28+'점수 계산기'!$C$31</f>
        <v>102.6275</v>
      </c>
      <c r="G71" s="79">
        <f t="shared" si="6"/>
        <v>0.12749999999999773</v>
      </c>
      <c r="H71" s="108" t="str">
        <f t="shared" si="7"/>
        <v>진</v>
      </c>
      <c r="J71" s="5">
        <v>65</v>
      </c>
      <c r="K71" s="5" t="str">
        <f t="shared" si="4"/>
        <v>t</v>
      </c>
      <c r="L71" s="8" t="str">
        <f>K71&amp;"_{"&amp;QUOTIENT(J71,23)&amp;"} : "&amp;'수학 진위판정'!E71-0.5&amp;"≤"&amp;'수학 진위판정'!C71&amp;"x+"&amp;'수학 진위판정'!D71&amp;"y+확&lt;"&amp;'수학 진위판정'!E71+0.5</f>
        <v>t_{2} : 102.5≤39x+15y+확&lt;103.5</v>
      </c>
    </row>
    <row r="72" spans="2:12" ht="21" customHeight="1">
      <c r="B72" s="95" t="s">
        <v>76</v>
      </c>
      <c r="C72" s="91">
        <v>26</v>
      </c>
      <c r="D72" s="85">
        <v>15</v>
      </c>
      <c r="E72" s="85">
        <v>95</v>
      </c>
      <c r="F72" s="85">
        <f>C72*'점수 계산기'!$C$27+D72*'점수 계산기'!$C$28+'점수 계산기'!$C$31</f>
        <v>92.52000000000001</v>
      </c>
      <c r="G72" s="79">
        <f t="shared" si="6"/>
        <v>1.9799999999999898</v>
      </c>
      <c r="H72" s="108" t="str">
        <f t="shared" si="7"/>
        <v>위</v>
      </c>
      <c r="J72" s="5">
        <v>66</v>
      </c>
      <c r="K72" s="5" t="str">
        <f t="shared" si="4"/>
        <v>u</v>
      </c>
      <c r="L72" s="8" t="str">
        <f>K72&amp;"_{"&amp;QUOTIENT(J72,23)&amp;"} : "&amp;'수학 진위판정'!E72-0.5&amp;"≤"&amp;'수학 진위판정'!C72&amp;"x+"&amp;'수학 진위판정'!D72&amp;"y+확&lt;"&amp;'수학 진위판정'!E72+0.5</f>
        <v>u_{2} : 94.5≤26x+15y+확&lt;95.5</v>
      </c>
    </row>
    <row r="73" spans="2:12" ht="21" customHeight="1">
      <c r="B73" s="95" t="s">
        <v>76</v>
      </c>
      <c r="C73" s="91">
        <v>62</v>
      </c>
      <c r="D73" s="85">
        <v>14</v>
      </c>
      <c r="E73" s="85">
        <v>120</v>
      </c>
      <c r="F73" s="85">
        <f>C73*'점수 계산기'!$C$27+D73*'점수 계산기'!$C$28+'점수 계산기'!$C$31</f>
        <v>119.82300000000001</v>
      </c>
      <c r="G73" s="79">
        <f t="shared" si="6"/>
        <v>0.3230000000000075</v>
      </c>
      <c r="H73" s="108" t="str">
        <f t="shared" si="7"/>
        <v>진</v>
      </c>
      <c r="J73" s="5">
        <v>67</v>
      </c>
      <c r="K73" s="5" t="str">
        <f t="shared" si="4"/>
        <v>v</v>
      </c>
      <c r="L73" s="8" t="str">
        <f>K73&amp;"_{"&amp;QUOTIENT(J73,23)&amp;"} : "&amp;'수학 진위판정'!E73-0.5&amp;"≤"&amp;'수학 진위판정'!C73&amp;"x+"&amp;'수학 진위판정'!D73&amp;"y+확&lt;"&amp;'수학 진위판정'!E73+0.5</f>
        <v>v_{2} : 119.5≤62x+14y+확&lt;120.5</v>
      </c>
    </row>
    <row r="74" spans="2:12" ht="21" customHeight="1">
      <c r="B74" s="95" t="s">
        <v>76</v>
      </c>
      <c r="C74" s="91">
        <v>58</v>
      </c>
      <c r="D74" s="85">
        <v>14</v>
      </c>
      <c r="E74" s="85">
        <v>117</v>
      </c>
      <c r="F74" s="85">
        <f>C74*'점수 계산기'!$C$27+D74*'점수 계산기'!$C$28+'점수 계산기'!$C$31</f>
        <v>116.71299999999999</v>
      </c>
      <c r="G74" s="79">
        <f t="shared" si="6"/>
        <v>0.21299999999999386</v>
      </c>
      <c r="H74" s="108" t="str">
        <f t="shared" si="7"/>
        <v>진</v>
      </c>
      <c r="J74" s="5">
        <v>68</v>
      </c>
      <c r="K74" s="5" t="str">
        <f t="shared" si="4"/>
        <v>w</v>
      </c>
      <c r="L74" s="8" t="str">
        <f>K74&amp;"_{"&amp;QUOTIENT(J74,23)&amp;"} : "&amp;'수학 진위판정'!E74-0.5&amp;"≤"&amp;'수학 진위판정'!C74&amp;"x+"&amp;'수학 진위판정'!D74&amp;"y+확&lt;"&amp;'수학 진위판정'!E74+0.5</f>
        <v>w_{2} : 116.5≤58x+14y+확&lt;117.5</v>
      </c>
    </row>
    <row r="75" spans="2:12" ht="21" customHeight="1">
      <c r="B75" s="95" t="s">
        <v>76</v>
      </c>
      <c r="C75" s="91">
        <v>55</v>
      </c>
      <c r="D75" s="85">
        <v>14</v>
      </c>
      <c r="E75" s="85">
        <v>114</v>
      </c>
      <c r="F75" s="85">
        <f>C75*'점수 계산기'!$C$27+D75*'점수 계산기'!$C$28+'점수 계산기'!$C$31</f>
        <v>114.3805</v>
      </c>
      <c r="G75" s="79">
        <f t="shared" si="6"/>
        <v>0.11950000000000216</v>
      </c>
      <c r="H75" s="108" t="str">
        <f t="shared" si="7"/>
        <v>진</v>
      </c>
      <c r="J75" s="5">
        <v>69</v>
      </c>
      <c r="K75" s="5" t="str">
        <f t="shared" si="4"/>
        <v>a</v>
      </c>
      <c r="L75" s="8" t="str">
        <f>K75&amp;"_{"&amp;QUOTIENT(J75,23)&amp;"} : "&amp;'수학 진위판정'!E75-0.5&amp;"≤"&amp;'수학 진위판정'!C75&amp;"x+"&amp;'수학 진위판정'!D75&amp;"y+확&lt;"&amp;'수학 진위판정'!E75+0.5</f>
        <v>a_{3} : 113.5≤55x+14y+확&lt;114.5</v>
      </c>
    </row>
    <row r="76" spans="2:12" ht="21" customHeight="1">
      <c r="B76" s="95" t="s">
        <v>76</v>
      </c>
      <c r="C76" s="91">
        <v>51</v>
      </c>
      <c r="D76" s="85">
        <v>14</v>
      </c>
      <c r="E76" s="85">
        <v>111</v>
      </c>
      <c r="F76" s="85">
        <f>C76*'점수 계산기'!$C$27+D76*'점수 계산기'!$C$28+'점수 계산기'!$C$31</f>
        <v>111.2705</v>
      </c>
      <c r="G76" s="79">
        <f t="shared" si="6"/>
        <v>0.22950000000000159</v>
      </c>
      <c r="H76" s="108" t="str">
        <f t="shared" si="7"/>
        <v>진</v>
      </c>
      <c r="J76" s="5">
        <v>70</v>
      </c>
      <c r="K76" s="5" t="str">
        <f t="shared" si="4"/>
        <v>b</v>
      </c>
      <c r="L76" s="8" t="str">
        <f>K76&amp;"_{"&amp;QUOTIENT(J76,23)&amp;"} : "&amp;'수학 진위판정'!E76-0.5&amp;"≤"&amp;'수학 진위판정'!C76&amp;"x+"&amp;'수학 진위판정'!D76&amp;"y+확&lt;"&amp;'수학 진위판정'!E76+0.5</f>
        <v>b_{3} : 110.5≤51x+14y+확&lt;111.5</v>
      </c>
    </row>
    <row r="77" spans="2:12" ht="21" customHeight="1">
      <c r="B77" s="95" t="s">
        <v>76</v>
      </c>
      <c r="C77" s="91">
        <v>44</v>
      </c>
      <c r="D77" s="85">
        <v>14</v>
      </c>
      <c r="E77" s="85">
        <v>109</v>
      </c>
      <c r="F77" s="85">
        <f>C77*'점수 계산기'!$C$27+D77*'점수 계산기'!$C$28+'점수 계산기'!$C$31</f>
        <v>105.828</v>
      </c>
      <c r="G77" s="79">
        <f t="shared" si="6"/>
        <v>2.671999999999997</v>
      </c>
      <c r="H77" s="108" t="str">
        <f t="shared" si="7"/>
        <v>위</v>
      </c>
      <c r="J77" s="5">
        <v>71</v>
      </c>
      <c r="K77" s="5" t="str">
        <f t="shared" si="4"/>
        <v>c</v>
      </c>
      <c r="L77" s="8" t="str">
        <f>K77&amp;"_{"&amp;QUOTIENT(J77,23)&amp;"} : "&amp;'수학 진위판정'!E77-0.5&amp;"≤"&amp;'수학 진위판정'!C77&amp;"x+"&amp;'수학 진위판정'!D77&amp;"y+확&lt;"&amp;'수학 진위판정'!E77+0.5</f>
        <v>c_{3} : 108.5≤44x+14y+확&lt;109.5</v>
      </c>
    </row>
    <row r="78" spans="2:12" ht="21" customHeight="1">
      <c r="B78" s="95" t="s">
        <v>76</v>
      </c>
      <c r="C78" s="91">
        <v>43</v>
      </c>
      <c r="D78" s="85">
        <v>14</v>
      </c>
      <c r="E78" s="85">
        <v>105</v>
      </c>
      <c r="F78" s="85">
        <f>C78*'점수 계산기'!$C$27+D78*'점수 계산기'!$C$28+'점수 계산기'!$C$31</f>
        <v>105.0505</v>
      </c>
      <c r="G78" s="79">
        <f t="shared" si="6"/>
        <v>0.44950000000000045</v>
      </c>
      <c r="H78" s="108" t="str">
        <f t="shared" si="7"/>
        <v>진</v>
      </c>
      <c r="J78" s="5">
        <v>72</v>
      </c>
      <c r="K78" s="5" t="str">
        <f t="shared" si="4"/>
        <v>d</v>
      </c>
      <c r="L78" s="8" t="str">
        <f>K78&amp;"_{"&amp;QUOTIENT(J78,23)&amp;"} : "&amp;'수학 진위판정'!E78-0.5&amp;"≤"&amp;'수학 진위판정'!C78&amp;"x+"&amp;'수학 진위판정'!D78&amp;"y+확&lt;"&amp;'수학 진위판정'!E78+0.5</f>
        <v>d_{3} : 104.5≤43x+14y+확&lt;105.5</v>
      </c>
    </row>
    <row r="79" spans="2:12" ht="21" customHeight="1">
      <c r="B79" s="95" t="s">
        <v>76</v>
      </c>
      <c r="C79" s="91">
        <v>43</v>
      </c>
      <c r="D79" s="85">
        <v>14</v>
      </c>
      <c r="E79" s="85">
        <v>57</v>
      </c>
      <c r="F79" s="85">
        <f>C79*'점수 계산기'!$C$27+D79*'점수 계산기'!$C$28+'점수 계산기'!$C$31</f>
        <v>105.0505</v>
      </c>
      <c r="G79" s="79">
        <f t="shared" si="6"/>
        <v>47.5505</v>
      </c>
      <c r="H79" s="108" t="str">
        <f t="shared" si="7"/>
        <v>위</v>
      </c>
      <c r="J79" s="5">
        <v>73</v>
      </c>
      <c r="K79" s="5" t="str">
        <f t="shared" si="4"/>
        <v>e</v>
      </c>
      <c r="L79" s="8" t="str">
        <f>K79&amp;"_{"&amp;QUOTIENT(J79,23)&amp;"} : "&amp;'수학 진위판정'!E79-0.5&amp;"≤"&amp;'수학 진위판정'!C79&amp;"x+"&amp;'수학 진위판정'!D79&amp;"y+확&lt;"&amp;'수학 진위판정'!E79+0.5</f>
        <v>e_{3} : 56.5≤43x+14y+확&lt;57.5</v>
      </c>
    </row>
    <row r="80" spans="2:12" ht="21" customHeight="1">
      <c r="B80" s="95" t="s">
        <v>76</v>
      </c>
      <c r="C80" s="91">
        <v>41</v>
      </c>
      <c r="D80" s="85">
        <v>14</v>
      </c>
      <c r="E80" s="85">
        <v>103</v>
      </c>
      <c r="F80" s="85">
        <f>C80*'점수 계산기'!$C$27+D80*'점수 계산기'!$C$28+'점수 계산기'!$C$31</f>
        <v>103.49549999999999</v>
      </c>
      <c r="G80" s="79">
        <f t="shared" ref="G80:G106" si="8">MIN(ABS(E80-0.5-F80), ABS(E80+0.5-F80))</f>
        <v>4.500000000007276E-3</v>
      </c>
      <c r="H80" s="108" t="str">
        <f t="shared" si="7"/>
        <v>진</v>
      </c>
      <c r="J80" s="5">
        <v>74</v>
      </c>
      <c r="K80" s="5" t="str">
        <f t="shared" si="4"/>
        <v>f</v>
      </c>
      <c r="L80" s="8" t="str">
        <f>K80&amp;"_{"&amp;QUOTIENT(J80,23)&amp;"} : "&amp;'수학 진위판정'!E80-0.5&amp;"≤"&amp;'수학 진위판정'!C80&amp;"x+"&amp;'수학 진위판정'!D80&amp;"y+확&lt;"&amp;'수학 진위판정'!E80+0.5</f>
        <v>f_{3} : 102.5≤41x+14y+확&lt;103.5</v>
      </c>
    </row>
    <row r="81" spans="2:12" ht="21" customHeight="1">
      <c r="B81" s="95" t="s">
        <v>76</v>
      </c>
      <c r="C81" s="91">
        <v>39</v>
      </c>
      <c r="D81" s="85">
        <v>14</v>
      </c>
      <c r="E81" s="85">
        <v>102</v>
      </c>
      <c r="F81" s="85">
        <f>C81*'점수 계산기'!$C$27+D81*'점수 계산기'!$C$28+'점수 계산기'!$C$31</f>
        <v>101.9405</v>
      </c>
      <c r="G81" s="79">
        <f t="shared" si="8"/>
        <v>0.44050000000000011</v>
      </c>
      <c r="H81" s="108" t="str">
        <f t="shared" si="7"/>
        <v>진</v>
      </c>
      <c r="J81" s="5">
        <v>75</v>
      </c>
      <c r="K81" s="5" t="str">
        <f t="shared" si="4"/>
        <v>g</v>
      </c>
      <c r="L81" s="8" t="str">
        <f>K81&amp;"_{"&amp;QUOTIENT(J81,23)&amp;"} : "&amp;'수학 진위판정'!E81-0.5&amp;"≤"&amp;'수학 진위판정'!C81&amp;"x+"&amp;'수학 진위판정'!D81&amp;"y+확&lt;"&amp;'수학 진위판정'!E81+0.5</f>
        <v>g_{3} : 101.5≤39x+14y+확&lt;102.5</v>
      </c>
    </row>
    <row r="82" spans="2:12" ht="21" customHeight="1">
      <c r="B82" s="95" t="s">
        <v>76</v>
      </c>
      <c r="C82" s="91">
        <v>43</v>
      </c>
      <c r="D82" s="85">
        <v>13</v>
      </c>
      <c r="E82" s="85">
        <v>103</v>
      </c>
      <c r="F82" s="85">
        <f>C82*'점수 계산기'!$C$27+D82*'점수 계산기'!$C$28+'점수 계산기'!$C$31</f>
        <v>104.3635</v>
      </c>
      <c r="G82" s="79">
        <f t="shared" si="8"/>
        <v>0.86350000000000193</v>
      </c>
      <c r="H82" s="108" t="str">
        <f t="shared" si="7"/>
        <v>위</v>
      </c>
      <c r="J82" s="5">
        <v>76</v>
      </c>
      <c r="K82" s="5" t="str">
        <f t="shared" si="4"/>
        <v>h</v>
      </c>
      <c r="L82" s="8" t="str">
        <f>K82&amp;"_{"&amp;QUOTIENT(J82,23)&amp;"} : "&amp;'수학 진위판정'!E82-0.5&amp;"≤"&amp;'수학 진위판정'!C82&amp;"x+"&amp;'수학 진위판정'!D82&amp;"y+확&lt;"&amp;'수학 진위판정'!E82+0.5</f>
        <v>h_{3} : 102.5≤43x+13y+확&lt;103.5</v>
      </c>
    </row>
    <row r="83" spans="2:12" ht="21" customHeight="1">
      <c r="B83" s="95" t="s">
        <v>76</v>
      </c>
      <c r="C83" s="91">
        <v>12</v>
      </c>
      <c r="D83" s="85">
        <v>13</v>
      </c>
      <c r="E83" s="85">
        <v>80</v>
      </c>
      <c r="F83" s="85">
        <f>C83*'점수 계산기'!$C$27+D83*'점수 계산기'!$C$28+'점수 계산기'!$C$31</f>
        <v>80.260999999999996</v>
      </c>
      <c r="G83" s="79">
        <f t="shared" si="8"/>
        <v>0.23900000000000432</v>
      </c>
      <c r="H83" s="108" t="str">
        <f t="shared" si="7"/>
        <v>진</v>
      </c>
      <c r="J83" s="5">
        <v>77</v>
      </c>
      <c r="K83" s="5" t="str">
        <f t="shared" si="4"/>
        <v>i</v>
      </c>
      <c r="L83" s="8" t="str">
        <f>K83&amp;"_{"&amp;QUOTIENT(J83,23)&amp;"} : "&amp;'수학 진위판정'!E83-0.5&amp;"≤"&amp;'수학 진위판정'!C83&amp;"x+"&amp;'수학 진위판정'!D83&amp;"y+확&lt;"&amp;'수학 진위판정'!E83+0.5</f>
        <v>i_{3} : 79.5≤12x+13y+확&lt;80.5</v>
      </c>
    </row>
    <row r="84" spans="2:12" ht="21" customHeight="1">
      <c r="B84" s="95" t="s">
        <v>76</v>
      </c>
      <c r="C84" s="91">
        <v>54</v>
      </c>
      <c r="D84" s="85">
        <v>12</v>
      </c>
      <c r="E84" s="85">
        <v>112</v>
      </c>
      <c r="F84" s="85">
        <f>C84*'점수 계산기'!$C$27+D84*'점수 계산기'!$C$28+'점수 계산기'!$C$31</f>
        <v>112.229</v>
      </c>
      <c r="G84" s="79">
        <f t="shared" si="8"/>
        <v>0.2710000000000008</v>
      </c>
      <c r="H84" s="108" t="str">
        <f t="shared" si="7"/>
        <v>진</v>
      </c>
      <c r="J84" s="5">
        <v>78</v>
      </c>
      <c r="K84" s="5" t="str">
        <f t="shared" si="4"/>
        <v>j</v>
      </c>
      <c r="L84" s="8" t="str">
        <f>K84&amp;"_{"&amp;QUOTIENT(J84,23)&amp;"} : "&amp;'수학 진위판정'!E84-0.5&amp;"≤"&amp;'수학 진위판정'!C84&amp;"x+"&amp;'수학 진위판정'!D84&amp;"y+확&lt;"&amp;'수학 진위판정'!E84+0.5</f>
        <v>j_{3} : 111.5≤54x+12y+확&lt;112.5</v>
      </c>
    </row>
    <row r="85" spans="2:12" ht="21" customHeight="1">
      <c r="B85" s="95" t="s">
        <v>76</v>
      </c>
      <c r="C85" s="91">
        <v>33</v>
      </c>
      <c r="D85" s="85">
        <v>12</v>
      </c>
      <c r="E85" s="85">
        <v>96</v>
      </c>
      <c r="F85" s="85">
        <f>C85*'점수 계산기'!$C$27+D85*'점수 계산기'!$C$28+'점수 계산기'!$C$31</f>
        <v>95.901499999999999</v>
      </c>
      <c r="G85" s="79">
        <f t="shared" si="8"/>
        <v>0.40149999999999864</v>
      </c>
      <c r="H85" s="108" t="str">
        <f t="shared" si="7"/>
        <v>진</v>
      </c>
      <c r="J85" s="5">
        <v>79</v>
      </c>
      <c r="K85" s="5" t="str">
        <f t="shared" si="4"/>
        <v>k</v>
      </c>
      <c r="L85" s="8" t="str">
        <f>K85&amp;"_{"&amp;QUOTIENT(J85,23)&amp;"} : "&amp;'수학 진위판정'!E85-0.5&amp;"≤"&amp;'수학 진위판정'!C85&amp;"x+"&amp;'수학 진위판정'!D85&amp;"y+확&lt;"&amp;'수학 진위판정'!E85+0.5</f>
        <v>k_{3} : 95.5≤33x+12y+확&lt;96.5</v>
      </c>
    </row>
    <row r="86" spans="2:12" ht="21" customHeight="1">
      <c r="B86" s="95" t="s">
        <v>76</v>
      </c>
      <c r="C86" s="91">
        <v>42</v>
      </c>
      <c r="D86" s="85">
        <v>11</v>
      </c>
      <c r="E86" s="85">
        <v>102</v>
      </c>
      <c r="F86" s="85">
        <f>C86*'점수 계산기'!$C$27+D86*'점수 계산기'!$C$28+'점수 계산기'!$C$31</f>
        <v>102.212</v>
      </c>
      <c r="G86" s="79">
        <f t="shared" si="8"/>
        <v>0.2879999999999967</v>
      </c>
      <c r="H86" s="108" t="str">
        <f t="shared" si="7"/>
        <v>진</v>
      </c>
      <c r="J86" s="5">
        <v>80</v>
      </c>
      <c r="K86" s="5" t="str">
        <f t="shared" si="4"/>
        <v>l</v>
      </c>
      <c r="L86" s="8" t="str">
        <f>K86&amp;"_{"&amp;QUOTIENT(J86,23)&amp;"} : "&amp;'수학 진위판정'!E86-0.5&amp;"≤"&amp;'수학 진위판정'!C86&amp;"x+"&amp;'수학 진위판정'!D86&amp;"y+확&lt;"&amp;'수학 진위판정'!E86+0.5</f>
        <v>l_{3} : 101.5≤42x+11y+확&lt;102.5</v>
      </c>
    </row>
    <row r="87" spans="2:12" ht="21" customHeight="1">
      <c r="B87" s="95" t="s">
        <v>76</v>
      </c>
      <c r="C87" s="91">
        <v>39</v>
      </c>
      <c r="D87" s="85">
        <v>11</v>
      </c>
      <c r="E87" s="85">
        <v>100</v>
      </c>
      <c r="F87" s="85">
        <f>C87*'점수 계산기'!$C$27+D87*'점수 계산기'!$C$28+'점수 계산기'!$C$31</f>
        <v>99.879500000000007</v>
      </c>
      <c r="G87" s="79">
        <f t="shared" si="8"/>
        <v>0.37950000000000728</v>
      </c>
      <c r="H87" s="108" t="str">
        <f t="shared" si="7"/>
        <v>진</v>
      </c>
      <c r="J87" s="5">
        <v>81</v>
      </c>
      <c r="K87" s="5" t="str">
        <f t="shared" si="4"/>
        <v>m</v>
      </c>
      <c r="L87" s="8" t="str">
        <f>K87&amp;"_{"&amp;QUOTIENT(J87,23)&amp;"} : "&amp;'수학 진위판정'!E87-0.5&amp;"≤"&amp;'수학 진위판정'!C87&amp;"x+"&amp;'수학 진위판정'!D87&amp;"y+확&lt;"&amp;'수학 진위판정'!E87+0.5</f>
        <v>m_{3} : 99.5≤39x+11y+확&lt;100.5</v>
      </c>
    </row>
    <row r="88" spans="2:12" ht="21" customHeight="1">
      <c r="B88" s="95" t="s">
        <v>76</v>
      </c>
      <c r="C88" s="91">
        <v>37</v>
      </c>
      <c r="D88" s="85">
        <v>11</v>
      </c>
      <c r="E88" s="85">
        <v>98</v>
      </c>
      <c r="F88" s="85">
        <f>C88*'점수 계산기'!$C$27+D88*'점수 계산기'!$C$28+'점수 계산기'!$C$31</f>
        <v>98.3245</v>
      </c>
      <c r="G88" s="79">
        <f t="shared" si="8"/>
        <v>0.17549999999999955</v>
      </c>
      <c r="H88" s="108" t="str">
        <f t="shared" si="7"/>
        <v>진</v>
      </c>
      <c r="J88" s="5">
        <v>82</v>
      </c>
      <c r="K88" s="5" t="str">
        <f t="shared" si="4"/>
        <v>n</v>
      </c>
      <c r="L88" s="8" t="str">
        <f>K88&amp;"_{"&amp;QUOTIENT(J88,23)&amp;"} : "&amp;'수학 진위판정'!E88-0.5&amp;"≤"&amp;'수학 진위판정'!C88&amp;"x+"&amp;'수학 진위판정'!D88&amp;"y+확&lt;"&amp;'수학 진위판정'!E88+0.5</f>
        <v>n_{3} : 97.5≤37x+11y+확&lt;98.5</v>
      </c>
    </row>
    <row r="89" spans="2:12" ht="21" customHeight="1">
      <c r="B89" s="95" t="s">
        <v>76</v>
      </c>
      <c r="C89" s="91">
        <v>36</v>
      </c>
      <c r="D89" s="85">
        <v>11</v>
      </c>
      <c r="E89" s="85">
        <v>98</v>
      </c>
      <c r="F89" s="85">
        <f>C89*'점수 계산기'!$C$27+D89*'점수 계산기'!$C$28+'점수 계산기'!$C$31</f>
        <v>97.546999999999997</v>
      </c>
      <c r="G89" s="79">
        <f t="shared" si="8"/>
        <v>4.6999999999997044E-2</v>
      </c>
      <c r="H89" s="108" t="str">
        <f t="shared" si="7"/>
        <v>진</v>
      </c>
      <c r="J89" s="5">
        <v>83</v>
      </c>
      <c r="K89" s="5" t="str">
        <f t="shared" si="4"/>
        <v>o</v>
      </c>
      <c r="L89" s="8" t="str">
        <f>K89&amp;"_{"&amp;QUOTIENT(J89,23)&amp;"} : "&amp;'수학 진위판정'!E89-0.5&amp;"≤"&amp;'수학 진위판정'!C89&amp;"x+"&amp;'수학 진위판정'!D89&amp;"y+확&lt;"&amp;'수학 진위판정'!E89+0.5</f>
        <v>o_{3} : 97.5≤36x+11y+확&lt;98.5</v>
      </c>
    </row>
    <row r="90" spans="2:12" ht="21" customHeight="1">
      <c r="B90" s="95" t="s">
        <v>76</v>
      </c>
      <c r="C90" s="91">
        <v>35</v>
      </c>
      <c r="D90" s="85">
        <v>11</v>
      </c>
      <c r="E90" s="85">
        <v>97</v>
      </c>
      <c r="F90" s="85">
        <f>C90*'점수 계산기'!$C$27+D90*'점수 계산기'!$C$28+'점수 계산기'!$C$31</f>
        <v>96.769499999999994</v>
      </c>
      <c r="G90" s="79">
        <f t="shared" si="8"/>
        <v>0.26949999999999363</v>
      </c>
      <c r="H90" s="108" t="str">
        <f t="shared" si="7"/>
        <v>진</v>
      </c>
      <c r="I90" s="149">
        <v>2</v>
      </c>
      <c r="J90" s="5">
        <v>84</v>
      </c>
      <c r="K90" s="5" t="str">
        <f t="shared" si="4"/>
        <v>p</v>
      </c>
      <c r="L90" s="8" t="str">
        <f>K90&amp;"_{"&amp;QUOTIENT(J90,23)&amp;"} : "&amp;'수학 진위판정'!E90-0.5&amp;"≤"&amp;'수학 진위판정'!C90&amp;"x+"&amp;'수학 진위판정'!D90&amp;"y+확&lt;"&amp;'수학 진위판정'!E90+0.5</f>
        <v>p_{3} : 96.5≤35x+11y+확&lt;97.5</v>
      </c>
    </row>
    <row r="91" spans="2:12" ht="21" customHeight="1">
      <c r="B91" s="95" t="s">
        <v>76</v>
      </c>
      <c r="C91" s="161">
        <v>29</v>
      </c>
      <c r="D91" s="98">
        <v>11</v>
      </c>
      <c r="E91" s="85">
        <v>92</v>
      </c>
      <c r="F91" s="85">
        <f>C91*'점수 계산기'!$C$27+D91*'점수 계산기'!$C$28+'점수 계산기'!$C$31</f>
        <v>92.104500000000002</v>
      </c>
      <c r="G91" s="79">
        <f t="shared" ref="G91:G94" si="9">MIN(ABS(E91-0.5-F91), ABS(E91+0.5-F91))</f>
        <v>0.39549999999999841</v>
      </c>
      <c r="H91" s="108" t="str">
        <f t="shared" si="7"/>
        <v>진</v>
      </c>
      <c r="J91" s="5">
        <v>85</v>
      </c>
      <c r="K91" s="5" t="str">
        <f t="shared" ref="K91:K92" si="10">CHAR(MOD(J91, 23)+97)</f>
        <v>q</v>
      </c>
      <c r="L91" s="8" t="str">
        <f>K91&amp;"_{"&amp;QUOTIENT(J91,23)&amp;"} : "&amp;'수학 진위판정'!E91-0.5&amp;"≤"&amp;'수학 진위판정'!C91&amp;"x+"&amp;'수학 진위판정'!D91&amp;"y+확&lt;"&amp;'수학 진위판정'!E91+0.5</f>
        <v>q_{3} : 91.5≤29x+11y+확&lt;92.5</v>
      </c>
    </row>
    <row r="92" spans="2:12" ht="21" customHeight="1">
      <c r="B92" s="95" t="s">
        <v>76</v>
      </c>
      <c r="C92" s="161">
        <v>28</v>
      </c>
      <c r="D92" s="98">
        <v>11</v>
      </c>
      <c r="E92" s="85">
        <v>91</v>
      </c>
      <c r="F92" s="85">
        <f>C92*'점수 계산기'!$C$27+D92*'점수 계산기'!$C$28+'점수 계산기'!$C$31</f>
        <v>91.326999999999998</v>
      </c>
      <c r="G92" s="79">
        <f t="shared" si="9"/>
        <v>0.17300000000000182</v>
      </c>
      <c r="H92" s="108" t="str">
        <f t="shared" si="7"/>
        <v>진</v>
      </c>
      <c r="J92" s="5">
        <v>299</v>
      </c>
      <c r="K92" s="5" t="str">
        <f t="shared" si="10"/>
        <v>a</v>
      </c>
      <c r="L92" s="8" t="str">
        <f>K92&amp;"_{"&amp;QUOTIENT(J92,23)&amp;"} : "&amp;'수학 진위판정'!E92-0.5&amp;"≤"&amp;'수학 진위판정'!C92&amp;"x+"&amp;'수학 진위판정'!D92&amp;"y+확&lt;"&amp;'수학 진위판정'!E92+0.5</f>
        <v>a_{13} : 90.5≤28x+11y+확&lt;91.5</v>
      </c>
    </row>
    <row r="93" spans="2:12" ht="21" customHeight="1">
      <c r="B93" s="95" t="s">
        <v>76</v>
      </c>
      <c r="C93" s="161">
        <v>10</v>
      </c>
      <c r="D93" s="98">
        <v>11</v>
      </c>
      <c r="E93" s="85">
        <v>77</v>
      </c>
      <c r="F93" s="85">
        <f>C93*'점수 계산기'!$C$27+D93*'점수 계산기'!$C$28+'점수 계산기'!$C$31</f>
        <v>77.331999999999994</v>
      </c>
      <c r="G93" s="79">
        <f t="shared" si="9"/>
        <v>0.16800000000000637</v>
      </c>
      <c r="H93" s="108" t="str">
        <f t="shared" si="7"/>
        <v>진</v>
      </c>
      <c r="J93" s="5">
        <v>300</v>
      </c>
      <c r="K93" s="5" t="str">
        <f t="shared" ref="K93:K95" si="11">CHAR(MOD(J93, 23)+97)</f>
        <v>b</v>
      </c>
      <c r="L93" s="8" t="str">
        <f>K93&amp;"_{"&amp;QUOTIENT(J93,23)&amp;"} : "&amp;'수학 진위판정'!E93-0.5&amp;"≤"&amp;'수학 진위판정'!C93&amp;"x+"&amp;'수학 진위판정'!D93&amp;"y+확&lt;"&amp;'수학 진위판정'!E93+0.5</f>
        <v>b_{13} : 76.5≤10x+11y+확&lt;77.5</v>
      </c>
    </row>
    <row r="94" spans="2:12" ht="21" customHeight="1">
      <c r="B94" s="95" t="s">
        <v>76</v>
      </c>
      <c r="C94" s="161">
        <v>59</v>
      </c>
      <c r="D94" s="98">
        <v>8</v>
      </c>
      <c r="E94" s="85">
        <v>113</v>
      </c>
      <c r="F94" s="85">
        <f>C94*'점수 계산기'!$C$27+D94*'점수 계산기'!$C$28+'점수 계산기'!$C$31</f>
        <v>113.3685</v>
      </c>
      <c r="G94" s="79">
        <f t="shared" si="9"/>
        <v>0.13150000000000261</v>
      </c>
      <c r="H94" s="108" t="str">
        <f t="shared" si="7"/>
        <v>진</v>
      </c>
      <c r="J94" s="5">
        <v>301</v>
      </c>
      <c r="K94" s="5" t="str">
        <f t="shared" si="11"/>
        <v>c</v>
      </c>
      <c r="L94" s="8" t="str">
        <f>K94&amp;"_{"&amp;QUOTIENT(J94,23)&amp;"} : "&amp;'수학 진위판정'!E94-0.5&amp;"≤"&amp;'수학 진위판정'!C94&amp;"x+"&amp;'수학 진위판정'!D94&amp;"y+확&lt;"&amp;'수학 진위판정'!E94+0.5</f>
        <v>c_{13} : 112.5≤59x+8y+확&lt;113.5</v>
      </c>
    </row>
    <row r="95" spans="2:12" ht="21" customHeight="1">
      <c r="B95" s="95" t="s">
        <v>76</v>
      </c>
      <c r="C95" s="161">
        <v>39</v>
      </c>
      <c r="D95" s="98">
        <v>8</v>
      </c>
      <c r="E95" s="85">
        <v>98</v>
      </c>
      <c r="F95" s="85">
        <f>C95*'점수 계산기'!$C$27+D95*'점수 계산기'!$C$28+'점수 계산기'!$C$31</f>
        <v>97.8185</v>
      </c>
      <c r="G95" s="79">
        <f t="shared" ref="G95:G104" si="12">MIN(ABS(E95-0.5-F95), ABS(E95+0.5-F95))</f>
        <v>0.31850000000000023</v>
      </c>
      <c r="H95" s="108" t="str">
        <f t="shared" si="7"/>
        <v>진</v>
      </c>
      <c r="J95" s="5">
        <v>302</v>
      </c>
      <c r="K95" s="5" t="str">
        <f t="shared" si="11"/>
        <v>d</v>
      </c>
      <c r="L95" s="8" t="str">
        <f>K95&amp;"_{"&amp;QUOTIENT(J95,23)&amp;"} : "&amp;'수학 진위판정'!E95-0.5&amp;"≤"&amp;'수학 진위판정'!C95&amp;"x+"&amp;'수학 진위판정'!D95&amp;"y+확&lt;"&amp;'수학 진위판정'!E95+0.5</f>
        <v>d_{13} : 97.5≤39x+8y+확&lt;98.5</v>
      </c>
    </row>
    <row r="96" spans="2:12" ht="21" customHeight="1">
      <c r="B96" s="95" t="s">
        <v>76</v>
      </c>
      <c r="C96" s="161">
        <v>36</v>
      </c>
      <c r="D96" s="98">
        <v>8</v>
      </c>
      <c r="E96" s="85">
        <v>95</v>
      </c>
      <c r="F96" s="85">
        <f>C96*'점수 계산기'!$C$27+D96*'점수 계산기'!$C$28+'점수 계산기'!$C$31</f>
        <v>95.48599999999999</v>
      </c>
      <c r="G96" s="79">
        <f t="shared" si="12"/>
        <v>1.4000000000010004E-2</v>
      </c>
      <c r="H96" s="108" t="str">
        <f t="shared" si="7"/>
        <v>진</v>
      </c>
      <c r="J96" s="5">
        <v>303</v>
      </c>
      <c r="K96" s="5" t="str">
        <f t="shared" ref="K96:K98" si="13">CHAR(MOD(J96, 23)+97)</f>
        <v>e</v>
      </c>
      <c r="L96" s="8" t="str">
        <f>K96&amp;"_{"&amp;QUOTIENT(J96,23)&amp;"} : "&amp;'수학 진위판정'!E96-0.5&amp;"≤"&amp;'수학 진위판정'!C96&amp;"x+"&amp;'수학 진위판정'!D96&amp;"y+확&lt;"&amp;'수학 진위판정'!E96+0.5</f>
        <v>e_{13} : 94.5≤36x+8y+확&lt;95.5</v>
      </c>
    </row>
    <row r="97" spans="2:12" ht="21" customHeight="1">
      <c r="B97" s="95" t="s">
        <v>76</v>
      </c>
      <c r="C97" s="161">
        <v>32</v>
      </c>
      <c r="D97" s="98">
        <v>5</v>
      </c>
      <c r="E97" s="85">
        <v>90</v>
      </c>
      <c r="F97" s="85">
        <f>C97*'점수 계산기'!$C$27+D97*'점수 계산기'!$C$28+'점수 계산기'!$C$31</f>
        <v>90.314999999999998</v>
      </c>
      <c r="G97" s="79">
        <f t="shared" si="12"/>
        <v>0.18500000000000227</v>
      </c>
      <c r="H97" s="108" t="str">
        <f t="shared" si="7"/>
        <v>진</v>
      </c>
      <c r="J97" s="5">
        <v>304</v>
      </c>
      <c r="K97" s="5" t="str">
        <f t="shared" si="13"/>
        <v>f</v>
      </c>
      <c r="L97" s="8" t="str">
        <f>K97&amp;"_{"&amp;QUOTIENT(J97,23)&amp;"} : "&amp;'수학 진위판정'!E97-0.5&amp;"≤"&amp;'수학 진위판정'!C97&amp;"x+"&amp;'수학 진위판정'!D97&amp;"y+확&lt;"&amp;'수학 진위판정'!E97+0.5</f>
        <v>f_{13} : 89.5≤32x+5y+확&lt;90.5</v>
      </c>
    </row>
    <row r="98" spans="2:12" ht="21" customHeight="1">
      <c r="B98" s="95" t="s">
        <v>76</v>
      </c>
      <c r="C98" s="161">
        <v>31</v>
      </c>
      <c r="D98" s="98">
        <v>5</v>
      </c>
      <c r="E98" s="85">
        <v>90</v>
      </c>
      <c r="F98" s="85">
        <f>C98*'점수 계산기'!$C$27+D98*'점수 계산기'!$C$28+'점수 계산기'!$C$31</f>
        <v>89.537499999999994</v>
      </c>
      <c r="G98" s="79">
        <f t="shared" si="12"/>
        <v>3.7499999999994316E-2</v>
      </c>
      <c r="H98" s="108" t="str">
        <f t="shared" si="7"/>
        <v>진</v>
      </c>
      <c r="J98" s="5">
        <v>305</v>
      </c>
      <c r="K98" s="5" t="str">
        <f t="shared" si="13"/>
        <v>g</v>
      </c>
      <c r="L98" s="8" t="str">
        <f>K98&amp;"_{"&amp;QUOTIENT(J98,23)&amp;"} : "&amp;'수학 진위판정'!E98-0.5&amp;"≤"&amp;'수학 진위판정'!C98&amp;"x+"&amp;'수학 진위판정'!D98&amp;"y+확&lt;"&amp;'수학 진위판정'!E98+0.5</f>
        <v>g_{13} : 89.5≤31x+5y+확&lt;90.5</v>
      </c>
    </row>
    <row r="99" spans="2:12" ht="21" customHeight="1">
      <c r="B99" s="95" t="s">
        <v>76</v>
      </c>
      <c r="C99" s="161">
        <v>34</v>
      </c>
      <c r="D99" s="98">
        <v>3</v>
      </c>
      <c r="E99" s="85">
        <v>90</v>
      </c>
      <c r="F99" s="85">
        <f>C99*'점수 계산기'!$C$27+D99*'점수 계산기'!$C$28+'점수 계산기'!$C$31</f>
        <v>90.495999999999995</v>
      </c>
      <c r="G99" s="79">
        <f t="shared" si="12"/>
        <v>4.0000000000048885E-3</v>
      </c>
      <c r="H99" s="108" t="str">
        <f t="shared" si="7"/>
        <v>진</v>
      </c>
      <c r="J99" s="3"/>
      <c r="K99" s="3"/>
      <c r="L99" s="255"/>
    </row>
    <row r="100" spans="2:12" ht="21" customHeight="1">
      <c r="B100" s="95" t="s">
        <v>76</v>
      </c>
      <c r="C100" s="161">
        <v>30</v>
      </c>
      <c r="D100" s="98">
        <v>3</v>
      </c>
      <c r="E100" s="85">
        <v>87</v>
      </c>
      <c r="F100" s="85">
        <f>C100*'점수 계산기'!$C$27+D100*'점수 계산기'!$C$28+'점수 계산기'!$C$31</f>
        <v>87.385999999999996</v>
      </c>
      <c r="G100" s="79">
        <f t="shared" si="12"/>
        <v>0.11400000000000432</v>
      </c>
      <c r="H100" s="108" t="str">
        <f t="shared" si="7"/>
        <v>진</v>
      </c>
      <c r="J100" s="3"/>
      <c r="K100" s="3"/>
      <c r="L100" s="255"/>
    </row>
    <row r="101" spans="2:12" ht="21" customHeight="1" thickBot="1">
      <c r="B101" s="97" t="s">
        <v>76</v>
      </c>
      <c r="C101" s="119">
        <v>19</v>
      </c>
      <c r="D101" s="86">
        <v>0</v>
      </c>
      <c r="E101" s="86">
        <v>76</v>
      </c>
      <c r="F101" s="86">
        <f>C101*'점수 계산기'!$C$27+D101*'점수 계산기'!$C$28+'점수 계산기'!$C$31</f>
        <v>76.772499999999994</v>
      </c>
      <c r="G101" s="87">
        <f t="shared" si="12"/>
        <v>0.27249999999999375</v>
      </c>
      <c r="H101" s="156" t="s">
        <v>31</v>
      </c>
      <c r="J101" s="3"/>
      <c r="K101" s="3"/>
      <c r="L101" s="255"/>
    </row>
    <row r="102" spans="2:12" ht="21" hidden="1" customHeight="1">
      <c r="B102" s="277"/>
      <c r="C102" s="278"/>
      <c r="D102" s="279"/>
      <c r="E102" s="268"/>
      <c r="F102" s="78">
        <f>C102*'점수 계산기'!$C$27+D102*'점수 계산기'!$C$28+'점수 계산기'!$C$31</f>
        <v>62</v>
      </c>
      <c r="G102" s="79">
        <f t="shared" si="12"/>
        <v>61.5</v>
      </c>
      <c r="H102" s="106" t="str">
        <f t="shared" ref="H102:H104" si="14">IF(ROUND(F102,0)=E102,"진",IF(G102&lt;0.5,"재",IF(AND(C102=0, D102=0, E102=0),"","위")))</f>
        <v/>
      </c>
      <c r="J102" s="3"/>
      <c r="K102" s="3"/>
      <c r="L102" s="255"/>
    </row>
    <row r="103" spans="2:12" ht="21" hidden="1" customHeight="1">
      <c r="B103" s="281"/>
      <c r="C103" s="270"/>
      <c r="D103" s="271"/>
      <c r="E103" s="258"/>
      <c r="F103" s="85">
        <f>C103*'점수 계산기'!$C$27+D103*'점수 계산기'!$C$28+'점수 계산기'!$C$31</f>
        <v>62</v>
      </c>
      <c r="G103" s="79">
        <f t="shared" si="12"/>
        <v>61.5</v>
      </c>
      <c r="H103" s="108" t="str">
        <f t="shared" si="14"/>
        <v/>
      </c>
      <c r="J103" s="3"/>
      <c r="K103" s="3"/>
      <c r="L103" s="255"/>
    </row>
    <row r="104" spans="2:12" ht="21" hidden="1" customHeight="1">
      <c r="B104" s="281"/>
      <c r="C104" s="270"/>
      <c r="D104" s="271"/>
      <c r="E104" s="258"/>
      <c r="F104" s="85">
        <f>C104*'점수 계산기'!$C$27+D104*'점수 계산기'!$C$28+'점수 계산기'!$C$31</f>
        <v>62</v>
      </c>
      <c r="G104" s="79">
        <f t="shared" si="12"/>
        <v>61.5</v>
      </c>
      <c r="H104" s="108" t="str">
        <f t="shared" si="14"/>
        <v/>
      </c>
      <c r="J104" s="3"/>
      <c r="K104" s="3"/>
      <c r="L104" s="255"/>
    </row>
    <row r="105" spans="2:12" ht="21" hidden="1" customHeight="1">
      <c r="B105" s="281"/>
      <c r="C105" s="270"/>
      <c r="D105" s="271"/>
      <c r="E105" s="271"/>
      <c r="F105" s="271"/>
      <c r="G105" s="282"/>
      <c r="H105" s="283"/>
      <c r="J105" s="3"/>
      <c r="K105" s="3"/>
      <c r="L105" s="255"/>
    </row>
    <row r="106" spans="2:12" ht="21" hidden="1" customHeight="1" thickBot="1">
      <c r="B106" s="272"/>
      <c r="C106" s="273"/>
      <c r="D106" s="274"/>
      <c r="E106" s="274"/>
      <c r="F106" s="86">
        <f>C106*'점수 계산기'!$C$27+D106*'점수 계산기'!$C$28+'점수 계산기'!$C$31</f>
        <v>62</v>
      </c>
      <c r="G106" s="87">
        <f t="shared" si="8"/>
        <v>61.5</v>
      </c>
      <c r="H106" s="156" t="str">
        <f t="shared" ref="H106" si="15">IF(ROUND(F106,0)=E106,"진",IF(G106&lt;0.5,"재",IF(AND(C106=0, D106=0, E106=0),"","위")))</f>
        <v/>
      </c>
      <c r="J106" s="5">
        <v>85</v>
      </c>
      <c r="K106" s="5" t="str">
        <f t="shared" ref="K106:K169" si="16">CHAR(MOD(J106, 23)+97)</f>
        <v>q</v>
      </c>
      <c r="L106" s="8" t="str">
        <f>K106&amp;"_{"&amp;QUOTIENT(J106,23)&amp;"} : "&amp;'수학 진위판정'!E106-0.5&amp;"≤"&amp;'수학 진위판정'!C106&amp;"x+"&amp;'수학 진위판정'!D106&amp;"y+확&lt;"&amp;'수학 진위판정'!E106+0.5</f>
        <v>q_{3} : -0.5≤x+y+확&lt;0.5</v>
      </c>
    </row>
    <row r="107" spans="2:12" ht="21" customHeight="1">
      <c r="B107" s="88" t="s">
        <v>64</v>
      </c>
      <c r="C107" s="152">
        <v>74</v>
      </c>
      <c r="D107" s="153">
        <v>26</v>
      </c>
      <c r="E107" s="154">
        <v>148</v>
      </c>
      <c r="F107" s="78">
        <f>C107*'점수 계산기'!$C$27+D107*'점수 계산기'!$C$29+'점수 계산기'!$C$32</f>
        <v>147.911</v>
      </c>
      <c r="G107" s="78">
        <f t="shared" ref="G107:G117" si="17">MIN(ABS(E107-0.5-F107), ABS(E107+0.5-F107))</f>
        <v>0.41100000000000136</v>
      </c>
      <c r="H107" s="106" t="str">
        <f t="shared" ref="H107:H170" si="18">IF(ROUND(F107,0)=E107,"진",IF(G107&lt;0.5,"재",IF(AND(C107=0, D107=0, E107=0),"","위")))</f>
        <v>진</v>
      </c>
      <c r="I107" s="149">
        <v>23</v>
      </c>
      <c r="J107" s="5">
        <v>86</v>
      </c>
      <c r="K107" s="5" t="str">
        <f t="shared" si="16"/>
        <v>r</v>
      </c>
      <c r="L107" s="8" t="str">
        <f>K107&amp;"_{"&amp;QUOTIENT(J107,23)&amp;"} : "&amp;'수학 진위판정'!E107-0.5&amp;"≤"&amp;'수학 진위판정'!C107&amp;"x+"&amp;'수학 진위판정'!D107&amp;"y+미&lt;"&amp;'수학 진위판정'!E107+0.5</f>
        <v>r_{3} : 147.5≤74x+26y+미&lt;148.5</v>
      </c>
    </row>
    <row r="108" spans="2:12" ht="21" customHeight="1">
      <c r="B108" s="90" t="s">
        <v>64</v>
      </c>
      <c r="C108" s="100">
        <v>74</v>
      </c>
      <c r="D108" s="101">
        <v>26</v>
      </c>
      <c r="E108" s="102">
        <v>59</v>
      </c>
      <c r="F108" s="85">
        <f>C108*'점수 계산기'!$C$27+D108*'점수 계산기'!$C$29+'점수 계산기'!$C$32</f>
        <v>147.911</v>
      </c>
      <c r="G108" s="85">
        <f t="shared" si="17"/>
        <v>88.411000000000001</v>
      </c>
      <c r="H108" s="108" t="str">
        <f t="shared" si="18"/>
        <v>위</v>
      </c>
      <c r="J108" s="5">
        <v>87</v>
      </c>
      <c r="K108" s="5" t="str">
        <f t="shared" si="16"/>
        <v>s</v>
      </c>
      <c r="L108" s="8" t="str">
        <f>K108&amp;"_{"&amp;QUOTIENT(J108,23)&amp;"} : "&amp;'수학 진위판정'!E108-0.5&amp;"≤"&amp;'수학 진위판정'!C108&amp;"x+"&amp;'수학 진위판정'!D108&amp;"y+미&lt;"&amp;'수학 진위판정'!E108+0.5</f>
        <v>s_{3} : 58.5≤74x+26y+미&lt;59.5</v>
      </c>
    </row>
    <row r="109" spans="2:12" ht="21" customHeight="1">
      <c r="B109" s="90" t="s">
        <v>64</v>
      </c>
      <c r="C109" s="100">
        <v>71</v>
      </c>
      <c r="D109" s="101">
        <v>26</v>
      </c>
      <c r="E109" s="101">
        <v>146</v>
      </c>
      <c r="F109" s="85">
        <f>C109*'점수 계산기'!$C$27+D109*'점수 계산기'!$C$29+'점수 계산기'!$C$32</f>
        <v>145.57850000000002</v>
      </c>
      <c r="G109" s="79">
        <f t="shared" si="17"/>
        <v>7.8500000000019554E-2</v>
      </c>
      <c r="H109" s="108" t="str">
        <f t="shared" si="18"/>
        <v>진</v>
      </c>
      <c r="I109" s="149">
        <v>7</v>
      </c>
      <c r="J109" s="5">
        <v>88</v>
      </c>
      <c r="K109" s="5" t="str">
        <f t="shared" si="16"/>
        <v>t</v>
      </c>
      <c r="L109" s="8" t="str">
        <f>K109&amp;"_{"&amp;QUOTIENT(J109,23)&amp;"} : "&amp;'수학 진위판정'!E109-0.5&amp;"≤"&amp;'수학 진위판정'!C109&amp;"x+"&amp;'수학 진위판정'!D109&amp;"y+미&lt;"&amp;'수학 진위판정'!E109+0.5</f>
        <v>t_{3} : 145.5≤71x+26y+미&lt;146.5</v>
      </c>
    </row>
    <row r="110" spans="2:12" ht="21" customHeight="1">
      <c r="B110" s="90" t="s">
        <v>64</v>
      </c>
      <c r="C110" s="100">
        <v>70</v>
      </c>
      <c r="D110" s="101">
        <v>26</v>
      </c>
      <c r="E110" s="101">
        <v>145</v>
      </c>
      <c r="F110" s="85">
        <f>C110*'점수 계산기'!$C$27+D110*'점수 계산기'!$C$29+'점수 계산기'!$C$32</f>
        <v>144.80099999999999</v>
      </c>
      <c r="G110" s="79">
        <f t="shared" si="17"/>
        <v>0.30099999999998772</v>
      </c>
      <c r="H110" s="108" t="str">
        <f t="shared" si="18"/>
        <v>진</v>
      </c>
      <c r="I110" s="149">
        <v>7</v>
      </c>
      <c r="J110" s="5">
        <v>89</v>
      </c>
      <c r="K110" s="5" t="str">
        <f t="shared" si="16"/>
        <v>u</v>
      </c>
      <c r="L110" s="8" t="str">
        <f>K110&amp;"_{"&amp;QUOTIENT(J110,23)&amp;"} : "&amp;'수학 진위판정'!E110-0.5&amp;"≤"&amp;'수학 진위판정'!C110&amp;"x+"&amp;'수학 진위판정'!D110&amp;"y+미&lt;"&amp;'수학 진위판정'!E110+0.5</f>
        <v>u_{3} : 144.5≤70x+26y+미&lt;145.5</v>
      </c>
    </row>
    <row r="111" spans="2:12" ht="21" customHeight="1">
      <c r="B111" s="90" t="s">
        <v>64</v>
      </c>
      <c r="C111" s="100">
        <v>68</v>
      </c>
      <c r="D111" s="101">
        <v>26</v>
      </c>
      <c r="E111" s="101">
        <v>142</v>
      </c>
      <c r="F111" s="85">
        <f>C111*'점수 계산기'!$C$27+D111*'점수 계산기'!$C$29+'점수 계산기'!$C$32</f>
        <v>143.24599999999998</v>
      </c>
      <c r="G111" s="79">
        <f t="shared" si="17"/>
        <v>0.7459999999999809</v>
      </c>
      <c r="H111" s="108" t="str">
        <f t="shared" si="18"/>
        <v>위</v>
      </c>
      <c r="J111" s="5">
        <v>90</v>
      </c>
      <c r="K111" s="5" t="str">
        <f t="shared" si="16"/>
        <v>v</v>
      </c>
      <c r="L111" s="8" t="str">
        <f>K111&amp;"_{"&amp;QUOTIENT(J111,23)&amp;"} : "&amp;'수학 진위판정'!E111-0.5&amp;"≤"&amp;'수학 진위판정'!C111&amp;"x+"&amp;'수학 진위판정'!D111&amp;"y+미&lt;"&amp;'수학 진위판정'!E111+0.5</f>
        <v>v_{3} : 141.5≤68x+26y+미&lt;142.5</v>
      </c>
    </row>
    <row r="112" spans="2:12" ht="21" customHeight="1">
      <c r="B112" s="90" t="s">
        <v>64</v>
      </c>
      <c r="C112" s="100">
        <v>67</v>
      </c>
      <c r="D112" s="101">
        <v>26</v>
      </c>
      <c r="E112" s="101">
        <v>142</v>
      </c>
      <c r="F112" s="85">
        <f>C112*'점수 계산기'!$C$27+D112*'점수 계산기'!$C$29+'점수 계산기'!$C$32</f>
        <v>142.46850000000001</v>
      </c>
      <c r="G112" s="79">
        <f t="shared" si="17"/>
        <v>3.1499999999994088E-2</v>
      </c>
      <c r="H112" s="108" t="str">
        <f t="shared" si="18"/>
        <v>진</v>
      </c>
      <c r="J112" s="5">
        <v>91</v>
      </c>
      <c r="K112" s="5" t="str">
        <f t="shared" si="16"/>
        <v>w</v>
      </c>
      <c r="L112" s="8" t="str">
        <f>K112&amp;"_{"&amp;QUOTIENT(J112,23)&amp;"} : "&amp;'수학 진위판정'!E112-0.5&amp;"≤"&amp;'수학 진위판정'!C112&amp;"x+"&amp;'수학 진위판정'!D112&amp;"y+미&lt;"&amp;'수학 진위판정'!E112+0.5</f>
        <v>w_{3} : 141.5≤67x+26y+미&lt;142.5</v>
      </c>
    </row>
    <row r="113" spans="2:12" ht="21" customHeight="1">
      <c r="B113" s="90" t="s">
        <v>64</v>
      </c>
      <c r="C113" s="100">
        <v>66</v>
      </c>
      <c r="D113" s="101">
        <v>26</v>
      </c>
      <c r="E113" s="101">
        <v>142</v>
      </c>
      <c r="F113" s="85">
        <f>C113*'점수 계산기'!$C$27+D113*'점수 계산기'!$C$29+'점수 계산기'!$C$32</f>
        <v>141.691</v>
      </c>
      <c r="G113" s="79">
        <f t="shared" si="17"/>
        <v>0.1910000000000025</v>
      </c>
      <c r="H113" s="108" t="str">
        <f t="shared" si="18"/>
        <v>진</v>
      </c>
      <c r="I113" s="149">
        <v>2</v>
      </c>
      <c r="J113" s="5">
        <v>92</v>
      </c>
      <c r="K113" s="5" t="str">
        <f t="shared" si="16"/>
        <v>a</v>
      </c>
      <c r="L113" s="8" t="str">
        <f>K113&amp;"_{"&amp;QUOTIENT(J113,23)&amp;"} : "&amp;'수학 진위판정'!E113-0.5&amp;"≤"&amp;'수학 진위판정'!C113&amp;"x+"&amp;'수학 진위판정'!D113&amp;"y+미&lt;"&amp;'수학 진위판정'!E113+0.5</f>
        <v>a_{4} : 141.5≤66x+26y+미&lt;142.5</v>
      </c>
    </row>
    <row r="114" spans="2:12" ht="21" customHeight="1">
      <c r="B114" s="90" t="s">
        <v>64</v>
      </c>
      <c r="C114" s="100">
        <v>70</v>
      </c>
      <c r="D114" s="101">
        <v>23</v>
      </c>
      <c r="E114" s="101">
        <v>142</v>
      </c>
      <c r="F114" s="85">
        <f>C114*'점수 계산기'!$C$27+D114*'점수 계산기'!$C$29+'점수 계산기'!$C$32</f>
        <v>141.72300000000001</v>
      </c>
      <c r="G114" s="79">
        <f t="shared" si="17"/>
        <v>0.22300000000001319</v>
      </c>
      <c r="H114" s="108" t="str">
        <f t="shared" si="18"/>
        <v>진</v>
      </c>
      <c r="I114" s="149">
        <v>2</v>
      </c>
      <c r="J114" s="5">
        <v>93</v>
      </c>
      <c r="K114" s="5" t="str">
        <f t="shared" si="16"/>
        <v>b</v>
      </c>
      <c r="L114" s="8" t="str">
        <f>K114&amp;"_{"&amp;QUOTIENT(J114,23)&amp;"} : "&amp;'수학 진위판정'!E114-0.5&amp;"≤"&amp;'수학 진위판정'!C114&amp;"x+"&amp;'수학 진위판정'!D114&amp;"y+미&lt;"&amp;'수학 진위판정'!E114+0.5</f>
        <v>b_{4} : 141.5≤70x+23y+미&lt;142.5</v>
      </c>
    </row>
    <row r="115" spans="2:12" ht="21" customHeight="1">
      <c r="B115" s="90" t="s">
        <v>64</v>
      </c>
      <c r="C115" s="100">
        <v>66</v>
      </c>
      <c r="D115" s="101">
        <v>23</v>
      </c>
      <c r="E115" s="101">
        <v>139</v>
      </c>
      <c r="F115" s="85">
        <f>C115*'점수 계산기'!$C$27+D115*'점수 계산기'!$C$29+'점수 계산기'!$C$32</f>
        <v>138.613</v>
      </c>
      <c r="G115" s="79">
        <f t="shared" si="17"/>
        <v>0.11299999999999955</v>
      </c>
      <c r="H115" s="108" t="str">
        <f t="shared" si="18"/>
        <v>진</v>
      </c>
      <c r="J115" s="5">
        <v>94</v>
      </c>
      <c r="K115" s="5" t="str">
        <f t="shared" si="16"/>
        <v>c</v>
      </c>
      <c r="L115" s="8" t="str">
        <f>K115&amp;"_{"&amp;QUOTIENT(J115,23)&amp;"} : "&amp;'수학 진위판정'!E115-0.5&amp;"≤"&amp;'수학 진위판정'!C115&amp;"x+"&amp;'수학 진위판정'!D115&amp;"y+미&lt;"&amp;'수학 진위판정'!E115+0.5</f>
        <v>c_{4} : 138.5≤66x+23y+미&lt;139.5</v>
      </c>
    </row>
    <row r="116" spans="2:12" ht="21" customHeight="1">
      <c r="B116" s="90" t="s">
        <v>64</v>
      </c>
      <c r="C116" s="100">
        <v>74</v>
      </c>
      <c r="D116" s="101">
        <v>22</v>
      </c>
      <c r="E116" s="101">
        <v>144</v>
      </c>
      <c r="F116" s="85">
        <f>C116*'점수 계산기'!$C$27+D116*'점수 계산기'!$C$29+'점수 계산기'!$C$32</f>
        <v>143.80700000000002</v>
      </c>
      <c r="G116" s="79">
        <f t="shared" si="17"/>
        <v>0.30700000000001637</v>
      </c>
      <c r="H116" s="108" t="str">
        <f t="shared" si="18"/>
        <v>진</v>
      </c>
      <c r="I116" s="149">
        <v>23</v>
      </c>
      <c r="J116" s="5">
        <v>95</v>
      </c>
      <c r="K116" s="5" t="str">
        <f t="shared" si="16"/>
        <v>d</v>
      </c>
      <c r="L116" s="8" t="str">
        <f>K116&amp;"_{"&amp;QUOTIENT(J116,23)&amp;"} : "&amp;'수학 진위판정'!E116-0.5&amp;"≤"&amp;'수학 진위판정'!C116&amp;"x+"&amp;'수학 진위판정'!D116&amp;"y+미&lt;"&amp;'수학 진위판정'!E116+0.5</f>
        <v>d_{4} : 143.5≤74x+22y+미&lt;144.5</v>
      </c>
    </row>
    <row r="117" spans="2:12" ht="21" customHeight="1">
      <c r="B117" s="90" t="s">
        <v>64</v>
      </c>
      <c r="C117" s="100">
        <v>71</v>
      </c>
      <c r="D117" s="101">
        <v>22</v>
      </c>
      <c r="E117" s="101">
        <v>141</v>
      </c>
      <c r="F117" s="85">
        <f>C117*'점수 계산기'!$C$27+D117*'점수 계산기'!$C$29+'점수 계산기'!$C$32</f>
        <v>141.47450000000001</v>
      </c>
      <c r="G117" s="79">
        <f t="shared" si="17"/>
        <v>2.5499999999993861E-2</v>
      </c>
      <c r="H117" s="108" t="str">
        <f t="shared" si="18"/>
        <v>진</v>
      </c>
      <c r="I117" s="149">
        <v>4</v>
      </c>
      <c r="J117" s="5">
        <v>96</v>
      </c>
      <c r="K117" s="5" t="str">
        <f t="shared" si="16"/>
        <v>e</v>
      </c>
      <c r="L117" s="8" t="str">
        <f>K117&amp;"_{"&amp;QUOTIENT(J117,23)&amp;"} : "&amp;'수학 진위판정'!E117-0.5&amp;"≤"&amp;'수학 진위판정'!C117&amp;"x+"&amp;'수학 진위판정'!D117&amp;"y+미&lt;"&amp;'수학 진위판정'!E117+0.5</f>
        <v>e_{4} : 140.5≤71x+22y+미&lt;141.5</v>
      </c>
    </row>
    <row r="118" spans="2:12" ht="21" customHeight="1">
      <c r="B118" s="90" t="s">
        <v>64</v>
      </c>
      <c r="C118" s="100">
        <v>70</v>
      </c>
      <c r="D118" s="101">
        <v>22</v>
      </c>
      <c r="E118" s="101">
        <v>141</v>
      </c>
      <c r="F118" s="85">
        <f>C118*'점수 계산기'!$C$27+D118*'점수 계산기'!$C$29+'점수 계산기'!$C$32</f>
        <v>140.697</v>
      </c>
      <c r="G118" s="79">
        <f t="shared" ref="G118:G282" si="19">MIN(ABS(E118-0.5-F118), ABS(E118+0.5-F118))</f>
        <v>0.19700000000000273</v>
      </c>
      <c r="H118" s="108" t="str">
        <f t="shared" si="18"/>
        <v>진</v>
      </c>
      <c r="I118" s="149">
        <v>38</v>
      </c>
      <c r="J118" s="5">
        <v>97</v>
      </c>
      <c r="K118" s="5" t="str">
        <f t="shared" si="16"/>
        <v>f</v>
      </c>
      <c r="L118" s="8" t="str">
        <f>K118&amp;"_{"&amp;QUOTIENT(J118,23)&amp;"} : "&amp;'수학 진위판정'!E118-0.5&amp;"≤"&amp;'수학 진위판정'!C118&amp;"x+"&amp;'수학 진위판정'!D118&amp;"y+미&lt;"&amp;'수학 진위판정'!E118+0.5</f>
        <v>f_{4} : 140.5≤70x+22y+미&lt;141.5</v>
      </c>
    </row>
    <row r="119" spans="2:12" ht="21" customHeight="1">
      <c r="B119" s="90" t="s">
        <v>64</v>
      </c>
      <c r="C119" s="100">
        <v>70</v>
      </c>
      <c r="D119" s="101">
        <v>22</v>
      </c>
      <c r="E119" s="101">
        <v>137</v>
      </c>
      <c r="F119" s="85">
        <f>C119*'점수 계산기'!$C$27+D119*'점수 계산기'!$C$29+'점수 계산기'!$C$32</f>
        <v>140.697</v>
      </c>
      <c r="G119" s="79">
        <f t="shared" ref="G119:G203" si="20">MIN(ABS(E119-0.5-F119), ABS(E119+0.5-F119))</f>
        <v>3.1970000000000027</v>
      </c>
      <c r="H119" s="108" t="str">
        <f t="shared" si="18"/>
        <v>위</v>
      </c>
      <c r="J119" s="5">
        <v>98</v>
      </c>
      <c r="K119" s="5" t="str">
        <f t="shared" si="16"/>
        <v>g</v>
      </c>
      <c r="L119" s="8" t="str">
        <f>K119&amp;"_{"&amp;QUOTIENT(J119,23)&amp;"} : "&amp;'수학 진위판정'!E119-0.5&amp;"≤"&amp;'수학 진위판정'!C119&amp;"x+"&amp;'수학 진위판정'!D119&amp;"y+미&lt;"&amp;'수학 진위판정'!E119+0.5</f>
        <v>g_{4} : 136.5≤70x+22y+미&lt;137.5</v>
      </c>
    </row>
    <row r="120" spans="2:12" ht="21" customHeight="1">
      <c r="B120" s="90" t="s">
        <v>64</v>
      </c>
      <c r="C120" s="100">
        <v>67</v>
      </c>
      <c r="D120" s="101">
        <v>22</v>
      </c>
      <c r="E120" s="101">
        <v>138</v>
      </c>
      <c r="F120" s="85">
        <f>C120*'점수 계산기'!$C$27+D120*'점수 계산기'!$C$29+'점수 계산기'!$C$32</f>
        <v>138.36450000000002</v>
      </c>
      <c r="G120" s="79">
        <f t="shared" si="20"/>
        <v>0.13549999999997908</v>
      </c>
      <c r="H120" s="108" t="str">
        <f t="shared" si="18"/>
        <v>진</v>
      </c>
      <c r="I120" s="149">
        <v>4</v>
      </c>
      <c r="J120" s="5">
        <v>99</v>
      </c>
      <c r="K120" s="5" t="str">
        <f t="shared" si="16"/>
        <v>h</v>
      </c>
      <c r="L120" s="8" t="str">
        <f>K120&amp;"_{"&amp;QUOTIENT(J120,23)&amp;"} : "&amp;'수학 진위판정'!E120-0.5&amp;"≤"&amp;'수학 진위판정'!C120&amp;"x+"&amp;'수학 진위판정'!D120&amp;"y+미&lt;"&amp;'수학 진위판정'!E120+0.5</f>
        <v>h_{4} : 137.5≤67x+22y+미&lt;138.5</v>
      </c>
    </row>
    <row r="121" spans="2:12" ht="21" customHeight="1">
      <c r="B121" s="90" t="s">
        <v>64</v>
      </c>
      <c r="C121" s="100">
        <v>66</v>
      </c>
      <c r="D121" s="101">
        <v>22</v>
      </c>
      <c r="E121" s="101">
        <v>138</v>
      </c>
      <c r="F121" s="85">
        <f>C121*'점수 계산기'!$C$27+D121*'점수 계산기'!$C$29+'점수 계산기'!$C$32</f>
        <v>137.58699999999999</v>
      </c>
      <c r="G121" s="79">
        <f t="shared" si="20"/>
        <v>8.6999999999989086E-2</v>
      </c>
      <c r="H121" s="108" t="str">
        <f t="shared" si="18"/>
        <v>진</v>
      </c>
      <c r="I121" s="149">
        <v>9</v>
      </c>
      <c r="J121" s="5">
        <v>100</v>
      </c>
      <c r="K121" s="5" t="str">
        <f t="shared" si="16"/>
        <v>i</v>
      </c>
      <c r="L121" s="8" t="str">
        <f>K121&amp;"_{"&amp;QUOTIENT(J121,23)&amp;"} : "&amp;'수학 진위판정'!E121-0.5&amp;"≤"&amp;'수학 진위판정'!C121&amp;"x+"&amp;'수학 진위판정'!D121&amp;"y+미&lt;"&amp;'수학 진위판정'!E121+0.5</f>
        <v>i_{4} : 137.5≤66x+22y+미&lt;138.5</v>
      </c>
    </row>
    <row r="122" spans="2:12" ht="21" customHeight="1">
      <c r="B122" s="90" t="s">
        <v>64</v>
      </c>
      <c r="C122" s="100">
        <v>65</v>
      </c>
      <c r="D122" s="101">
        <v>22</v>
      </c>
      <c r="E122" s="101">
        <v>135</v>
      </c>
      <c r="F122" s="85">
        <f>C122*'점수 계산기'!$C$27+D122*'점수 계산기'!$C$29+'점수 계산기'!$C$32</f>
        <v>136.80950000000001</v>
      </c>
      <c r="G122" s="79">
        <f t="shared" si="20"/>
        <v>1.3095000000000141</v>
      </c>
      <c r="H122" s="108" t="str">
        <f t="shared" si="18"/>
        <v>위</v>
      </c>
      <c r="J122" s="5">
        <v>101</v>
      </c>
      <c r="K122" s="5" t="str">
        <f t="shared" si="16"/>
        <v>j</v>
      </c>
      <c r="L122" s="8" t="str">
        <f>K122&amp;"_{"&amp;QUOTIENT(J122,23)&amp;"} : "&amp;'수학 진위판정'!E122-0.5&amp;"≤"&amp;'수학 진위판정'!C122&amp;"x+"&amp;'수학 진위판정'!D122&amp;"y+미&lt;"&amp;'수학 진위판정'!E122+0.5</f>
        <v>j_{4} : 134.5≤65x+22y+미&lt;135.5</v>
      </c>
    </row>
    <row r="123" spans="2:12" ht="21" customHeight="1">
      <c r="B123" s="90" t="s">
        <v>64</v>
      </c>
      <c r="C123" s="100">
        <v>63</v>
      </c>
      <c r="D123" s="101">
        <v>22</v>
      </c>
      <c r="E123" s="101">
        <v>135</v>
      </c>
      <c r="F123" s="85">
        <f>C123*'점수 계산기'!$C$27+D123*'점수 계산기'!$C$29+'점수 계산기'!$C$32</f>
        <v>135.25450000000001</v>
      </c>
      <c r="G123" s="79">
        <f t="shared" ref="G123:G186" si="21">MIN(ABS(E123-0.5-F123), ABS(E123+0.5-F123))</f>
        <v>0.24549999999999272</v>
      </c>
      <c r="H123" s="108" t="str">
        <f t="shared" si="18"/>
        <v>진</v>
      </c>
      <c r="I123" s="149">
        <v>2</v>
      </c>
      <c r="J123" s="5">
        <v>102</v>
      </c>
      <c r="K123" s="5" t="str">
        <f t="shared" si="16"/>
        <v>k</v>
      </c>
      <c r="L123" s="8" t="str">
        <f>K123&amp;"_{"&amp;QUOTIENT(J123,23)&amp;"} : "&amp;'수학 진위판정'!E123-0.5&amp;"≤"&amp;'수학 진위판정'!C123&amp;"x+"&amp;'수학 진위판정'!D123&amp;"y+미&lt;"&amp;'수학 진위판정'!E123+0.5</f>
        <v>k_{4} : 134.5≤63x+22y+미&lt;135.5</v>
      </c>
    </row>
    <row r="124" spans="2:12" ht="21" customHeight="1">
      <c r="B124" s="90" t="s">
        <v>64</v>
      </c>
      <c r="C124" s="100">
        <v>62</v>
      </c>
      <c r="D124" s="101">
        <v>22</v>
      </c>
      <c r="E124" s="101">
        <v>134</v>
      </c>
      <c r="F124" s="85">
        <f>C124*'점수 계산기'!$C$27+D124*'점수 계산기'!$C$29+'점수 계산기'!$C$32</f>
        <v>134.477</v>
      </c>
      <c r="G124" s="79">
        <f t="shared" si="21"/>
        <v>2.2999999999996135E-2</v>
      </c>
      <c r="H124" s="108" t="str">
        <f t="shared" si="18"/>
        <v>진</v>
      </c>
      <c r="J124" s="5">
        <v>103</v>
      </c>
      <c r="K124" s="5" t="str">
        <f t="shared" si="16"/>
        <v>l</v>
      </c>
      <c r="L124" s="8" t="str">
        <f>K124&amp;"_{"&amp;QUOTIENT(J124,23)&amp;"} : "&amp;'수학 진위판정'!E124-0.5&amp;"≤"&amp;'수학 진위판정'!C124&amp;"x+"&amp;'수학 진위판정'!D124&amp;"y+미&lt;"&amp;'수학 진위판정'!E124+0.5</f>
        <v>l_{4} : 133.5≤62x+22y+미&lt;134.5</v>
      </c>
    </row>
    <row r="125" spans="2:12" ht="21" customHeight="1">
      <c r="B125" s="90" t="s">
        <v>64</v>
      </c>
      <c r="C125" s="100">
        <v>59</v>
      </c>
      <c r="D125" s="101">
        <v>22</v>
      </c>
      <c r="E125" s="101">
        <v>132</v>
      </c>
      <c r="F125" s="85">
        <f>C125*'점수 계산기'!$C$27+D125*'점수 계산기'!$C$29+'점수 계산기'!$C$32</f>
        <v>132.14449999999999</v>
      </c>
      <c r="G125" s="79">
        <f t="shared" si="21"/>
        <v>0.35550000000000637</v>
      </c>
      <c r="H125" s="108" t="str">
        <f t="shared" si="18"/>
        <v>진</v>
      </c>
      <c r="J125" s="5">
        <v>104</v>
      </c>
      <c r="K125" s="5" t="str">
        <f t="shared" si="16"/>
        <v>m</v>
      </c>
      <c r="L125" s="8" t="str">
        <f>K125&amp;"_{"&amp;QUOTIENT(J125,23)&amp;"} : "&amp;'수학 진위판정'!E125-0.5&amp;"≤"&amp;'수학 진위판정'!C125&amp;"x+"&amp;'수학 진위판정'!D125&amp;"y+미&lt;"&amp;'수학 진위판정'!E125+0.5</f>
        <v>m_{4} : 131.5≤59x+22y+미&lt;132.5</v>
      </c>
    </row>
    <row r="126" spans="2:12" ht="21" customHeight="1">
      <c r="B126" s="90" t="s">
        <v>64</v>
      </c>
      <c r="C126" s="100">
        <v>74</v>
      </c>
      <c r="D126" s="101">
        <v>19</v>
      </c>
      <c r="E126" s="101">
        <v>142</v>
      </c>
      <c r="F126" s="85">
        <f>C126*'점수 계산기'!$C$27+D126*'점수 계산기'!$C$29+'점수 계산기'!$C$32</f>
        <v>140.72899999999998</v>
      </c>
      <c r="G126" s="79">
        <f t="shared" si="21"/>
        <v>0.77100000000001501</v>
      </c>
      <c r="H126" s="108" t="str">
        <f t="shared" si="18"/>
        <v>위</v>
      </c>
      <c r="J126" s="5">
        <v>105</v>
      </c>
      <c r="K126" s="5" t="str">
        <f t="shared" si="16"/>
        <v>n</v>
      </c>
      <c r="L126" s="8" t="str">
        <f>K126&amp;"_{"&amp;QUOTIENT(J126,23)&amp;"} : "&amp;'수학 진위판정'!E126-0.5&amp;"≤"&amp;'수학 진위판정'!C126&amp;"x+"&amp;'수학 진위판정'!D126&amp;"y+미&lt;"&amp;'수학 진위판정'!E126+0.5</f>
        <v>n_{4} : 141.5≤74x+19y+미&lt;142.5</v>
      </c>
    </row>
    <row r="127" spans="2:12" ht="21" customHeight="1">
      <c r="B127" s="90" t="s">
        <v>64</v>
      </c>
      <c r="C127" s="100">
        <v>74</v>
      </c>
      <c r="D127" s="101">
        <v>19</v>
      </c>
      <c r="E127" s="101">
        <v>141</v>
      </c>
      <c r="F127" s="85">
        <f>C127*'점수 계산기'!$C$27+D127*'점수 계산기'!$C$29+'점수 계산기'!$C$32</f>
        <v>140.72899999999998</v>
      </c>
      <c r="G127" s="79">
        <f t="shared" si="21"/>
        <v>0.22899999999998499</v>
      </c>
      <c r="H127" s="108" t="str">
        <f t="shared" si="18"/>
        <v>진</v>
      </c>
      <c r="J127" s="5">
        <v>106</v>
      </c>
      <c r="K127" s="5" t="str">
        <f t="shared" si="16"/>
        <v>o</v>
      </c>
      <c r="L127" s="8" t="str">
        <f>K127&amp;"_{"&amp;QUOTIENT(J127,23)&amp;"} : "&amp;'수학 진위판정'!E127-0.5&amp;"≤"&amp;'수학 진위판정'!C127&amp;"x+"&amp;'수학 진위판정'!D127&amp;"y+미&lt;"&amp;'수학 진위판정'!E127+0.5</f>
        <v>o_{4} : 140.5≤74x+19y+미&lt;141.5</v>
      </c>
    </row>
    <row r="128" spans="2:12" ht="21" customHeight="1">
      <c r="B128" s="90" t="s">
        <v>64</v>
      </c>
      <c r="C128" s="100">
        <v>70</v>
      </c>
      <c r="D128" s="101">
        <v>19</v>
      </c>
      <c r="E128" s="101">
        <v>138</v>
      </c>
      <c r="F128" s="85">
        <f>C128*'점수 계산기'!$C$27+D128*'점수 계산기'!$C$29+'점수 계산기'!$C$32</f>
        <v>137.619</v>
      </c>
      <c r="G128" s="79">
        <f t="shared" si="21"/>
        <v>0.11899999999999977</v>
      </c>
      <c r="H128" s="108" t="str">
        <f t="shared" si="18"/>
        <v>진</v>
      </c>
      <c r="I128" s="149">
        <v>5</v>
      </c>
      <c r="J128" s="5">
        <v>107</v>
      </c>
      <c r="K128" s="5" t="str">
        <f t="shared" si="16"/>
        <v>p</v>
      </c>
      <c r="L128" s="8" t="str">
        <f>K128&amp;"_{"&amp;QUOTIENT(J128,23)&amp;"} : "&amp;'수학 진위판정'!E128-0.5&amp;"≤"&amp;'수학 진위판정'!C128&amp;"x+"&amp;'수학 진위판정'!D128&amp;"y+미&lt;"&amp;'수학 진위판정'!E128+0.5</f>
        <v>p_{4} : 137.5≤70x+19y+미&lt;138.5</v>
      </c>
    </row>
    <row r="129" spans="2:12" ht="21" customHeight="1">
      <c r="B129" s="90" t="s">
        <v>64</v>
      </c>
      <c r="C129" s="100">
        <v>67</v>
      </c>
      <c r="D129" s="101">
        <v>19</v>
      </c>
      <c r="E129" s="101">
        <v>135</v>
      </c>
      <c r="F129" s="85">
        <f>C129*'점수 계산기'!$C$27+D129*'점수 계산기'!$C$29+'점수 계산기'!$C$32</f>
        <v>135.28649999999999</v>
      </c>
      <c r="G129" s="79">
        <f t="shared" si="21"/>
        <v>0.21350000000001046</v>
      </c>
      <c r="H129" s="108" t="str">
        <f t="shared" si="18"/>
        <v>진</v>
      </c>
      <c r="J129" s="5">
        <v>108</v>
      </c>
      <c r="K129" s="5" t="str">
        <f t="shared" si="16"/>
        <v>q</v>
      </c>
      <c r="L129" s="8" t="str">
        <f>K129&amp;"_{"&amp;QUOTIENT(J129,23)&amp;"} : "&amp;'수학 진위판정'!E129-0.5&amp;"≤"&amp;'수학 진위판정'!C129&amp;"x+"&amp;'수학 진위판정'!D129&amp;"y+미&lt;"&amp;'수학 진위판정'!E129+0.5</f>
        <v>q_{4} : 134.5≤67x+19y+미&lt;135.5</v>
      </c>
    </row>
    <row r="130" spans="2:12" ht="21" customHeight="1">
      <c r="B130" s="90" t="s">
        <v>64</v>
      </c>
      <c r="C130" s="100">
        <v>66</v>
      </c>
      <c r="D130" s="101">
        <v>19</v>
      </c>
      <c r="E130" s="101">
        <v>135</v>
      </c>
      <c r="F130" s="85">
        <f>C130*'점수 계산기'!$C$27+D130*'점수 계산기'!$C$29+'점수 계산기'!$C$32</f>
        <v>134.50900000000001</v>
      </c>
      <c r="G130" s="79">
        <f t="shared" si="21"/>
        <v>9.0000000000145519E-3</v>
      </c>
      <c r="H130" s="108" t="str">
        <f t="shared" si="18"/>
        <v>진</v>
      </c>
      <c r="J130" s="5">
        <v>109</v>
      </c>
      <c r="K130" s="5" t="str">
        <f t="shared" si="16"/>
        <v>r</v>
      </c>
      <c r="L130" s="8" t="str">
        <f>K130&amp;"_{"&amp;QUOTIENT(J130,23)&amp;"} : "&amp;'수학 진위판정'!E130-0.5&amp;"≤"&amp;'수학 진위판정'!C130&amp;"x+"&amp;'수학 진위판정'!D130&amp;"y+미&lt;"&amp;'수학 진위판정'!E130+0.5</f>
        <v>r_{4} : 134.5≤66x+19y+미&lt;135.5</v>
      </c>
    </row>
    <row r="131" spans="2:12" ht="21" customHeight="1">
      <c r="B131" s="90" t="s">
        <v>64</v>
      </c>
      <c r="C131" s="100">
        <v>64</v>
      </c>
      <c r="D131" s="101">
        <v>19</v>
      </c>
      <c r="E131" s="101">
        <v>133</v>
      </c>
      <c r="F131" s="85">
        <f>C131*'점수 계산기'!$C$27+D131*'점수 계산기'!$C$29+'점수 계산기'!$C$32</f>
        <v>132.95400000000001</v>
      </c>
      <c r="G131" s="79">
        <f t="shared" si="21"/>
        <v>0.45400000000000773</v>
      </c>
      <c r="H131" s="108" t="str">
        <f t="shared" si="18"/>
        <v>진</v>
      </c>
      <c r="J131" s="5">
        <v>110</v>
      </c>
      <c r="K131" s="5" t="str">
        <f t="shared" si="16"/>
        <v>s</v>
      </c>
      <c r="L131" s="8" t="str">
        <f>K131&amp;"_{"&amp;QUOTIENT(J131,23)&amp;"} : "&amp;'수학 진위판정'!E131-0.5&amp;"≤"&amp;'수학 진위판정'!C131&amp;"x+"&amp;'수학 진위판정'!D131&amp;"y+미&lt;"&amp;'수학 진위판정'!E131+0.5</f>
        <v>s_{4} : 132.5≤64x+19y+미&lt;133.5</v>
      </c>
    </row>
    <row r="132" spans="2:12" ht="21" customHeight="1">
      <c r="B132" s="90" t="s">
        <v>64</v>
      </c>
      <c r="C132" s="100">
        <v>63</v>
      </c>
      <c r="D132" s="101">
        <v>19</v>
      </c>
      <c r="E132" s="101">
        <v>132</v>
      </c>
      <c r="F132" s="85">
        <f>C132*'점수 계산기'!$C$27+D132*'점수 계산기'!$C$29+'점수 계산기'!$C$32</f>
        <v>132.17649999999998</v>
      </c>
      <c r="G132" s="79">
        <f t="shared" si="21"/>
        <v>0.3235000000000241</v>
      </c>
      <c r="H132" s="108" t="str">
        <f t="shared" si="18"/>
        <v>진</v>
      </c>
      <c r="J132" s="5">
        <v>111</v>
      </c>
      <c r="K132" s="5" t="str">
        <f t="shared" si="16"/>
        <v>t</v>
      </c>
      <c r="L132" s="8" t="str">
        <f>K132&amp;"_{"&amp;QUOTIENT(J132,23)&amp;"} : "&amp;'수학 진위판정'!E132-0.5&amp;"≤"&amp;'수학 진위판정'!C132&amp;"x+"&amp;'수학 진위판정'!D132&amp;"y+미&lt;"&amp;'수학 진위판정'!E132+0.5</f>
        <v>t_{4} : 131.5≤63x+19y+미&lt;132.5</v>
      </c>
    </row>
    <row r="133" spans="2:12" ht="21" customHeight="1">
      <c r="B133" s="90" t="s">
        <v>64</v>
      </c>
      <c r="C133" s="100">
        <v>62</v>
      </c>
      <c r="D133" s="101">
        <v>19</v>
      </c>
      <c r="E133" s="101">
        <v>131</v>
      </c>
      <c r="F133" s="85">
        <f>C133*'점수 계산기'!$C$27+D133*'점수 계산기'!$C$29+'점수 계산기'!$C$32</f>
        <v>131.399</v>
      </c>
      <c r="G133" s="79">
        <f t="shared" si="21"/>
        <v>0.10099999999999909</v>
      </c>
      <c r="H133" s="108" t="str">
        <f t="shared" si="18"/>
        <v>진</v>
      </c>
      <c r="J133" s="5">
        <v>112</v>
      </c>
      <c r="K133" s="5" t="str">
        <f t="shared" si="16"/>
        <v>u</v>
      </c>
      <c r="L133" s="8" t="str">
        <f>K133&amp;"_{"&amp;QUOTIENT(J133,23)&amp;"} : "&amp;'수학 진위판정'!E133-0.5&amp;"≤"&amp;'수학 진위판정'!C133&amp;"x+"&amp;'수학 진위판정'!D133&amp;"y+미&lt;"&amp;'수학 진위판정'!E133+0.5</f>
        <v>u_{4} : 130.5≤62x+19y+미&lt;131.5</v>
      </c>
    </row>
    <row r="134" spans="2:12" ht="21" customHeight="1">
      <c r="B134" s="90" t="s">
        <v>64</v>
      </c>
      <c r="C134" s="100">
        <v>74</v>
      </c>
      <c r="D134" s="101">
        <v>18</v>
      </c>
      <c r="E134" s="101">
        <v>140</v>
      </c>
      <c r="F134" s="85">
        <f>C134*'점수 계산기'!$C$27+D134*'점수 계산기'!$C$29+'점수 계산기'!$C$32</f>
        <v>139.703</v>
      </c>
      <c r="G134" s="79">
        <f t="shared" si="21"/>
        <v>0.20300000000000296</v>
      </c>
      <c r="H134" s="108" t="str">
        <f t="shared" si="18"/>
        <v>진</v>
      </c>
      <c r="I134" s="149">
        <v>17</v>
      </c>
      <c r="J134" s="5">
        <v>113</v>
      </c>
      <c r="K134" s="5" t="str">
        <f t="shared" si="16"/>
        <v>v</v>
      </c>
      <c r="L134" s="8" t="str">
        <f>K134&amp;"_{"&amp;QUOTIENT(J134,23)&amp;"} : "&amp;'수학 진위판정'!E134-0.5&amp;"≤"&amp;'수학 진위판정'!C134&amp;"x+"&amp;'수학 진위판정'!D134&amp;"y+미&lt;"&amp;'수학 진위판정'!E134+0.5</f>
        <v>v_{4} : 139.5≤74x+18y+미&lt;140.5</v>
      </c>
    </row>
    <row r="135" spans="2:12" ht="21" customHeight="1">
      <c r="B135" s="90" t="s">
        <v>64</v>
      </c>
      <c r="C135" s="100">
        <v>71</v>
      </c>
      <c r="D135" s="101">
        <v>18</v>
      </c>
      <c r="E135" s="101">
        <v>137</v>
      </c>
      <c r="F135" s="85">
        <f>C135*'점수 계산기'!$C$27+D135*'점수 계산기'!$C$29+'점수 계산기'!$C$32</f>
        <v>137.37049999999999</v>
      </c>
      <c r="G135" s="79">
        <f t="shared" si="21"/>
        <v>0.12950000000000728</v>
      </c>
      <c r="H135" s="108" t="str">
        <f t="shared" si="18"/>
        <v>진</v>
      </c>
      <c r="I135" s="149">
        <v>2</v>
      </c>
      <c r="J135" s="5">
        <v>114</v>
      </c>
      <c r="K135" s="5" t="str">
        <f t="shared" si="16"/>
        <v>w</v>
      </c>
      <c r="L135" s="8" t="str">
        <f>K135&amp;"_{"&amp;QUOTIENT(J135,23)&amp;"} : "&amp;'수학 진위판정'!E135-0.5&amp;"≤"&amp;'수학 진위판정'!C135&amp;"x+"&amp;'수학 진위판정'!D135&amp;"y+미&lt;"&amp;'수학 진위판정'!E135+0.5</f>
        <v>w_{4} : 136.5≤71x+18y+미&lt;137.5</v>
      </c>
    </row>
    <row r="136" spans="2:12" ht="21" customHeight="1">
      <c r="B136" s="90" t="s">
        <v>64</v>
      </c>
      <c r="C136" s="100">
        <v>70</v>
      </c>
      <c r="D136" s="101">
        <v>18</v>
      </c>
      <c r="E136" s="101">
        <v>137</v>
      </c>
      <c r="F136" s="85">
        <f>C136*'점수 계산기'!$C$27+D136*'점수 계산기'!$C$29+'점수 계산기'!$C$32</f>
        <v>136.59300000000002</v>
      </c>
      <c r="G136" s="79">
        <f t="shared" si="21"/>
        <v>9.3000000000017735E-2</v>
      </c>
      <c r="H136" s="108" t="str">
        <f t="shared" si="18"/>
        <v>진</v>
      </c>
      <c r="I136" s="149">
        <v>38</v>
      </c>
      <c r="J136" s="5">
        <v>115</v>
      </c>
      <c r="K136" s="5" t="str">
        <f t="shared" si="16"/>
        <v>a</v>
      </c>
      <c r="L136" s="8" t="str">
        <f>K136&amp;"_{"&amp;QUOTIENT(J136,23)&amp;"} : "&amp;'수학 진위판정'!E136-0.5&amp;"≤"&amp;'수학 진위판정'!C136&amp;"x+"&amp;'수학 진위판정'!D136&amp;"y+미&lt;"&amp;'수학 진위판정'!E136+0.5</f>
        <v>a_{5} : 136.5≤70x+18y+미&lt;137.5</v>
      </c>
    </row>
    <row r="137" spans="2:12" ht="21" customHeight="1">
      <c r="B137" s="90" t="s">
        <v>64</v>
      </c>
      <c r="C137" s="100">
        <v>70</v>
      </c>
      <c r="D137" s="101">
        <v>18</v>
      </c>
      <c r="E137" s="101">
        <v>134</v>
      </c>
      <c r="F137" s="85">
        <f>C137*'점수 계산기'!$C$27+D137*'점수 계산기'!$C$29+'점수 계산기'!$C$32</f>
        <v>136.59300000000002</v>
      </c>
      <c r="G137" s="79">
        <f t="shared" si="21"/>
        <v>2.0930000000000177</v>
      </c>
      <c r="H137" s="108" t="str">
        <f t="shared" si="18"/>
        <v>위</v>
      </c>
      <c r="J137" s="5">
        <v>116</v>
      </c>
      <c r="K137" s="5" t="str">
        <f t="shared" si="16"/>
        <v>b</v>
      </c>
      <c r="L137" s="8" t="str">
        <f>K137&amp;"_{"&amp;QUOTIENT(J137,23)&amp;"} : "&amp;'수학 진위판정'!E137-0.5&amp;"≤"&amp;'수학 진위판정'!C137&amp;"x+"&amp;'수학 진위판정'!D137&amp;"y+미&lt;"&amp;'수학 진위판정'!E137+0.5</f>
        <v>b_{5} : 133.5≤70x+18y+미&lt;134.5</v>
      </c>
    </row>
    <row r="138" spans="2:12" ht="21" customHeight="1">
      <c r="B138" s="90" t="s">
        <v>64</v>
      </c>
      <c r="C138" s="100">
        <v>67</v>
      </c>
      <c r="D138" s="101">
        <v>18</v>
      </c>
      <c r="E138" s="101">
        <v>134</v>
      </c>
      <c r="F138" s="85">
        <f>C138*'점수 계산기'!$C$27+D138*'점수 계산기'!$C$29+'점수 계산기'!$C$32</f>
        <v>134.26050000000001</v>
      </c>
      <c r="G138" s="79">
        <f t="shared" si="21"/>
        <v>0.2394999999999925</v>
      </c>
      <c r="H138" s="108" t="str">
        <f t="shared" si="18"/>
        <v>진</v>
      </c>
      <c r="I138" s="149">
        <v>11</v>
      </c>
      <c r="J138" s="5">
        <v>117</v>
      </c>
      <c r="K138" s="5" t="str">
        <f t="shared" si="16"/>
        <v>c</v>
      </c>
      <c r="L138" s="8" t="str">
        <f>K138&amp;"_{"&amp;QUOTIENT(J138,23)&amp;"} : "&amp;'수학 진위판정'!E138-0.5&amp;"≤"&amp;'수학 진위판정'!C138&amp;"x+"&amp;'수학 진위판정'!D138&amp;"y+미&lt;"&amp;'수학 진위판정'!E138+0.5</f>
        <v>c_{5} : 133.5≤67x+18y+미&lt;134.5</v>
      </c>
    </row>
    <row r="139" spans="2:12" ht="21" customHeight="1">
      <c r="B139" s="90" t="s">
        <v>64</v>
      </c>
      <c r="C139" s="100">
        <v>66</v>
      </c>
      <c r="D139" s="101">
        <v>18</v>
      </c>
      <c r="E139" s="101">
        <v>133</v>
      </c>
      <c r="F139" s="85">
        <f>C139*'점수 계산기'!$C$27+D139*'점수 계산기'!$C$29+'점수 계산기'!$C$32</f>
        <v>133.483</v>
      </c>
      <c r="G139" s="79">
        <f t="shared" si="21"/>
        <v>1.6999999999995907E-2</v>
      </c>
      <c r="H139" s="108" t="str">
        <f t="shared" si="18"/>
        <v>진</v>
      </c>
      <c r="I139" s="149">
        <v>14</v>
      </c>
      <c r="J139" s="5">
        <v>118</v>
      </c>
      <c r="K139" s="5" t="str">
        <f t="shared" si="16"/>
        <v>d</v>
      </c>
      <c r="L139" s="8" t="str">
        <f>K139&amp;"_{"&amp;QUOTIENT(J139,23)&amp;"} : "&amp;'수학 진위판정'!E139-0.5&amp;"≤"&amp;'수학 진위판정'!C139&amp;"x+"&amp;'수학 진위판정'!D139&amp;"y+미&lt;"&amp;'수학 진위판정'!E139+0.5</f>
        <v>d_{5} : 132.5≤66x+18y+미&lt;133.5</v>
      </c>
    </row>
    <row r="140" spans="2:12" ht="21" customHeight="1">
      <c r="B140" s="90" t="s">
        <v>64</v>
      </c>
      <c r="C140" s="100">
        <v>64</v>
      </c>
      <c r="D140" s="101">
        <v>18</v>
      </c>
      <c r="E140" s="101">
        <v>132</v>
      </c>
      <c r="F140" s="85">
        <f>C140*'점수 계산기'!$C$27+D140*'점수 계산기'!$C$29+'점수 계산기'!$C$32</f>
        <v>131.928</v>
      </c>
      <c r="G140" s="79">
        <f t="shared" si="21"/>
        <v>0.42799999999999727</v>
      </c>
      <c r="H140" s="108" t="str">
        <f t="shared" si="18"/>
        <v>진</v>
      </c>
      <c r="J140" s="5">
        <v>119</v>
      </c>
      <c r="K140" s="5" t="str">
        <f t="shared" si="16"/>
        <v>e</v>
      </c>
      <c r="L140" s="8" t="str">
        <f>K140&amp;"_{"&amp;QUOTIENT(J140,23)&amp;"} : "&amp;'수학 진위판정'!E140-0.5&amp;"≤"&amp;'수학 진위판정'!C140&amp;"x+"&amp;'수학 진위판정'!D140&amp;"y+미&lt;"&amp;'수학 진위판정'!E140+0.5</f>
        <v>e_{5} : 131.5≤64x+18y+미&lt;132.5</v>
      </c>
    </row>
    <row r="141" spans="2:12" ht="21" customHeight="1">
      <c r="B141" s="90" t="s">
        <v>64</v>
      </c>
      <c r="C141" s="100">
        <v>63</v>
      </c>
      <c r="D141" s="101">
        <v>18</v>
      </c>
      <c r="E141" s="101">
        <v>131</v>
      </c>
      <c r="F141" s="85">
        <f>C141*'점수 계산기'!$C$27+D141*'점수 계산기'!$C$29+'점수 계산기'!$C$32</f>
        <v>131.15049999999999</v>
      </c>
      <c r="G141" s="79">
        <f t="shared" si="21"/>
        <v>0.34950000000000614</v>
      </c>
      <c r="H141" s="108" t="str">
        <f t="shared" si="18"/>
        <v>진</v>
      </c>
      <c r="I141" s="149">
        <v>3</v>
      </c>
      <c r="J141" s="5">
        <v>120</v>
      </c>
      <c r="K141" s="5" t="str">
        <f t="shared" si="16"/>
        <v>f</v>
      </c>
      <c r="L141" s="8" t="str">
        <f>K141&amp;"_{"&amp;QUOTIENT(J141,23)&amp;"} : "&amp;'수학 진위판정'!E141-0.5&amp;"≤"&amp;'수학 진위판정'!C141&amp;"x+"&amp;'수학 진위판정'!D141&amp;"y+미&lt;"&amp;'수학 진위판정'!E141+0.5</f>
        <v>f_{5} : 130.5≤63x+18y+미&lt;131.5</v>
      </c>
    </row>
    <row r="142" spans="2:12" ht="21" customHeight="1">
      <c r="B142" s="90" t="s">
        <v>64</v>
      </c>
      <c r="C142" s="100">
        <v>62</v>
      </c>
      <c r="D142" s="101">
        <v>18</v>
      </c>
      <c r="E142" s="101">
        <v>130</v>
      </c>
      <c r="F142" s="85">
        <f>C142*'점수 계산기'!$C$27+D142*'점수 계산기'!$C$29+'점수 계산기'!$C$32</f>
        <v>130.37299999999999</v>
      </c>
      <c r="G142" s="79">
        <f t="shared" si="21"/>
        <v>0.12700000000000955</v>
      </c>
      <c r="H142" s="108" t="str">
        <f t="shared" si="18"/>
        <v>진</v>
      </c>
      <c r="I142" s="149">
        <v>3</v>
      </c>
      <c r="J142" s="5">
        <v>121</v>
      </c>
      <c r="K142" s="5" t="str">
        <f t="shared" si="16"/>
        <v>g</v>
      </c>
      <c r="L142" s="8" t="str">
        <f>K142&amp;"_{"&amp;QUOTIENT(J142,23)&amp;"} : "&amp;'수학 진위판정'!E142-0.5&amp;"≤"&amp;'수학 진위판정'!C142&amp;"x+"&amp;'수학 진위판정'!D142&amp;"y+미&lt;"&amp;'수학 진위판정'!E142+0.5</f>
        <v>g_{5} : 129.5≤62x+18y+미&lt;130.5</v>
      </c>
    </row>
    <row r="143" spans="2:12" ht="21" customHeight="1">
      <c r="B143" s="90" t="s">
        <v>64</v>
      </c>
      <c r="C143" s="100">
        <v>59</v>
      </c>
      <c r="D143" s="101">
        <v>18</v>
      </c>
      <c r="E143" s="101">
        <v>128</v>
      </c>
      <c r="F143" s="85">
        <f>C143*'점수 계산기'!$C$27+D143*'점수 계산기'!$C$29+'점수 계산기'!$C$32</f>
        <v>128.04050000000001</v>
      </c>
      <c r="G143" s="79">
        <f t="shared" si="21"/>
        <v>0.45949999999999136</v>
      </c>
      <c r="H143" s="108" t="str">
        <f t="shared" si="18"/>
        <v>진</v>
      </c>
      <c r="I143" s="149">
        <v>2</v>
      </c>
      <c r="J143" s="5">
        <v>122</v>
      </c>
      <c r="K143" s="5" t="str">
        <f t="shared" si="16"/>
        <v>h</v>
      </c>
      <c r="L143" s="8" t="str">
        <f>K143&amp;"_{"&amp;QUOTIENT(J143,23)&amp;"} : "&amp;'수학 진위판정'!E143-0.5&amp;"≤"&amp;'수학 진위판정'!C143&amp;"x+"&amp;'수학 진위판정'!D143&amp;"y+미&lt;"&amp;'수학 진위판정'!E143+0.5</f>
        <v>h_{5} : 127.5≤59x+18y+미&lt;128.5</v>
      </c>
    </row>
    <row r="144" spans="2:12" ht="21" customHeight="1">
      <c r="B144" s="90" t="s">
        <v>64</v>
      </c>
      <c r="C144" s="100">
        <v>58</v>
      </c>
      <c r="D144" s="101">
        <v>18</v>
      </c>
      <c r="E144" s="101">
        <v>128</v>
      </c>
      <c r="F144" s="85">
        <f>C144*'점수 계산기'!$C$27+D144*'점수 계산기'!$C$29+'점수 계산기'!$C$32</f>
        <v>127.26300000000001</v>
      </c>
      <c r="G144" s="79">
        <f t="shared" si="21"/>
        <v>0.23699999999999477</v>
      </c>
      <c r="H144" s="108" t="s">
        <v>31</v>
      </c>
      <c r="J144" s="5">
        <v>123</v>
      </c>
      <c r="K144" s="5" t="str">
        <f t="shared" si="16"/>
        <v>i</v>
      </c>
      <c r="L144" s="8" t="str">
        <f>K144&amp;"_{"&amp;QUOTIENT(J144,23)&amp;"} : "&amp;'수학 진위판정'!E144-0.5&amp;"≤"&amp;'수학 진위판정'!C144&amp;"x+"&amp;'수학 진위판정'!D144&amp;"y+미&lt;"&amp;'수학 진위판정'!E144+0.5</f>
        <v>i_{5} : 127.5≤58x+18y+미&lt;128.5</v>
      </c>
    </row>
    <row r="145" spans="2:12" ht="21" customHeight="1">
      <c r="B145" s="90" t="s">
        <v>64</v>
      </c>
      <c r="C145" s="100">
        <v>58</v>
      </c>
      <c r="D145" s="101">
        <v>18</v>
      </c>
      <c r="E145" s="101">
        <v>127</v>
      </c>
      <c r="F145" s="85">
        <f>C145*'점수 계산기'!$C$27+D145*'점수 계산기'!$C$29+'점수 계산기'!$C$32</f>
        <v>127.26300000000001</v>
      </c>
      <c r="G145" s="79">
        <f t="shared" si="21"/>
        <v>0.23699999999999477</v>
      </c>
      <c r="H145" s="108" t="str">
        <f t="shared" si="18"/>
        <v>진</v>
      </c>
      <c r="I145" s="149">
        <v>5</v>
      </c>
      <c r="J145" s="5">
        <v>124</v>
      </c>
      <c r="K145" s="5" t="str">
        <f t="shared" si="16"/>
        <v>j</v>
      </c>
      <c r="L145" s="8" t="str">
        <f>K145&amp;"_{"&amp;QUOTIENT(J145,23)&amp;"} : "&amp;'수학 진위판정'!E145-0.5&amp;"≤"&amp;'수학 진위판정'!C145&amp;"x+"&amp;'수학 진위판정'!D145&amp;"y+미&lt;"&amp;'수학 진위판정'!E145+0.5</f>
        <v>j_{5} : 126.5≤58x+18y+미&lt;127.5</v>
      </c>
    </row>
    <row r="146" spans="2:12" ht="21" customHeight="1">
      <c r="B146" s="90" t="s">
        <v>64</v>
      </c>
      <c r="C146" s="100">
        <v>55</v>
      </c>
      <c r="D146" s="101">
        <v>18</v>
      </c>
      <c r="E146" s="101">
        <v>125</v>
      </c>
      <c r="F146" s="85">
        <f>C146*'점수 계산기'!$C$27+D146*'점수 계산기'!$C$29+'점수 계산기'!$C$32</f>
        <v>124.93049999999999</v>
      </c>
      <c r="G146" s="79">
        <f t="shared" si="21"/>
        <v>0.430499999999995</v>
      </c>
      <c r="H146" s="108" t="str">
        <f t="shared" si="18"/>
        <v>진</v>
      </c>
      <c r="J146" s="5">
        <v>125</v>
      </c>
      <c r="K146" s="5" t="str">
        <f t="shared" si="16"/>
        <v>k</v>
      </c>
      <c r="L146" s="8" t="str">
        <f>K146&amp;"_{"&amp;QUOTIENT(J146,23)&amp;"} : "&amp;'수학 진위판정'!E146-0.5&amp;"≤"&amp;'수학 진위판정'!C146&amp;"x+"&amp;'수학 진위판정'!D146&amp;"y+미&lt;"&amp;'수학 진위판정'!E146+0.5</f>
        <v>k_{5} : 124.5≤55x+18y+미&lt;125.5</v>
      </c>
    </row>
    <row r="147" spans="2:12" ht="21" customHeight="1">
      <c r="B147" s="90" t="s">
        <v>64</v>
      </c>
      <c r="C147" s="100">
        <v>72</v>
      </c>
      <c r="D147" s="101">
        <v>17</v>
      </c>
      <c r="E147" s="101">
        <v>138</v>
      </c>
      <c r="F147" s="85">
        <f>C147*'점수 계산기'!$C$27+D147*'점수 계산기'!$C$29+'점수 계산기'!$C$32</f>
        <v>137.12200000000001</v>
      </c>
      <c r="G147" s="79">
        <f t="shared" si="21"/>
        <v>0.3779999999999859</v>
      </c>
      <c r="H147" s="108" t="s">
        <v>31</v>
      </c>
      <c r="J147" s="5">
        <v>126</v>
      </c>
      <c r="K147" s="5" t="str">
        <f t="shared" si="16"/>
        <v>l</v>
      </c>
      <c r="L147" s="8" t="str">
        <f>K147&amp;"_{"&amp;QUOTIENT(J147,23)&amp;"} : "&amp;'수학 진위판정'!E147-0.5&amp;"≤"&amp;'수학 진위판정'!C147&amp;"x+"&amp;'수학 진위판정'!D147&amp;"y+미&lt;"&amp;'수학 진위판정'!E147+0.5</f>
        <v>l_{5} : 137.5≤72x+17y+미&lt;138.5</v>
      </c>
    </row>
    <row r="148" spans="2:12" ht="21" customHeight="1">
      <c r="B148" s="90" t="s">
        <v>64</v>
      </c>
      <c r="C148" s="100">
        <v>76</v>
      </c>
      <c r="D148" s="101">
        <v>16</v>
      </c>
      <c r="E148" s="101">
        <v>141</v>
      </c>
      <c r="F148" s="85">
        <f>C148*'점수 계산기'!$C$27+D148*'점수 계산기'!$C$29+'점수 계산기'!$C$32</f>
        <v>139.20600000000002</v>
      </c>
      <c r="G148" s="79">
        <f t="shared" si="21"/>
        <v>1.2939999999999827</v>
      </c>
      <c r="H148" s="108" t="str">
        <f t="shared" si="18"/>
        <v>위</v>
      </c>
      <c r="J148" s="5">
        <v>127</v>
      </c>
      <c r="K148" s="5" t="str">
        <f t="shared" si="16"/>
        <v>m</v>
      </c>
      <c r="L148" s="8" t="str">
        <f>K148&amp;"_{"&amp;QUOTIENT(J148,23)&amp;"} : "&amp;'수학 진위판정'!E148-0.5&amp;"≤"&amp;'수학 진위판정'!C148&amp;"x+"&amp;'수학 진위판정'!D148&amp;"y+미&lt;"&amp;'수학 진위판정'!E148+0.5</f>
        <v>m_{5} : 140.5≤76x+16y+미&lt;141.5</v>
      </c>
    </row>
    <row r="149" spans="2:12" ht="21" customHeight="1">
      <c r="B149" s="90" t="s">
        <v>64</v>
      </c>
      <c r="C149" s="100">
        <v>70</v>
      </c>
      <c r="D149" s="101">
        <v>16</v>
      </c>
      <c r="E149" s="101">
        <v>135</v>
      </c>
      <c r="F149" s="85">
        <f>C149*'점수 계산기'!$C$27+D149*'점수 계산기'!$C$29+'점수 계산기'!$C$32</f>
        <v>134.541</v>
      </c>
      <c r="G149" s="79">
        <f t="shared" si="21"/>
        <v>4.0999999999996817E-2</v>
      </c>
      <c r="H149" s="108" t="str">
        <f t="shared" si="18"/>
        <v>진</v>
      </c>
      <c r="I149" s="149">
        <v>2</v>
      </c>
      <c r="J149" s="5">
        <v>128</v>
      </c>
      <c r="K149" s="5" t="str">
        <f t="shared" si="16"/>
        <v>n</v>
      </c>
      <c r="L149" s="8" t="str">
        <f>K149&amp;"_{"&amp;QUOTIENT(J149,23)&amp;"} : "&amp;'수학 진위판정'!E149-0.5&amp;"≤"&amp;'수학 진위판정'!C149&amp;"x+"&amp;'수학 진위판정'!D149&amp;"y+미&lt;"&amp;'수학 진위판정'!E149+0.5</f>
        <v>n_{5} : 134.5≤70x+16y+미&lt;135.5</v>
      </c>
    </row>
    <row r="150" spans="2:12" ht="21" customHeight="1">
      <c r="B150" s="90" t="s">
        <v>64</v>
      </c>
      <c r="C150" s="100">
        <v>62</v>
      </c>
      <c r="D150" s="101">
        <v>16</v>
      </c>
      <c r="E150" s="101">
        <v>128</v>
      </c>
      <c r="F150" s="85">
        <f>C150*'점수 계산기'!$C$27+D150*'점수 계산기'!$C$29+'점수 계산기'!$C$32</f>
        <v>128.321</v>
      </c>
      <c r="G150" s="79">
        <f t="shared" si="21"/>
        <v>0.17900000000000205</v>
      </c>
      <c r="H150" s="108" t="str">
        <f t="shared" si="18"/>
        <v>진</v>
      </c>
      <c r="J150" s="5">
        <v>129</v>
      </c>
      <c r="K150" s="5" t="str">
        <f t="shared" si="16"/>
        <v>o</v>
      </c>
      <c r="L150" s="8" t="str">
        <f>K150&amp;"_{"&amp;QUOTIENT(J150,23)&amp;"} : "&amp;'수학 진위판정'!E150-0.5&amp;"≤"&amp;'수학 진위판정'!C150&amp;"x+"&amp;'수학 진위판정'!D150&amp;"y+미&lt;"&amp;'수학 진위판정'!E150+0.5</f>
        <v>o_{5} : 127.5≤62x+16y+미&lt;128.5</v>
      </c>
    </row>
    <row r="151" spans="2:12" ht="21" customHeight="1">
      <c r="B151" s="90" t="s">
        <v>64</v>
      </c>
      <c r="C151" s="100">
        <v>74</v>
      </c>
      <c r="D151" s="101">
        <v>15</v>
      </c>
      <c r="E151" s="101">
        <v>137</v>
      </c>
      <c r="F151" s="85">
        <f>C151*'점수 계산기'!$C$27+D151*'점수 계산기'!$C$29+'점수 계산기'!$C$32</f>
        <v>136.625</v>
      </c>
      <c r="G151" s="79">
        <f t="shared" si="21"/>
        <v>0.125</v>
      </c>
      <c r="H151" s="108" t="str">
        <f t="shared" si="18"/>
        <v>진</v>
      </c>
      <c r="J151" s="5">
        <v>130</v>
      </c>
      <c r="K151" s="5" t="str">
        <f t="shared" si="16"/>
        <v>p</v>
      </c>
      <c r="L151" s="8" t="str">
        <f>K151&amp;"_{"&amp;QUOTIENT(J151,23)&amp;"} : "&amp;'수학 진위판정'!E151-0.5&amp;"≤"&amp;'수학 진위판정'!C151&amp;"x+"&amp;'수학 진위판정'!D151&amp;"y+미&lt;"&amp;'수학 진위판정'!E151+0.5</f>
        <v>p_{5} : 136.5≤74x+15y+미&lt;137.5</v>
      </c>
    </row>
    <row r="152" spans="2:12" ht="21" customHeight="1">
      <c r="B152" s="90" t="s">
        <v>64</v>
      </c>
      <c r="C152" s="100">
        <v>70</v>
      </c>
      <c r="D152" s="101">
        <v>15</v>
      </c>
      <c r="E152" s="101">
        <v>134</v>
      </c>
      <c r="F152" s="85">
        <f>C152*'점수 계산기'!$C$27+D152*'점수 계산기'!$C$29+'점수 계산기'!$C$32</f>
        <v>133.51499999999999</v>
      </c>
      <c r="G152" s="79">
        <f t="shared" si="21"/>
        <v>1.4999999999986358E-2</v>
      </c>
      <c r="H152" s="108" t="str">
        <f t="shared" si="18"/>
        <v>진</v>
      </c>
      <c r="I152" s="149">
        <v>12</v>
      </c>
      <c r="J152" s="5">
        <v>131</v>
      </c>
      <c r="K152" s="5" t="str">
        <f t="shared" si="16"/>
        <v>q</v>
      </c>
      <c r="L152" s="8" t="str">
        <f>K152&amp;"_{"&amp;QUOTIENT(J152,23)&amp;"} : "&amp;'수학 진위판정'!E152-0.5&amp;"≤"&amp;'수학 진위판정'!C152&amp;"x+"&amp;'수학 진위판정'!D152&amp;"y+미&lt;"&amp;'수학 진위판정'!E152+0.5</f>
        <v>q_{5} : 133.5≤70x+15y+미&lt;134.5</v>
      </c>
    </row>
    <row r="153" spans="2:12" ht="21" customHeight="1">
      <c r="B153" s="90" t="s">
        <v>64</v>
      </c>
      <c r="C153" s="100">
        <v>67</v>
      </c>
      <c r="D153" s="101">
        <v>15</v>
      </c>
      <c r="E153" s="101">
        <v>131</v>
      </c>
      <c r="F153" s="85">
        <f>C153*'점수 계산기'!$C$27+D153*'점수 계산기'!$C$29+'점수 계산기'!$C$32</f>
        <v>131.1825</v>
      </c>
      <c r="G153" s="79">
        <f t="shared" si="21"/>
        <v>0.31749999999999545</v>
      </c>
      <c r="H153" s="108" t="str">
        <f t="shared" si="18"/>
        <v>진</v>
      </c>
      <c r="I153" s="149">
        <v>4</v>
      </c>
      <c r="J153" s="5">
        <v>132</v>
      </c>
      <c r="K153" s="5" t="str">
        <f t="shared" si="16"/>
        <v>r</v>
      </c>
      <c r="L153" s="8" t="str">
        <f>K153&amp;"_{"&amp;QUOTIENT(J153,23)&amp;"} : "&amp;'수학 진위판정'!E153-0.5&amp;"≤"&amp;'수학 진위판정'!C153&amp;"x+"&amp;'수학 진위판정'!D153&amp;"y+미&lt;"&amp;'수학 진위판정'!E153+0.5</f>
        <v>r_{5} : 130.5≤67x+15y+미&lt;131.5</v>
      </c>
    </row>
    <row r="154" spans="2:12" ht="21" customHeight="1">
      <c r="B154" s="90" t="s">
        <v>64</v>
      </c>
      <c r="C154" s="100">
        <v>66</v>
      </c>
      <c r="D154" s="101">
        <v>15</v>
      </c>
      <c r="E154" s="101">
        <v>133</v>
      </c>
      <c r="F154" s="85">
        <f>C154*'점수 계산기'!$C$27+D154*'점수 계산기'!$C$29+'점수 계산기'!$C$32</f>
        <v>130.405</v>
      </c>
      <c r="G154" s="79">
        <f t="shared" si="21"/>
        <v>2.0949999999999989</v>
      </c>
      <c r="H154" s="108" t="str">
        <f t="shared" si="18"/>
        <v>위</v>
      </c>
      <c r="J154" s="5">
        <v>133</v>
      </c>
      <c r="K154" s="5" t="str">
        <f t="shared" si="16"/>
        <v>s</v>
      </c>
      <c r="L154" s="8" t="str">
        <f>K154&amp;"_{"&amp;QUOTIENT(J154,23)&amp;"} : "&amp;'수학 진위판정'!E154-0.5&amp;"≤"&amp;'수학 진위판정'!C154&amp;"x+"&amp;'수학 진위판정'!D154&amp;"y+미&lt;"&amp;'수학 진위판정'!E154+0.5</f>
        <v>s_{5} : 132.5≤66x+15y+미&lt;133.5</v>
      </c>
    </row>
    <row r="155" spans="2:12" ht="21" customHeight="1">
      <c r="B155" s="90" t="s">
        <v>64</v>
      </c>
      <c r="C155" s="100">
        <v>66</v>
      </c>
      <c r="D155" s="101">
        <v>15</v>
      </c>
      <c r="E155" s="101">
        <v>130</v>
      </c>
      <c r="F155" s="85">
        <f>C155*'점수 계산기'!$C$27+D155*'점수 계산기'!$C$29+'점수 계산기'!$C$32</f>
        <v>130.405</v>
      </c>
      <c r="G155" s="79">
        <f t="shared" si="21"/>
        <v>9.4999999999998863E-2</v>
      </c>
      <c r="H155" s="108" t="str">
        <f t="shared" si="18"/>
        <v>진</v>
      </c>
      <c r="I155" s="149">
        <v>6</v>
      </c>
      <c r="J155" s="5">
        <v>134</v>
      </c>
      <c r="K155" s="5" t="str">
        <f t="shared" si="16"/>
        <v>t</v>
      </c>
      <c r="L155" s="8" t="str">
        <f>K155&amp;"_{"&amp;QUOTIENT(J155,23)&amp;"} : "&amp;'수학 진위판정'!E155-0.5&amp;"≤"&amp;'수학 진위판정'!C155&amp;"x+"&amp;'수학 진위판정'!D155&amp;"y+미&lt;"&amp;'수학 진위판정'!E155+0.5</f>
        <v>t_{5} : 129.5≤66x+15y+미&lt;130.5</v>
      </c>
    </row>
    <row r="156" spans="2:12" ht="21" customHeight="1">
      <c r="B156" s="90" t="s">
        <v>64</v>
      </c>
      <c r="C156" s="100">
        <v>63</v>
      </c>
      <c r="D156" s="101">
        <v>15</v>
      </c>
      <c r="E156" s="101">
        <v>129</v>
      </c>
      <c r="F156" s="85">
        <f>C156*'점수 계산기'!$C$27+D156*'점수 계산기'!$C$29+'점수 계산기'!$C$32</f>
        <v>128.07249999999999</v>
      </c>
      <c r="G156" s="79">
        <f t="shared" si="21"/>
        <v>0.42750000000000909</v>
      </c>
      <c r="H156" s="108" t="s">
        <v>31</v>
      </c>
      <c r="J156" s="5">
        <v>135</v>
      </c>
      <c r="K156" s="5" t="str">
        <f t="shared" si="16"/>
        <v>u</v>
      </c>
      <c r="L156" s="8" t="str">
        <f>K156&amp;"_{"&amp;QUOTIENT(J156,23)&amp;"} : "&amp;'수학 진위판정'!E156-0.5&amp;"≤"&amp;'수학 진위판정'!C156&amp;"x+"&amp;'수학 진위판정'!D156&amp;"y+미&lt;"&amp;'수학 진위판정'!E156+0.5</f>
        <v>u_{5} : 128.5≤63x+15y+미&lt;129.5</v>
      </c>
    </row>
    <row r="157" spans="2:12" ht="21" customHeight="1">
      <c r="B157" s="90" t="s">
        <v>64</v>
      </c>
      <c r="C157" s="100">
        <v>63</v>
      </c>
      <c r="D157" s="101">
        <v>15</v>
      </c>
      <c r="E157" s="101">
        <v>128</v>
      </c>
      <c r="F157" s="85">
        <f>C157*'점수 계산기'!$C$27+D157*'점수 계산기'!$C$29+'점수 계산기'!$C$32</f>
        <v>128.07249999999999</v>
      </c>
      <c r="G157" s="79">
        <f t="shared" si="21"/>
        <v>0.42750000000000909</v>
      </c>
      <c r="H157" s="108" t="str">
        <f t="shared" si="18"/>
        <v>진</v>
      </c>
      <c r="I157" s="149">
        <v>2</v>
      </c>
      <c r="J157" s="5">
        <v>136</v>
      </c>
      <c r="K157" s="5" t="str">
        <f t="shared" si="16"/>
        <v>v</v>
      </c>
      <c r="L157" s="8" t="str">
        <f>K157&amp;"_{"&amp;QUOTIENT(J157,23)&amp;"} : "&amp;'수학 진위판정'!E157-0.5&amp;"≤"&amp;'수학 진위판정'!C157&amp;"x+"&amp;'수학 진위판정'!D157&amp;"y+미&lt;"&amp;'수학 진위판정'!E157+0.5</f>
        <v>v_{5} : 127.5≤63x+15y+미&lt;128.5</v>
      </c>
    </row>
    <row r="158" spans="2:12" ht="21" customHeight="1">
      <c r="B158" s="90" t="s">
        <v>64</v>
      </c>
      <c r="C158" s="100">
        <v>62</v>
      </c>
      <c r="D158" s="101">
        <v>15</v>
      </c>
      <c r="E158" s="101">
        <v>127</v>
      </c>
      <c r="F158" s="85">
        <f>C158*'점수 계산기'!$C$27+D158*'점수 계산기'!$C$29+'점수 계산기'!$C$32</f>
        <v>127.295</v>
      </c>
      <c r="G158" s="79">
        <f t="shared" si="21"/>
        <v>0.20499999999999829</v>
      </c>
      <c r="H158" s="108" t="str">
        <f t="shared" si="18"/>
        <v>진</v>
      </c>
      <c r="I158" s="149">
        <v>3</v>
      </c>
      <c r="J158" s="5">
        <v>137</v>
      </c>
      <c r="K158" s="5" t="str">
        <f t="shared" si="16"/>
        <v>w</v>
      </c>
      <c r="L158" s="8" t="str">
        <f>K158&amp;"_{"&amp;QUOTIENT(J158,23)&amp;"} : "&amp;'수학 진위판정'!E158-0.5&amp;"≤"&amp;'수학 진위판정'!C158&amp;"x+"&amp;'수학 진위판정'!D158&amp;"y+미&lt;"&amp;'수학 진위판정'!E158+0.5</f>
        <v>w_{5} : 126.5≤62x+15y+미&lt;127.5</v>
      </c>
    </row>
    <row r="159" spans="2:12" ht="21" customHeight="1">
      <c r="B159" s="90" t="s">
        <v>64</v>
      </c>
      <c r="C159" s="100">
        <v>60</v>
      </c>
      <c r="D159" s="101">
        <v>15</v>
      </c>
      <c r="E159" s="101">
        <v>126</v>
      </c>
      <c r="F159" s="85">
        <f>C159*'점수 계산기'!$C$27+D159*'점수 계산기'!$C$29+'점수 계산기'!$C$32</f>
        <v>125.74000000000001</v>
      </c>
      <c r="G159" s="79">
        <f t="shared" si="21"/>
        <v>0.24000000000000909</v>
      </c>
      <c r="H159" s="108" t="str">
        <f t="shared" si="18"/>
        <v>진</v>
      </c>
      <c r="J159" s="5">
        <v>138</v>
      </c>
      <c r="K159" s="5" t="str">
        <f t="shared" si="16"/>
        <v>a</v>
      </c>
      <c r="L159" s="8" t="str">
        <f>K159&amp;"_{"&amp;QUOTIENT(J159,23)&amp;"} : "&amp;'수학 진위판정'!E159-0.5&amp;"≤"&amp;'수학 진위판정'!C159&amp;"x+"&amp;'수학 진위판정'!D159&amp;"y+미&lt;"&amp;'수학 진위판정'!E159+0.5</f>
        <v>a_{6} : 125.5≤60x+15y+미&lt;126.5</v>
      </c>
    </row>
    <row r="160" spans="2:12" ht="21" customHeight="1">
      <c r="B160" s="90" t="s">
        <v>64</v>
      </c>
      <c r="C160" s="100">
        <v>59</v>
      </c>
      <c r="D160" s="101">
        <v>15</v>
      </c>
      <c r="E160" s="101">
        <v>125</v>
      </c>
      <c r="F160" s="85">
        <f>C160*'점수 계산기'!$C$27+D160*'점수 계산기'!$C$29+'점수 계산기'!$C$32</f>
        <v>124.96250000000001</v>
      </c>
      <c r="G160" s="79">
        <f t="shared" si="21"/>
        <v>0.46250000000000568</v>
      </c>
      <c r="H160" s="108" t="str">
        <f t="shared" si="18"/>
        <v>진</v>
      </c>
      <c r="I160" s="149">
        <v>2</v>
      </c>
      <c r="J160" s="5">
        <v>139</v>
      </c>
      <c r="K160" s="5" t="str">
        <f t="shared" si="16"/>
        <v>b</v>
      </c>
      <c r="L160" s="8" t="str">
        <f>K160&amp;"_{"&amp;QUOTIENT(J160,23)&amp;"} : "&amp;'수학 진위판정'!E160-0.5&amp;"≤"&amp;'수학 진위판정'!C160&amp;"x+"&amp;'수학 진위판정'!D160&amp;"y+미&lt;"&amp;'수학 진위판정'!E160+0.5</f>
        <v>b_{6} : 124.5≤59x+15y+미&lt;125.5</v>
      </c>
    </row>
    <row r="161" spans="2:12" ht="21" customHeight="1">
      <c r="B161" s="90" t="s">
        <v>64</v>
      </c>
      <c r="C161" s="100">
        <v>51</v>
      </c>
      <c r="D161" s="101">
        <v>15</v>
      </c>
      <c r="E161" s="101">
        <v>122</v>
      </c>
      <c r="F161" s="85">
        <f>C161*'점수 계산기'!$C$27+D161*'점수 계산기'!$C$29+'점수 계산기'!$C$32</f>
        <v>118.74250000000001</v>
      </c>
      <c r="G161" s="79">
        <f t="shared" si="21"/>
        <v>2.7574999999999932</v>
      </c>
      <c r="H161" s="108" t="str">
        <f t="shared" si="18"/>
        <v>위</v>
      </c>
      <c r="J161" s="5">
        <v>140</v>
      </c>
      <c r="K161" s="5" t="str">
        <f t="shared" si="16"/>
        <v>c</v>
      </c>
      <c r="L161" s="8" t="str">
        <f>K161&amp;"_{"&amp;QUOTIENT(J161,23)&amp;"} : "&amp;'수학 진위판정'!E161-0.5&amp;"≤"&amp;'수학 진위판정'!C161&amp;"x+"&amp;'수학 진위판정'!D161&amp;"y+미&lt;"&amp;'수학 진위판정'!E161+0.5</f>
        <v>c_{6} : 121.5≤51x+15y+미&lt;122.5</v>
      </c>
    </row>
    <row r="162" spans="2:12" ht="21" customHeight="1">
      <c r="B162" s="90" t="s">
        <v>64</v>
      </c>
      <c r="C162" s="100">
        <v>74</v>
      </c>
      <c r="D162" s="101">
        <v>14</v>
      </c>
      <c r="E162" s="101">
        <v>136</v>
      </c>
      <c r="F162" s="85">
        <f>C162*'점수 계산기'!$C$27+D162*'점수 계산기'!$C$29+'점수 계산기'!$C$32</f>
        <v>135.59899999999999</v>
      </c>
      <c r="G162" s="79">
        <f t="shared" si="21"/>
        <v>9.8999999999989541E-2</v>
      </c>
      <c r="H162" s="108" t="str">
        <f t="shared" si="18"/>
        <v>진</v>
      </c>
      <c r="I162" s="149">
        <v>6</v>
      </c>
      <c r="J162" s="5">
        <v>141</v>
      </c>
      <c r="K162" s="5" t="str">
        <f t="shared" si="16"/>
        <v>d</v>
      </c>
      <c r="L162" s="8" t="str">
        <f>K162&amp;"_{"&amp;QUOTIENT(J162,23)&amp;"} : "&amp;'수학 진위판정'!E162-0.5&amp;"≤"&amp;'수학 진위판정'!C162&amp;"x+"&amp;'수학 진위판정'!D162&amp;"y+미&lt;"&amp;'수학 진위판정'!E162+0.5</f>
        <v>d_{6} : 135.5≤74x+14y+미&lt;136.5</v>
      </c>
    </row>
    <row r="163" spans="2:12" ht="21" customHeight="1">
      <c r="B163" s="90" t="s">
        <v>64</v>
      </c>
      <c r="C163" s="100">
        <v>70</v>
      </c>
      <c r="D163" s="101">
        <v>14</v>
      </c>
      <c r="E163" s="101">
        <v>132</v>
      </c>
      <c r="F163" s="85">
        <f>C163*'점수 계산기'!$C$27+D163*'점수 계산기'!$C$29+'점수 계산기'!$C$32</f>
        <v>132.489</v>
      </c>
      <c r="G163" s="79">
        <f t="shared" si="21"/>
        <v>1.099999999999568E-2</v>
      </c>
      <c r="H163" s="108" t="str">
        <f t="shared" si="18"/>
        <v>진</v>
      </c>
      <c r="I163" s="149">
        <v>15</v>
      </c>
      <c r="J163" s="5">
        <v>142</v>
      </c>
      <c r="K163" s="5" t="str">
        <f t="shared" si="16"/>
        <v>e</v>
      </c>
      <c r="L163" s="8" t="str">
        <f>K163&amp;"_{"&amp;QUOTIENT(J163,23)&amp;"} : "&amp;'수학 진위판정'!E163-0.5&amp;"≤"&amp;'수학 진위판정'!C163&amp;"x+"&amp;'수학 진위판정'!D163&amp;"y+미&lt;"&amp;'수학 진위판정'!E163+0.5</f>
        <v>e_{6} : 131.5≤70x+14y+미&lt;132.5</v>
      </c>
    </row>
    <row r="164" spans="2:12" ht="21" customHeight="1">
      <c r="B164" s="90" t="s">
        <v>64</v>
      </c>
      <c r="C164" s="100">
        <v>70</v>
      </c>
      <c r="D164" s="101">
        <v>14</v>
      </c>
      <c r="E164" s="101">
        <v>129</v>
      </c>
      <c r="F164" s="85">
        <f>C164*'점수 계산기'!$C$27+D164*'점수 계산기'!$C$29+'점수 계산기'!$C$32</f>
        <v>132.489</v>
      </c>
      <c r="G164" s="79">
        <f t="shared" si="21"/>
        <v>2.9890000000000043</v>
      </c>
      <c r="H164" s="108" t="str">
        <f t="shared" si="18"/>
        <v>위</v>
      </c>
      <c r="I164" s="149">
        <v>2</v>
      </c>
      <c r="J164" s="5">
        <v>143</v>
      </c>
      <c r="K164" s="5" t="str">
        <f t="shared" si="16"/>
        <v>f</v>
      </c>
      <c r="L164" s="8" t="str">
        <f>K164&amp;"_{"&amp;QUOTIENT(J164,23)&amp;"} : "&amp;'수학 진위판정'!E164-0.5&amp;"≤"&amp;'수학 진위판정'!C164&amp;"x+"&amp;'수학 진위판정'!D164&amp;"y+미&lt;"&amp;'수학 진위판정'!E164+0.5</f>
        <v>f_{6} : 128.5≤70x+14y+미&lt;129.5</v>
      </c>
    </row>
    <row r="165" spans="2:12" ht="21" customHeight="1">
      <c r="B165" s="90" t="s">
        <v>64</v>
      </c>
      <c r="C165" s="100">
        <v>67</v>
      </c>
      <c r="D165" s="101">
        <v>14</v>
      </c>
      <c r="E165" s="101">
        <v>130</v>
      </c>
      <c r="F165" s="85">
        <f>C165*'점수 계산기'!$C$27+D165*'점수 계산기'!$C$29+'점수 계산기'!$C$32</f>
        <v>130.15649999999999</v>
      </c>
      <c r="G165" s="79">
        <f t="shared" si="21"/>
        <v>0.34350000000000591</v>
      </c>
      <c r="H165" s="108" t="str">
        <f t="shared" si="18"/>
        <v>진</v>
      </c>
      <c r="I165" s="149">
        <v>5</v>
      </c>
      <c r="J165" s="5">
        <v>144</v>
      </c>
      <c r="K165" s="5" t="str">
        <f t="shared" si="16"/>
        <v>g</v>
      </c>
      <c r="L165" s="8" t="str">
        <f>K165&amp;"_{"&amp;QUOTIENT(J165,23)&amp;"} : "&amp;'수학 진위판정'!E165-0.5&amp;"≤"&amp;'수학 진위판정'!C165&amp;"x+"&amp;'수학 진위판정'!D165&amp;"y+미&lt;"&amp;'수학 진위판정'!E165+0.5</f>
        <v>g_{6} : 129.5≤67x+14y+미&lt;130.5</v>
      </c>
    </row>
    <row r="166" spans="2:12" ht="21" customHeight="1">
      <c r="B166" s="90" t="s">
        <v>64</v>
      </c>
      <c r="C166" s="100">
        <v>67</v>
      </c>
      <c r="D166" s="101">
        <v>14</v>
      </c>
      <c r="E166" s="101">
        <v>128</v>
      </c>
      <c r="F166" s="85">
        <f>C166*'점수 계산기'!$C$27+D166*'점수 계산기'!$C$29+'점수 계산기'!$C$32</f>
        <v>130.15649999999999</v>
      </c>
      <c r="G166" s="79">
        <f t="shared" si="21"/>
        <v>1.6564999999999941</v>
      </c>
      <c r="H166" s="108" t="str">
        <f t="shared" si="18"/>
        <v>위</v>
      </c>
      <c r="J166" s="5">
        <v>145</v>
      </c>
      <c r="K166" s="5" t="str">
        <f t="shared" si="16"/>
        <v>h</v>
      </c>
      <c r="L166" s="8" t="str">
        <f>K166&amp;"_{"&amp;QUOTIENT(J166,23)&amp;"} : "&amp;'수학 진위판정'!E166-0.5&amp;"≤"&amp;'수학 진위판정'!C166&amp;"x+"&amp;'수학 진위판정'!D166&amp;"y+미&lt;"&amp;'수학 진위판정'!E166+0.5</f>
        <v>h_{6} : 127.5≤67x+14y+미&lt;128.5</v>
      </c>
    </row>
    <row r="167" spans="2:12" ht="21" customHeight="1">
      <c r="B167" s="90" t="s">
        <v>64</v>
      </c>
      <c r="C167" s="100">
        <v>66</v>
      </c>
      <c r="D167" s="101">
        <v>14</v>
      </c>
      <c r="E167" s="101">
        <v>129</v>
      </c>
      <c r="F167" s="85">
        <f>C167*'점수 계산기'!$C$27+D167*'점수 계산기'!$C$29+'점수 계산기'!$C$32</f>
        <v>129.37900000000002</v>
      </c>
      <c r="G167" s="79">
        <f t="shared" si="21"/>
        <v>0.1209999999999809</v>
      </c>
      <c r="H167" s="108" t="str">
        <f t="shared" si="18"/>
        <v>진</v>
      </c>
      <c r="I167" s="149">
        <v>16</v>
      </c>
      <c r="J167" s="5">
        <v>146</v>
      </c>
      <c r="K167" s="5" t="str">
        <f t="shared" si="16"/>
        <v>i</v>
      </c>
      <c r="L167" s="8" t="str">
        <f>K167&amp;"_{"&amp;QUOTIENT(J167,23)&amp;"} : "&amp;'수학 진위판정'!E167-0.5&amp;"≤"&amp;'수학 진위판정'!C167&amp;"x+"&amp;'수학 진위판정'!D167&amp;"y+미&lt;"&amp;'수학 진위판정'!E167+0.5</f>
        <v>i_{6} : 128.5≤66x+14y+미&lt;129.5</v>
      </c>
    </row>
    <row r="168" spans="2:12" ht="21" customHeight="1">
      <c r="B168" s="90" t="s">
        <v>64</v>
      </c>
      <c r="C168" s="100">
        <v>64</v>
      </c>
      <c r="D168" s="101">
        <v>14</v>
      </c>
      <c r="E168" s="101">
        <v>128</v>
      </c>
      <c r="F168" s="85">
        <f>C168*'점수 계산기'!$C$27+D168*'점수 계산기'!$C$29+'점수 계산기'!$C$32</f>
        <v>127.824</v>
      </c>
      <c r="G168" s="79">
        <f t="shared" si="21"/>
        <v>0.32399999999999807</v>
      </c>
      <c r="H168" s="108" t="str">
        <f t="shared" si="18"/>
        <v>진</v>
      </c>
      <c r="J168" s="5">
        <v>147</v>
      </c>
      <c r="K168" s="5" t="str">
        <f t="shared" si="16"/>
        <v>j</v>
      </c>
      <c r="L168" s="8" t="str">
        <f>K168&amp;"_{"&amp;QUOTIENT(J168,23)&amp;"} : "&amp;'수학 진위판정'!E168-0.5&amp;"≤"&amp;'수학 진위판정'!C168&amp;"x+"&amp;'수학 진위판정'!D168&amp;"y+미&lt;"&amp;'수학 진위판정'!E168+0.5</f>
        <v>j_{6} : 127.5≤64x+14y+미&lt;128.5</v>
      </c>
    </row>
    <row r="169" spans="2:12" ht="21" customHeight="1">
      <c r="B169" s="90" t="s">
        <v>64</v>
      </c>
      <c r="C169" s="100">
        <v>63</v>
      </c>
      <c r="D169" s="101">
        <v>14</v>
      </c>
      <c r="E169" s="101">
        <v>129</v>
      </c>
      <c r="F169" s="85">
        <f>C169*'점수 계산기'!$C$27+D169*'점수 계산기'!$C$29+'점수 계산기'!$C$32</f>
        <v>127.04649999999999</v>
      </c>
      <c r="G169" s="79">
        <f t="shared" si="21"/>
        <v>1.4535000000000053</v>
      </c>
      <c r="H169" s="108" t="str">
        <f t="shared" si="18"/>
        <v>위</v>
      </c>
      <c r="J169" s="5">
        <v>148</v>
      </c>
      <c r="K169" s="5" t="str">
        <f t="shared" si="16"/>
        <v>k</v>
      </c>
      <c r="L169" s="8" t="str">
        <f>K169&amp;"_{"&amp;QUOTIENT(J169,23)&amp;"} : "&amp;'수학 진위판정'!E169-0.5&amp;"≤"&amp;'수학 진위판정'!C169&amp;"x+"&amp;'수학 진위판정'!D169&amp;"y+미&lt;"&amp;'수학 진위판정'!E169+0.5</f>
        <v>k_{6} : 128.5≤63x+14y+미&lt;129.5</v>
      </c>
    </row>
    <row r="170" spans="2:12" ht="21" customHeight="1">
      <c r="B170" s="90" t="s">
        <v>64</v>
      </c>
      <c r="C170" s="100">
        <v>63</v>
      </c>
      <c r="D170" s="101">
        <v>14</v>
      </c>
      <c r="E170" s="101">
        <v>127</v>
      </c>
      <c r="F170" s="85">
        <f>C170*'점수 계산기'!$C$27+D170*'점수 계산기'!$C$29+'점수 계산기'!$C$32</f>
        <v>127.04649999999999</v>
      </c>
      <c r="G170" s="79">
        <f t="shared" si="21"/>
        <v>0.45350000000000534</v>
      </c>
      <c r="H170" s="108" t="str">
        <f t="shared" si="18"/>
        <v>진</v>
      </c>
      <c r="I170" s="149">
        <v>3</v>
      </c>
      <c r="J170" s="5">
        <v>149</v>
      </c>
      <c r="K170" s="5" t="str">
        <f t="shared" ref="K170:K233" si="22">CHAR(MOD(J170, 23)+97)</f>
        <v>l</v>
      </c>
      <c r="L170" s="8" t="str">
        <f>K170&amp;"_{"&amp;QUOTIENT(J170,23)&amp;"} : "&amp;'수학 진위판정'!E170-0.5&amp;"≤"&amp;'수학 진위판정'!C170&amp;"x+"&amp;'수학 진위판정'!D170&amp;"y+미&lt;"&amp;'수학 진위판정'!E170+0.5</f>
        <v>l_{6} : 126.5≤63x+14y+미&lt;127.5</v>
      </c>
    </row>
    <row r="171" spans="2:12" ht="21" customHeight="1">
      <c r="B171" s="90" t="s">
        <v>64</v>
      </c>
      <c r="C171" s="100">
        <v>62</v>
      </c>
      <c r="D171" s="101">
        <v>14</v>
      </c>
      <c r="E171" s="101">
        <v>126</v>
      </c>
      <c r="F171" s="85">
        <f>C171*'점수 계산기'!$C$27+D171*'점수 계산기'!$C$29+'점수 계산기'!$C$32</f>
        <v>126.26900000000001</v>
      </c>
      <c r="G171" s="79">
        <f t="shared" si="21"/>
        <v>0.23099999999999454</v>
      </c>
      <c r="H171" s="108" t="str">
        <f t="shared" ref="H171:H211" si="23">IF(ROUND(F171,0)=E171,"진",IF(G171&lt;0.5,"재",IF(AND(C171=0, D171=0, E171=0),"","위")))</f>
        <v>진</v>
      </c>
      <c r="I171" s="149">
        <v>10</v>
      </c>
      <c r="J171" s="5">
        <v>150</v>
      </c>
      <c r="K171" s="5" t="str">
        <f t="shared" si="22"/>
        <v>m</v>
      </c>
      <c r="L171" s="8" t="str">
        <f>K171&amp;"_{"&amp;QUOTIENT(J171,23)&amp;"} : "&amp;'수학 진위판정'!E171-0.5&amp;"≤"&amp;'수학 진위판정'!C171&amp;"x+"&amp;'수학 진위판정'!D171&amp;"y+미&lt;"&amp;'수학 진위판정'!E171+0.5</f>
        <v>m_{6} : 125.5≤62x+14y+미&lt;126.5</v>
      </c>
    </row>
    <row r="172" spans="2:12" ht="21" customHeight="1">
      <c r="B172" s="90" t="s">
        <v>64</v>
      </c>
      <c r="C172" s="100">
        <v>62</v>
      </c>
      <c r="D172" s="101">
        <v>14</v>
      </c>
      <c r="E172" s="101">
        <v>89</v>
      </c>
      <c r="F172" s="85">
        <f>C172*'점수 계산기'!$C$27+D172*'점수 계산기'!$C$29+'점수 계산기'!$C$32</f>
        <v>126.26900000000001</v>
      </c>
      <c r="G172" s="79">
        <f t="shared" si="21"/>
        <v>36.769000000000005</v>
      </c>
      <c r="H172" s="108" t="str">
        <f t="shared" si="23"/>
        <v>위</v>
      </c>
      <c r="J172" s="5">
        <v>151</v>
      </c>
      <c r="K172" s="5" t="str">
        <f t="shared" si="22"/>
        <v>n</v>
      </c>
      <c r="L172" s="8" t="str">
        <f>K172&amp;"_{"&amp;QUOTIENT(J172,23)&amp;"} : "&amp;'수학 진위판정'!E172-0.5&amp;"≤"&amp;'수학 진위판정'!C172&amp;"x+"&amp;'수학 진위판정'!D172&amp;"y+미&lt;"&amp;'수학 진위판정'!E172+0.5</f>
        <v>n_{6} : 88.5≤62x+14y+미&lt;89.5</v>
      </c>
    </row>
    <row r="173" spans="2:12" ht="21" customHeight="1">
      <c r="B173" s="90" t="s">
        <v>64</v>
      </c>
      <c r="C173" s="100">
        <v>59</v>
      </c>
      <c r="D173" s="101">
        <v>14</v>
      </c>
      <c r="E173" s="101">
        <v>124</v>
      </c>
      <c r="F173" s="85">
        <f>C173*'점수 계산기'!$C$27+D173*'점수 계산기'!$C$29+'점수 계산기'!$C$32</f>
        <v>123.9365</v>
      </c>
      <c r="G173" s="79">
        <f t="shared" si="21"/>
        <v>0.43649999999999523</v>
      </c>
      <c r="H173" s="108" t="str">
        <f t="shared" si="23"/>
        <v>진</v>
      </c>
      <c r="I173" s="149">
        <v>4</v>
      </c>
      <c r="J173" s="5">
        <v>152</v>
      </c>
      <c r="K173" s="5" t="str">
        <f t="shared" si="22"/>
        <v>o</v>
      </c>
      <c r="L173" s="8" t="str">
        <f>K173&amp;"_{"&amp;QUOTIENT(J173,23)&amp;"} : "&amp;'수학 진위판정'!E173-0.5&amp;"≤"&amp;'수학 진위판정'!C173&amp;"x+"&amp;'수학 진위판정'!D173&amp;"y+미&lt;"&amp;'수학 진위판정'!E173+0.5</f>
        <v>o_{6} : 123.5≤59x+14y+미&lt;124.5</v>
      </c>
    </row>
    <row r="174" spans="2:12" ht="21" customHeight="1">
      <c r="B174" s="90" t="s">
        <v>64</v>
      </c>
      <c r="C174" s="100">
        <v>58</v>
      </c>
      <c r="D174" s="101">
        <v>14</v>
      </c>
      <c r="E174" s="101">
        <v>123</v>
      </c>
      <c r="F174" s="85">
        <f>C174*'점수 계산기'!$C$27+D174*'점수 계산기'!$C$29+'점수 계산기'!$C$32</f>
        <v>123.15900000000001</v>
      </c>
      <c r="G174" s="79">
        <f t="shared" si="21"/>
        <v>0.34099999999999397</v>
      </c>
      <c r="H174" s="108" t="str">
        <f t="shared" si="23"/>
        <v>진</v>
      </c>
      <c r="I174" s="149">
        <v>5</v>
      </c>
      <c r="J174" s="5">
        <v>153</v>
      </c>
      <c r="K174" s="5" t="str">
        <f t="shared" si="22"/>
        <v>p</v>
      </c>
      <c r="L174" s="8" t="str">
        <f>K174&amp;"_{"&amp;QUOTIENT(J174,23)&amp;"} : "&amp;'수학 진위판정'!E174-0.5&amp;"≤"&amp;'수학 진위판정'!C174&amp;"x+"&amp;'수학 진위판정'!D174&amp;"y+미&lt;"&amp;'수학 진위판정'!E174+0.5</f>
        <v>p_{6} : 122.5≤58x+14y+미&lt;123.5</v>
      </c>
    </row>
    <row r="175" spans="2:12" ht="21" customHeight="1">
      <c r="B175" s="90" t="s">
        <v>64</v>
      </c>
      <c r="C175" s="100">
        <v>55</v>
      </c>
      <c r="D175" s="101">
        <v>14</v>
      </c>
      <c r="E175" s="101">
        <v>121</v>
      </c>
      <c r="F175" s="85">
        <f>C175*'점수 계산기'!$C$27+D175*'점수 계산기'!$C$29+'점수 계산기'!$C$32</f>
        <v>120.8265</v>
      </c>
      <c r="G175" s="79">
        <f t="shared" si="21"/>
        <v>0.32649999999999579</v>
      </c>
      <c r="H175" s="108" t="str">
        <f t="shared" si="23"/>
        <v>진</v>
      </c>
      <c r="J175" s="5">
        <v>154</v>
      </c>
      <c r="K175" s="5" t="str">
        <f t="shared" si="22"/>
        <v>q</v>
      </c>
      <c r="L175" s="8" t="str">
        <f>K175&amp;"_{"&amp;QUOTIENT(J175,23)&amp;"} : "&amp;'수학 진위판정'!E175-0.5&amp;"≤"&amp;'수학 진위판정'!C175&amp;"x+"&amp;'수학 진위판정'!D175&amp;"y+미&lt;"&amp;'수학 진위판정'!E175+0.5</f>
        <v>q_{6} : 120.5≤55x+14y+미&lt;121.5</v>
      </c>
    </row>
    <row r="176" spans="2:12" ht="21" customHeight="1">
      <c r="B176" s="90" t="s">
        <v>64</v>
      </c>
      <c r="C176" s="100">
        <v>52</v>
      </c>
      <c r="D176" s="101">
        <v>14</v>
      </c>
      <c r="E176" s="101">
        <v>121</v>
      </c>
      <c r="F176" s="85">
        <f>C176*'점수 계산기'!$C$27+D176*'점수 계산기'!$C$29+'점수 계산기'!$C$32</f>
        <v>118.494</v>
      </c>
      <c r="G176" s="79">
        <f t="shared" si="21"/>
        <v>2.0060000000000002</v>
      </c>
      <c r="H176" s="108" t="str">
        <f t="shared" si="23"/>
        <v>위</v>
      </c>
      <c r="J176" s="5">
        <v>155</v>
      </c>
      <c r="K176" s="5" t="str">
        <f t="shared" si="22"/>
        <v>r</v>
      </c>
      <c r="L176" s="8" t="str">
        <f>K176&amp;"_{"&amp;QUOTIENT(J176,23)&amp;"} : "&amp;'수학 진위판정'!E176-0.5&amp;"≤"&amp;'수학 진위판정'!C176&amp;"x+"&amp;'수학 진위판정'!D176&amp;"y+미&lt;"&amp;'수학 진위판정'!E176+0.5</f>
        <v>r_{6} : 120.5≤52x+14y+미&lt;121.5</v>
      </c>
    </row>
    <row r="177" spans="2:12" ht="21" customHeight="1">
      <c r="B177" s="90" t="s">
        <v>64</v>
      </c>
      <c r="C177" s="100">
        <v>51</v>
      </c>
      <c r="D177" s="101">
        <v>14</v>
      </c>
      <c r="E177" s="101">
        <v>118</v>
      </c>
      <c r="F177" s="85">
        <f>C177*'점수 계산기'!$C$27+D177*'점수 계산기'!$C$29+'점수 계산기'!$C$32</f>
        <v>117.7165</v>
      </c>
      <c r="G177" s="79">
        <f t="shared" si="21"/>
        <v>0.21649999999999636</v>
      </c>
      <c r="H177" s="108" t="str">
        <f t="shared" si="23"/>
        <v>진</v>
      </c>
      <c r="I177" s="149">
        <v>2</v>
      </c>
      <c r="J177" s="5">
        <v>156</v>
      </c>
      <c r="K177" s="5" t="str">
        <f t="shared" si="22"/>
        <v>s</v>
      </c>
      <c r="L177" s="8" t="str">
        <f>K177&amp;"_{"&amp;QUOTIENT(J177,23)&amp;"} : "&amp;'수학 진위판정'!E177-0.5&amp;"≤"&amp;'수학 진위판정'!C177&amp;"x+"&amp;'수학 진위판정'!D177&amp;"y+미&lt;"&amp;'수학 진위판정'!E177+0.5</f>
        <v>s_{6} : 117.5≤51x+14y+미&lt;118.5</v>
      </c>
    </row>
    <row r="178" spans="2:12" ht="21" customHeight="1">
      <c r="B178" s="90" t="s">
        <v>64</v>
      </c>
      <c r="C178" s="100">
        <v>50</v>
      </c>
      <c r="D178" s="101">
        <v>14</v>
      </c>
      <c r="E178" s="101">
        <v>117</v>
      </c>
      <c r="F178" s="85">
        <f>C178*'점수 계산기'!$C$27+D178*'점수 계산기'!$C$29+'점수 계산기'!$C$32</f>
        <v>116.93900000000001</v>
      </c>
      <c r="G178" s="79">
        <f t="shared" si="21"/>
        <v>0.43900000000000716</v>
      </c>
      <c r="H178" s="108" t="str">
        <f t="shared" si="23"/>
        <v>진</v>
      </c>
      <c r="J178" s="5">
        <v>157</v>
      </c>
      <c r="K178" s="5" t="str">
        <f t="shared" si="22"/>
        <v>t</v>
      </c>
      <c r="L178" s="8" t="str">
        <f>K178&amp;"_{"&amp;QUOTIENT(J178,23)&amp;"} : "&amp;'수학 진위판정'!E178-0.5&amp;"≤"&amp;'수학 진위판정'!C178&amp;"x+"&amp;'수학 진위판정'!D178&amp;"y+미&lt;"&amp;'수학 진위판정'!E178+0.5</f>
        <v>t_{6} : 116.5≤50x+14y+미&lt;117.5</v>
      </c>
    </row>
    <row r="179" spans="2:12" ht="21" customHeight="1">
      <c r="B179" s="90" t="s">
        <v>64</v>
      </c>
      <c r="C179" s="100">
        <v>47</v>
      </c>
      <c r="D179" s="101">
        <v>14</v>
      </c>
      <c r="E179" s="101">
        <v>115</v>
      </c>
      <c r="F179" s="85">
        <f>C179*'점수 계산기'!$C$27+D179*'점수 계산기'!$C$29+'점수 계산기'!$C$32</f>
        <v>114.6065</v>
      </c>
      <c r="G179" s="79">
        <f t="shared" si="21"/>
        <v>0.10649999999999693</v>
      </c>
      <c r="H179" s="108" t="str">
        <f t="shared" si="23"/>
        <v>진</v>
      </c>
      <c r="J179" s="5">
        <v>158</v>
      </c>
      <c r="K179" s="5" t="str">
        <f t="shared" si="22"/>
        <v>u</v>
      </c>
      <c r="L179" s="8" t="str">
        <f>K179&amp;"_{"&amp;QUOTIENT(J179,23)&amp;"} : "&amp;'수학 진위판정'!E179-0.5&amp;"≤"&amp;'수학 진위판정'!C179&amp;"x+"&amp;'수학 진위판정'!D179&amp;"y+미&lt;"&amp;'수학 진위판정'!E179+0.5</f>
        <v>u_{6} : 114.5≤47x+14y+미&lt;115.5</v>
      </c>
    </row>
    <row r="180" spans="2:12" ht="21" customHeight="1">
      <c r="B180" s="90" t="s">
        <v>64</v>
      </c>
      <c r="C180" s="100">
        <v>43</v>
      </c>
      <c r="D180" s="101">
        <v>14</v>
      </c>
      <c r="E180" s="101">
        <v>111</v>
      </c>
      <c r="F180" s="85">
        <f>C180*'점수 계산기'!$C$27+D180*'점수 계산기'!$C$29+'점수 계산기'!$C$32</f>
        <v>111.4965</v>
      </c>
      <c r="G180" s="79">
        <f t="shared" si="21"/>
        <v>3.5000000000025011E-3</v>
      </c>
      <c r="H180" s="108" t="str">
        <f t="shared" si="23"/>
        <v>진</v>
      </c>
      <c r="J180" s="5">
        <v>159</v>
      </c>
      <c r="K180" s="5" t="str">
        <f t="shared" si="22"/>
        <v>v</v>
      </c>
      <c r="L180" s="8" t="str">
        <f>K180&amp;"_{"&amp;QUOTIENT(J180,23)&amp;"} : "&amp;'수학 진위판정'!E180-0.5&amp;"≤"&amp;'수학 진위판정'!C180&amp;"x+"&amp;'수학 진위판정'!D180&amp;"y+미&lt;"&amp;'수학 진위판정'!E180+0.5</f>
        <v>v_{6} : 110.5≤43x+14y+미&lt;111.5</v>
      </c>
    </row>
    <row r="181" spans="2:12" ht="21" customHeight="1">
      <c r="B181" s="90" t="s">
        <v>64</v>
      </c>
      <c r="C181" s="100">
        <v>70</v>
      </c>
      <c r="D181" s="101">
        <v>12</v>
      </c>
      <c r="E181" s="101">
        <v>130</v>
      </c>
      <c r="F181" s="85">
        <f>C181*'점수 계산기'!$C$27+D181*'점수 계산기'!$C$29+'점수 계산기'!$C$32</f>
        <v>130.43700000000001</v>
      </c>
      <c r="G181" s="79">
        <f t="shared" si="21"/>
        <v>6.2999999999988177E-2</v>
      </c>
      <c r="H181" s="108" t="str">
        <f t="shared" si="23"/>
        <v>진</v>
      </c>
      <c r="I181" s="149">
        <v>2</v>
      </c>
      <c r="J181" s="5">
        <v>160</v>
      </c>
      <c r="K181" s="5" t="str">
        <f t="shared" si="22"/>
        <v>w</v>
      </c>
      <c r="L181" s="8" t="str">
        <f>K181&amp;"_{"&amp;QUOTIENT(J181,23)&amp;"} : "&amp;'수학 진위판정'!E181-0.5&amp;"≤"&amp;'수학 진위판정'!C181&amp;"x+"&amp;'수학 진위판정'!D181&amp;"y+미&lt;"&amp;'수학 진위판정'!E181+0.5</f>
        <v>w_{6} : 129.5≤70x+12y+미&lt;130.5</v>
      </c>
    </row>
    <row r="182" spans="2:12" ht="21" customHeight="1">
      <c r="B182" s="90" t="s">
        <v>64</v>
      </c>
      <c r="C182" s="100">
        <v>66</v>
      </c>
      <c r="D182" s="101">
        <v>12</v>
      </c>
      <c r="E182" s="101">
        <v>127</v>
      </c>
      <c r="F182" s="85">
        <f>C182*'점수 계산기'!$C$27+D182*'점수 계산기'!$C$29+'점수 계산기'!$C$32</f>
        <v>127.327</v>
      </c>
      <c r="G182" s="79">
        <f t="shared" si="21"/>
        <v>0.17300000000000182</v>
      </c>
      <c r="H182" s="108" t="str">
        <f t="shared" si="23"/>
        <v>진</v>
      </c>
      <c r="J182" s="5">
        <v>161</v>
      </c>
      <c r="K182" s="5" t="str">
        <f t="shared" si="22"/>
        <v>a</v>
      </c>
      <c r="L182" s="8" t="str">
        <f>K182&amp;"_{"&amp;QUOTIENT(J182,23)&amp;"} : "&amp;'수학 진위판정'!E182-0.5&amp;"≤"&amp;'수학 진위판정'!C182&amp;"x+"&amp;'수학 진위판정'!D182&amp;"y+미&lt;"&amp;'수학 진위판정'!E182+0.5</f>
        <v>a_{7} : 126.5≤66x+12y+미&lt;127.5</v>
      </c>
    </row>
    <row r="183" spans="2:12" ht="21" customHeight="1">
      <c r="B183" s="90" t="s">
        <v>64</v>
      </c>
      <c r="C183" s="100">
        <v>58</v>
      </c>
      <c r="D183" s="101">
        <v>12</v>
      </c>
      <c r="E183" s="101">
        <v>121</v>
      </c>
      <c r="F183" s="85">
        <f>C183*'점수 계산기'!$C$27+D183*'점수 계산기'!$C$29+'점수 계산기'!$C$32</f>
        <v>121.107</v>
      </c>
      <c r="G183" s="79">
        <f t="shared" si="21"/>
        <v>0.39300000000000068</v>
      </c>
      <c r="H183" s="108" t="str">
        <f t="shared" si="23"/>
        <v>진</v>
      </c>
      <c r="J183" s="5">
        <v>162</v>
      </c>
      <c r="K183" s="5" t="str">
        <f t="shared" si="22"/>
        <v>b</v>
      </c>
      <c r="L183" s="8" t="str">
        <f>K183&amp;"_{"&amp;QUOTIENT(J183,23)&amp;"} : "&amp;'수학 진위판정'!E183-0.5&amp;"≤"&amp;'수학 진위판정'!C183&amp;"x+"&amp;'수학 진위판정'!D183&amp;"y+미&lt;"&amp;'수학 진위판정'!E183+0.5</f>
        <v>b_{7} : 120.5≤58x+12y+미&lt;121.5</v>
      </c>
    </row>
    <row r="184" spans="2:12" ht="21" customHeight="1">
      <c r="B184" s="90" t="s">
        <v>64</v>
      </c>
      <c r="C184" s="100">
        <v>50</v>
      </c>
      <c r="D184" s="101">
        <v>12</v>
      </c>
      <c r="E184" s="101">
        <v>70</v>
      </c>
      <c r="F184" s="85">
        <f>C184*'점수 계산기'!$C$27+D184*'점수 계산기'!$C$29+'점수 계산기'!$C$32</f>
        <v>114.887</v>
      </c>
      <c r="G184" s="79">
        <f t="shared" si="21"/>
        <v>44.387</v>
      </c>
      <c r="H184" s="108" t="str">
        <f t="shared" si="23"/>
        <v>위</v>
      </c>
      <c r="J184" s="5">
        <v>163</v>
      </c>
      <c r="K184" s="5" t="str">
        <f t="shared" si="22"/>
        <v>c</v>
      </c>
      <c r="L184" s="8" t="str">
        <f>K184&amp;"_{"&amp;QUOTIENT(J184,23)&amp;"} : "&amp;'수학 진위판정'!E184-0.5&amp;"≤"&amp;'수학 진위판정'!C184&amp;"x+"&amp;'수학 진위판정'!D184&amp;"y+미&lt;"&amp;'수학 진위판정'!E184+0.5</f>
        <v>c_{7} : 69.5≤50x+12y+미&lt;70.5</v>
      </c>
    </row>
    <row r="185" spans="2:12" ht="21" customHeight="1">
      <c r="B185" s="90" t="s">
        <v>64</v>
      </c>
      <c r="C185" s="100">
        <v>70</v>
      </c>
      <c r="D185" s="101">
        <v>11</v>
      </c>
      <c r="E185" s="101">
        <v>129</v>
      </c>
      <c r="F185" s="85">
        <f>C185*'점수 계산기'!$C$27+D185*'점수 계산기'!$C$29+'점수 계산기'!$C$32</f>
        <v>129.411</v>
      </c>
      <c r="G185" s="79">
        <f t="shared" si="21"/>
        <v>8.8999999999998636E-2</v>
      </c>
      <c r="H185" s="108" t="str">
        <f t="shared" si="23"/>
        <v>진</v>
      </c>
      <c r="I185" s="149">
        <v>12</v>
      </c>
      <c r="J185" s="5">
        <v>164</v>
      </c>
      <c r="K185" s="5" t="str">
        <f t="shared" si="22"/>
        <v>d</v>
      </c>
      <c r="L185" s="8" t="str">
        <f>K185&amp;"_{"&amp;QUOTIENT(J185,23)&amp;"} : "&amp;'수학 진위판정'!E185-0.5&amp;"≤"&amp;'수학 진위판정'!C185&amp;"x+"&amp;'수학 진위판정'!D185&amp;"y+미&lt;"&amp;'수학 진위판정'!E185+0.5</f>
        <v>d_{7} : 128.5≤70x+11y+미&lt;129.5</v>
      </c>
    </row>
    <row r="186" spans="2:12" ht="21" customHeight="1">
      <c r="B186" s="90" t="s">
        <v>64</v>
      </c>
      <c r="C186" s="100">
        <v>70</v>
      </c>
      <c r="D186" s="101">
        <v>11</v>
      </c>
      <c r="E186" s="101">
        <v>128</v>
      </c>
      <c r="F186" s="85">
        <f>C186*'점수 계산기'!$C$27+D186*'점수 계산기'!$C$29+'점수 계산기'!$C$32</f>
        <v>129.411</v>
      </c>
      <c r="G186" s="79">
        <f t="shared" si="21"/>
        <v>0.91100000000000136</v>
      </c>
      <c r="H186" s="108" t="str">
        <f t="shared" si="23"/>
        <v>위</v>
      </c>
      <c r="J186" s="5">
        <v>165</v>
      </c>
      <c r="K186" s="5" t="str">
        <f t="shared" si="22"/>
        <v>e</v>
      </c>
      <c r="L186" s="8" t="str">
        <f>K186&amp;"_{"&amp;QUOTIENT(J186,23)&amp;"} : "&amp;'수학 진위판정'!E186-0.5&amp;"≤"&amp;'수학 진위판정'!C186&amp;"x+"&amp;'수학 진위판정'!D186&amp;"y+미&lt;"&amp;'수학 진위판정'!E186+0.5</f>
        <v>e_{7} : 127.5≤70x+11y+미&lt;128.5</v>
      </c>
    </row>
    <row r="187" spans="2:12" ht="21" customHeight="1">
      <c r="B187" s="90" t="s">
        <v>64</v>
      </c>
      <c r="C187" s="100">
        <v>67</v>
      </c>
      <c r="D187" s="101">
        <v>11</v>
      </c>
      <c r="E187" s="101">
        <v>129</v>
      </c>
      <c r="F187" s="85">
        <f>C187*'점수 계산기'!$C$27+D187*'점수 계산기'!$C$29+'점수 계산기'!$C$32</f>
        <v>127.07850000000001</v>
      </c>
      <c r="G187" s="79">
        <f t="shared" ref="G187:G189" si="24">MIN(ABS(E187-0.5-F187), ABS(E187+0.5-F187))</f>
        <v>1.4214999999999947</v>
      </c>
      <c r="H187" s="108" t="str">
        <f t="shared" si="23"/>
        <v>위</v>
      </c>
      <c r="J187" s="5">
        <v>166</v>
      </c>
      <c r="K187" s="5" t="str">
        <f t="shared" si="22"/>
        <v>f</v>
      </c>
      <c r="L187" s="8" t="str">
        <f>K187&amp;"_{"&amp;QUOTIENT(J187,23)&amp;"} : "&amp;'수학 진위판정'!E187-0.5&amp;"≤"&amp;'수학 진위판정'!C187&amp;"x+"&amp;'수학 진위판정'!D187&amp;"y+미&lt;"&amp;'수학 진위판정'!E187+0.5</f>
        <v>f_{7} : 128.5≤67x+11y+미&lt;129.5</v>
      </c>
    </row>
    <row r="188" spans="2:12" ht="21" customHeight="1">
      <c r="B188" s="90" t="s">
        <v>64</v>
      </c>
      <c r="C188" s="100">
        <v>67</v>
      </c>
      <c r="D188" s="101">
        <v>11</v>
      </c>
      <c r="E188" s="101">
        <v>127</v>
      </c>
      <c r="F188" s="85">
        <f>C188*'점수 계산기'!$C$27+D188*'점수 계산기'!$C$29+'점수 계산기'!$C$32</f>
        <v>127.07850000000001</v>
      </c>
      <c r="G188" s="79">
        <f t="shared" si="24"/>
        <v>0.42149999999999466</v>
      </c>
      <c r="H188" s="108" t="str">
        <f t="shared" si="23"/>
        <v>진</v>
      </c>
      <c r="I188" s="149">
        <v>3</v>
      </c>
      <c r="J188" s="5">
        <v>167</v>
      </c>
      <c r="K188" s="5" t="str">
        <f t="shared" si="22"/>
        <v>g</v>
      </c>
      <c r="L188" s="8" t="str">
        <f>K188&amp;"_{"&amp;QUOTIENT(J188,23)&amp;"} : "&amp;'수학 진위판정'!E188-0.5&amp;"≤"&amp;'수학 진위판정'!C188&amp;"x+"&amp;'수학 진위판정'!D188&amp;"y+미&lt;"&amp;'수학 진위판정'!E188+0.5</f>
        <v>g_{7} : 126.5≤67x+11y+미&lt;127.5</v>
      </c>
    </row>
    <row r="189" spans="2:12" ht="21" customHeight="1">
      <c r="B189" s="90" t="s">
        <v>64</v>
      </c>
      <c r="C189" s="100">
        <v>66</v>
      </c>
      <c r="D189" s="101">
        <v>11</v>
      </c>
      <c r="E189" s="101">
        <v>126</v>
      </c>
      <c r="F189" s="85">
        <f>C189*'점수 계산기'!$C$27+D189*'점수 계산기'!$C$29+'점수 계산기'!$C$32</f>
        <v>126.301</v>
      </c>
      <c r="G189" s="79">
        <f t="shared" si="24"/>
        <v>0.19899999999999807</v>
      </c>
      <c r="H189" s="108" t="str">
        <f t="shared" si="23"/>
        <v>진</v>
      </c>
      <c r="I189" s="149">
        <v>12</v>
      </c>
      <c r="J189" s="5">
        <v>168</v>
      </c>
      <c r="K189" s="5" t="str">
        <f t="shared" si="22"/>
        <v>h</v>
      </c>
      <c r="L189" s="8" t="str">
        <f>K189&amp;"_{"&amp;QUOTIENT(J189,23)&amp;"} : "&amp;'수학 진위판정'!E189-0.5&amp;"≤"&amp;'수학 진위판정'!C189&amp;"x+"&amp;'수학 진위판정'!D189&amp;"y+미&lt;"&amp;'수학 진위판정'!E189+0.5</f>
        <v>h_{7} : 125.5≤66x+11y+미&lt;126.5</v>
      </c>
    </row>
    <row r="190" spans="2:12" ht="21" customHeight="1">
      <c r="B190" s="90" t="s">
        <v>64</v>
      </c>
      <c r="C190" s="100">
        <v>63</v>
      </c>
      <c r="D190" s="101">
        <v>11</v>
      </c>
      <c r="E190" s="101">
        <v>124</v>
      </c>
      <c r="F190" s="85">
        <f>C190*'점수 계산기'!$C$27+D190*'점수 계산기'!$C$29+'점수 계산기'!$C$32</f>
        <v>123.96850000000001</v>
      </c>
      <c r="G190" s="79">
        <f t="shared" si="20"/>
        <v>0.46850000000000591</v>
      </c>
      <c r="H190" s="108" t="str">
        <f t="shared" si="23"/>
        <v>진</v>
      </c>
      <c r="I190" s="149">
        <v>4</v>
      </c>
      <c r="J190" s="5">
        <v>169</v>
      </c>
      <c r="K190" s="5" t="str">
        <f t="shared" si="22"/>
        <v>i</v>
      </c>
      <c r="L190" s="8" t="str">
        <f>K190&amp;"_{"&amp;QUOTIENT(J190,23)&amp;"} : "&amp;'수학 진위판정'!E190-0.5&amp;"≤"&amp;'수학 진위판정'!C190&amp;"x+"&amp;'수학 진위판정'!D190&amp;"y+미&lt;"&amp;'수학 진위판정'!E190+0.5</f>
        <v>i_{7} : 123.5≤63x+11y+미&lt;124.5</v>
      </c>
    </row>
    <row r="191" spans="2:12" ht="21" customHeight="1">
      <c r="B191" s="90" t="s">
        <v>64</v>
      </c>
      <c r="C191" s="100">
        <v>62</v>
      </c>
      <c r="D191" s="101">
        <v>11</v>
      </c>
      <c r="E191" s="101">
        <v>125</v>
      </c>
      <c r="F191" s="85">
        <f>C191*'점수 계산기'!$C$27+D191*'점수 계산기'!$C$29+'점수 계산기'!$C$32</f>
        <v>123.191</v>
      </c>
      <c r="G191" s="79">
        <f t="shared" si="20"/>
        <v>1.3089999999999975</v>
      </c>
      <c r="H191" s="108" t="str">
        <f t="shared" si="23"/>
        <v>위</v>
      </c>
      <c r="J191" s="5">
        <v>170</v>
      </c>
      <c r="K191" s="5" t="str">
        <f t="shared" si="22"/>
        <v>j</v>
      </c>
      <c r="L191" s="8" t="str">
        <f>K191&amp;"_{"&amp;QUOTIENT(J191,23)&amp;"} : "&amp;'수학 진위판정'!E191-0.5&amp;"≤"&amp;'수학 진위판정'!C191&amp;"x+"&amp;'수학 진위판정'!D191&amp;"y+미&lt;"&amp;'수학 진위판정'!E191+0.5</f>
        <v>j_{7} : 124.5≤62x+11y+미&lt;125.5</v>
      </c>
    </row>
    <row r="192" spans="2:12" ht="21" customHeight="1">
      <c r="B192" s="90" t="s">
        <v>64</v>
      </c>
      <c r="C192" s="100">
        <v>62</v>
      </c>
      <c r="D192" s="101">
        <v>11</v>
      </c>
      <c r="E192" s="101">
        <v>123</v>
      </c>
      <c r="F192" s="85">
        <f>C192*'점수 계산기'!$C$27+D192*'점수 계산기'!$C$29+'점수 계산기'!$C$32</f>
        <v>123.191</v>
      </c>
      <c r="G192" s="79">
        <f t="shared" si="20"/>
        <v>0.3089999999999975</v>
      </c>
      <c r="H192" s="108" t="str">
        <f t="shared" si="23"/>
        <v>진</v>
      </c>
      <c r="I192" s="149">
        <v>7</v>
      </c>
      <c r="J192" s="5">
        <v>171</v>
      </c>
      <c r="K192" s="5" t="str">
        <f t="shared" si="22"/>
        <v>k</v>
      </c>
      <c r="L192" s="8" t="str">
        <f>K192&amp;"_{"&amp;QUOTIENT(J192,23)&amp;"} : "&amp;'수학 진위판정'!E192-0.5&amp;"≤"&amp;'수학 진위판정'!C192&amp;"x+"&amp;'수학 진위판정'!D192&amp;"y+미&lt;"&amp;'수학 진위판정'!E192+0.5</f>
        <v>k_{7} : 122.5≤62x+11y+미&lt;123.5</v>
      </c>
    </row>
    <row r="193" spans="2:12" ht="21" customHeight="1">
      <c r="B193" s="90" t="s">
        <v>64</v>
      </c>
      <c r="C193" s="100">
        <v>59</v>
      </c>
      <c r="D193" s="101">
        <v>11</v>
      </c>
      <c r="E193" s="101">
        <v>121</v>
      </c>
      <c r="F193" s="85">
        <f>C193*'점수 계산기'!$C$27+D193*'점수 계산기'!$C$29+'점수 계산기'!$C$32</f>
        <v>120.85849999999999</v>
      </c>
      <c r="G193" s="79">
        <f t="shared" si="20"/>
        <v>0.35849999999999227</v>
      </c>
      <c r="H193" s="108" t="str">
        <f t="shared" si="23"/>
        <v>진</v>
      </c>
      <c r="I193" s="149">
        <v>3</v>
      </c>
      <c r="J193" s="5">
        <v>172</v>
      </c>
      <c r="K193" s="5" t="str">
        <f t="shared" si="22"/>
        <v>l</v>
      </c>
      <c r="L193" s="8" t="str">
        <f>K193&amp;"_{"&amp;QUOTIENT(J193,23)&amp;"} : "&amp;'수학 진위판정'!E193-0.5&amp;"≤"&amp;'수학 진위판정'!C193&amp;"x+"&amp;'수학 진위판정'!D193&amp;"y+미&lt;"&amp;'수학 진위판정'!E193+0.5</f>
        <v>l_{7} : 120.5≤59x+11y+미&lt;121.5</v>
      </c>
    </row>
    <row r="194" spans="2:12" ht="21" customHeight="1">
      <c r="B194" s="90" t="s">
        <v>64</v>
      </c>
      <c r="C194" s="100">
        <v>58</v>
      </c>
      <c r="D194" s="101">
        <v>11</v>
      </c>
      <c r="E194" s="101">
        <v>120</v>
      </c>
      <c r="F194" s="85">
        <f>C194*'점수 계산기'!$C$27+D194*'점수 계산기'!$C$29+'점수 계산기'!$C$32</f>
        <v>120.081</v>
      </c>
      <c r="G194" s="79">
        <f t="shared" si="20"/>
        <v>0.41899999999999693</v>
      </c>
      <c r="H194" s="108" t="str">
        <f t="shared" si="23"/>
        <v>진</v>
      </c>
      <c r="I194" s="149">
        <v>7</v>
      </c>
      <c r="J194" s="5">
        <v>173</v>
      </c>
      <c r="K194" s="5" t="str">
        <f t="shared" si="22"/>
        <v>m</v>
      </c>
      <c r="L194" s="8" t="str">
        <f>K194&amp;"_{"&amp;QUOTIENT(J194,23)&amp;"} : "&amp;'수학 진위판정'!E194-0.5&amp;"≤"&amp;'수학 진위판정'!C194&amp;"x+"&amp;'수학 진위판정'!D194&amp;"y+미&lt;"&amp;'수학 진위판정'!E194+0.5</f>
        <v>m_{7} : 119.5≤58x+11y+미&lt;120.5</v>
      </c>
    </row>
    <row r="195" spans="2:12" ht="21" customHeight="1">
      <c r="B195" s="90" t="s">
        <v>64</v>
      </c>
      <c r="C195" s="100">
        <v>56</v>
      </c>
      <c r="D195" s="101">
        <v>11</v>
      </c>
      <c r="E195" s="101">
        <v>119</v>
      </c>
      <c r="F195" s="85">
        <f>C195*'점수 계산기'!$C$27+D195*'점수 계산기'!$C$29+'점수 계산기'!$C$32</f>
        <v>118.52600000000001</v>
      </c>
      <c r="G195" s="79">
        <f t="shared" si="20"/>
        <v>2.6000000000010459E-2</v>
      </c>
      <c r="H195" s="108" t="str">
        <f t="shared" si="23"/>
        <v>진</v>
      </c>
      <c r="J195" s="5">
        <v>174</v>
      </c>
      <c r="K195" s="5" t="str">
        <f t="shared" si="22"/>
        <v>n</v>
      </c>
      <c r="L195" s="8" t="str">
        <f>K195&amp;"_{"&amp;QUOTIENT(J195,23)&amp;"} : "&amp;'수학 진위판정'!E195-0.5&amp;"≤"&amp;'수학 진위판정'!C195&amp;"x+"&amp;'수학 진위판정'!D195&amp;"y+미&lt;"&amp;'수학 진위판정'!E195+0.5</f>
        <v>n_{7} : 118.5≤56x+11y+미&lt;119.5</v>
      </c>
    </row>
    <row r="196" spans="2:12" ht="21" customHeight="1">
      <c r="B196" s="90" t="s">
        <v>64</v>
      </c>
      <c r="C196" s="100">
        <v>55</v>
      </c>
      <c r="D196" s="101">
        <v>11</v>
      </c>
      <c r="E196" s="101">
        <v>121</v>
      </c>
      <c r="F196" s="85">
        <f>C196*'점수 계산기'!$C$27+D196*'점수 계산기'!$C$29+'점수 계산기'!$C$32</f>
        <v>117.74850000000001</v>
      </c>
      <c r="G196" s="79">
        <f t="shared" si="20"/>
        <v>2.751499999999993</v>
      </c>
      <c r="H196" s="108" t="str">
        <f t="shared" si="23"/>
        <v>위</v>
      </c>
      <c r="J196" s="5">
        <v>175</v>
      </c>
      <c r="K196" s="5" t="str">
        <f t="shared" si="22"/>
        <v>o</v>
      </c>
      <c r="L196" s="8" t="str">
        <f>K196&amp;"_{"&amp;QUOTIENT(J196,23)&amp;"} : "&amp;'수학 진위판정'!E196-0.5&amp;"≤"&amp;'수학 진위판정'!C196&amp;"x+"&amp;'수학 진위판정'!D196&amp;"y+미&lt;"&amp;'수학 진위판정'!E196+0.5</f>
        <v>o_{7} : 120.5≤55x+11y+미&lt;121.5</v>
      </c>
    </row>
    <row r="197" spans="2:12" ht="21" customHeight="1">
      <c r="B197" s="90" t="s">
        <v>64</v>
      </c>
      <c r="C197" s="100">
        <v>55</v>
      </c>
      <c r="D197" s="101">
        <v>11</v>
      </c>
      <c r="E197" s="101">
        <v>118</v>
      </c>
      <c r="F197" s="85">
        <f>C197*'점수 계산기'!$C$27+D197*'점수 계산기'!$C$29+'점수 계산기'!$C$32</f>
        <v>117.74850000000001</v>
      </c>
      <c r="G197" s="79">
        <f t="shared" si="20"/>
        <v>0.24850000000000705</v>
      </c>
      <c r="H197" s="108" t="str">
        <f t="shared" si="23"/>
        <v>진</v>
      </c>
      <c r="I197" s="149">
        <v>3</v>
      </c>
      <c r="J197" s="5">
        <v>176</v>
      </c>
      <c r="K197" s="5" t="str">
        <f t="shared" si="22"/>
        <v>p</v>
      </c>
      <c r="L197" s="8" t="str">
        <f>K197&amp;"_{"&amp;QUOTIENT(J197,23)&amp;"} : "&amp;'수학 진위판정'!E197-0.5&amp;"≤"&amp;'수학 진위판정'!C197&amp;"x+"&amp;'수학 진위판정'!D197&amp;"y+미&lt;"&amp;'수학 진위판정'!E197+0.5</f>
        <v>p_{7} : 117.5≤55x+11y+미&lt;118.5</v>
      </c>
    </row>
    <row r="198" spans="2:12" ht="21" customHeight="1">
      <c r="B198" s="90" t="s">
        <v>64</v>
      </c>
      <c r="C198" s="100">
        <v>54</v>
      </c>
      <c r="D198" s="101">
        <v>11</v>
      </c>
      <c r="E198" s="101">
        <v>118</v>
      </c>
      <c r="F198" s="85">
        <f>C198*'점수 계산기'!$C$27+D198*'점수 계산기'!$C$29+'점수 계산기'!$C$32</f>
        <v>116.971</v>
      </c>
      <c r="G198" s="79">
        <f t="shared" si="20"/>
        <v>0.52899999999999636</v>
      </c>
      <c r="H198" s="108" t="str">
        <f t="shared" si="23"/>
        <v>위</v>
      </c>
      <c r="J198" s="5">
        <v>177</v>
      </c>
      <c r="K198" s="5" t="str">
        <f t="shared" si="22"/>
        <v>q</v>
      </c>
      <c r="L198" s="8" t="str">
        <f>K198&amp;"_{"&amp;QUOTIENT(J198,23)&amp;"} : "&amp;'수학 진위판정'!E198-0.5&amp;"≤"&amp;'수학 진위판정'!C198&amp;"x+"&amp;'수학 진위판정'!D198&amp;"y+미&lt;"&amp;'수학 진위판정'!E198+0.5</f>
        <v>q_{7} : 117.5≤54x+11y+미&lt;118.5</v>
      </c>
    </row>
    <row r="199" spans="2:12" ht="21" customHeight="1">
      <c r="B199" s="90" t="s">
        <v>64</v>
      </c>
      <c r="C199" s="100">
        <v>54</v>
      </c>
      <c r="D199" s="101">
        <v>11</v>
      </c>
      <c r="E199" s="101">
        <v>117</v>
      </c>
      <c r="F199" s="85">
        <f>C199*'점수 계산기'!$C$27+D199*'점수 계산기'!$C$29+'점수 계산기'!$C$32</f>
        <v>116.971</v>
      </c>
      <c r="G199" s="79">
        <f t="shared" si="20"/>
        <v>0.47100000000000364</v>
      </c>
      <c r="H199" s="108" t="str">
        <f t="shared" si="23"/>
        <v>진</v>
      </c>
      <c r="I199" s="149">
        <v>2</v>
      </c>
      <c r="J199" s="5">
        <v>178</v>
      </c>
      <c r="K199" s="5" t="str">
        <f t="shared" si="22"/>
        <v>r</v>
      </c>
      <c r="L199" s="8" t="str">
        <f>K199&amp;"_{"&amp;QUOTIENT(J199,23)&amp;"} : "&amp;'수학 진위판정'!E199-0.5&amp;"≤"&amp;'수학 진위판정'!C199&amp;"x+"&amp;'수학 진위판정'!D199&amp;"y+미&lt;"&amp;'수학 진위판정'!E199+0.5</f>
        <v>r_{7} : 116.5≤54x+11y+미&lt;117.5</v>
      </c>
    </row>
    <row r="200" spans="2:12" ht="21" customHeight="1">
      <c r="B200" s="90" t="s">
        <v>64</v>
      </c>
      <c r="C200" s="100">
        <v>52</v>
      </c>
      <c r="D200" s="101">
        <v>11</v>
      </c>
      <c r="E200" s="101">
        <v>118</v>
      </c>
      <c r="F200" s="85">
        <f>C200*'점수 계산기'!$C$27+D200*'점수 계산기'!$C$29+'점수 계산기'!$C$32</f>
        <v>115.416</v>
      </c>
      <c r="G200" s="79">
        <f t="shared" si="20"/>
        <v>2.0840000000000032</v>
      </c>
      <c r="H200" s="108" t="str">
        <f t="shared" si="23"/>
        <v>위</v>
      </c>
      <c r="J200" s="5">
        <v>179</v>
      </c>
      <c r="K200" s="5" t="str">
        <f t="shared" si="22"/>
        <v>s</v>
      </c>
      <c r="L200" s="8" t="str">
        <f>K200&amp;"_{"&amp;QUOTIENT(J200,23)&amp;"} : "&amp;'수학 진위판정'!E200-0.5&amp;"≤"&amp;'수학 진위판정'!C200&amp;"x+"&amp;'수학 진위판정'!D200&amp;"y+미&lt;"&amp;'수학 진위판정'!E200+0.5</f>
        <v>s_{7} : 117.5≤52x+11y+미&lt;118.5</v>
      </c>
    </row>
    <row r="201" spans="2:12" ht="21" customHeight="1">
      <c r="B201" s="90" t="s">
        <v>64</v>
      </c>
      <c r="C201" s="100">
        <v>52</v>
      </c>
      <c r="D201" s="101">
        <v>11</v>
      </c>
      <c r="E201" s="101">
        <v>116</v>
      </c>
      <c r="F201" s="85">
        <f>C201*'점수 계산기'!$C$27+D201*'점수 계산기'!$C$29+'점수 계산기'!$C$32</f>
        <v>115.416</v>
      </c>
      <c r="G201" s="79">
        <f t="shared" si="20"/>
        <v>8.4000000000003183E-2</v>
      </c>
      <c r="H201" s="108" t="s">
        <v>31</v>
      </c>
      <c r="J201" s="5">
        <v>180</v>
      </c>
      <c r="K201" s="5" t="str">
        <f t="shared" si="22"/>
        <v>t</v>
      </c>
      <c r="L201" s="8" t="str">
        <f>K201&amp;"_{"&amp;QUOTIENT(J201,23)&amp;"} : "&amp;'수학 진위판정'!E201-0.5&amp;"≤"&amp;'수학 진위판정'!C201&amp;"x+"&amp;'수학 진위판정'!D201&amp;"y+미&lt;"&amp;'수학 진위판정'!E201+0.5</f>
        <v>t_{7} : 115.5≤52x+11y+미&lt;116.5</v>
      </c>
    </row>
    <row r="202" spans="2:12" ht="21" customHeight="1">
      <c r="B202" s="90" t="s">
        <v>64</v>
      </c>
      <c r="C202" s="100">
        <v>51</v>
      </c>
      <c r="D202" s="101">
        <v>11</v>
      </c>
      <c r="E202" s="101">
        <v>115</v>
      </c>
      <c r="F202" s="85">
        <f>C202*'점수 계산기'!$C$27+D202*'점수 계산기'!$C$29+'점수 계산기'!$C$32</f>
        <v>114.63849999999999</v>
      </c>
      <c r="G202" s="79">
        <f t="shared" si="20"/>
        <v>0.13849999999999341</v>
      </c>
      <c r="H202" s="108" t="str">
        <f t="shared" si="23"/>
        <v>진</v>
      </c>
      <c r="J202" s="5">
        <v>181</v>
      </c>
      <c r="K202" s="5" t="str">
        <f t="shared" si="22"/>
        <v>u</v>
      </c>
      <c r="L202" s="8" t="str">
        <f>K202&amp;"_{"&amp;QUOTIENT(J202,23)&amp;"} : "&amp;'수학 진위판정'!E202-0.5&amp;"≤"&amp;'수학 진위판정'!C202&amp;"x+"&amp;'수학 진위판정'!D202&amp;"y+미&lt;"&amp;'수학 진위판정'!E202+0.5</f>
        <v>u_{7} : 114.5≤51x+11y+미&lt;115.5</v>
      </c>
    </row>
    <row r="203" spans="2:12" ht="21" customHeight="1">
      <c r="B203" s="90" t="s">
        <v>64</v>
      </c>
      <c r="C203" s="100">
        <v>50</v>
      </c>
      <c r="D203" s="101">
        <v>11</v>
      </c>
      <c r="E203" s="101">
        <v>114</v>
      </c>
      <c r="F203" s="85">
        <f>C203*'점수 계산기'!$C$27+D203*'점수 계산기'!$C$29+'점수 계산기'!$C$32</f>
        <v>113.861</v>
      </c>
      <c r="G203" s="79">
        <f t="shared" si="20"/>
        <v>0.36100000000000421</v>
      </c>
      <c r="H203" s="108" t="str">
        <f t="shared" si="23"/>
        <v>진</v>
      </c>
      <c r="I203" s="149">
        <v>2</v>
      </c>
      <c r="J203" s="5">
        <v>182</v>
      </c>
      <c r="K203" s="5" t="str">
        <f t="shared" si="22"/>
        <v>v</v>
      </c>
      <c r="L203" s="8" t="str">
        <f>K203&amp;"_{"&amp;QUOTIENT(J203,23)&amp;"} : "&amp;'수학 진위판정'!E203-0.5&amp;"≤"&amp;'수학 진위판정'!C203&amp;"x+"&amp;'수학 진위판정'!D203&amp;"y+미&lt;"&amp;'수학 진위판정'!E203+0.5</f>
        <v>v_{7} : 113.5≤50x+11y+미&lt;114.5</v>
      </c>
    </row>
    <row r="204" spans="2:12" ht="21" customHeight="1">
      <c r="B204" s="90" t="s">
        <v>64</v>
      </c>
      <c r="C204" s="100">
        <v>49</v>
      </c>
      <c r="D204" s="101">
        <v>11</v>
      </c>
      <c r="E204" s="101">
        <v>112</v>
      </c>
      <c r="F204" s="85">
        <f>C204*'점수 계산기'!$C$27+D204*'점수 계산기'!$C$29+'점수 계산기'!$C$32</f>
        <v>113.0835</v>
      </c>
      <c r="G204" s="79">
        <f t="shared" ref="G204:G208" si="25">MIN(ABS(E204-0.5-F204), ABS(E204+0.5-F204))</f>
        <v>0.5835000000000008</v>
      </c>
      <c r="H204" s="108" t="str">
        <f t="shared" si="23"/>
        <v>위</v>
      </c>
      <c r="J204" s="5">
        <v>183</v>
      </c>
      <c r="K204" s="5" t="str">
        <f t="shared" si="22"/>
        <v>w</v>
      </c>
      <c r="L204" s="8" t="str">
        <f>K204&amp;"_{"&amp;QUOTIENT(J204,23)&amp;"} : "&amp;'수학 진위판정'!E204-0.5&amp;"≤"&amp;'수학 진위판정'!C204&amp;"x+"&amp;'수학 진위판정'!D204&amp;"y+미&lt;"&amp;'수학 진위판정'!E204+0.5</f>
        <v>w_{7} : 111.5≤49x+11y+미&lt;112.5</v>
      </c>
    </row>
    <row r="205" spans="2:12" ht="21" customHeight="1">
      <c r="B205" s="90" t="s">
        <v>64</v>
      </c>
      <c r="C205" s="100">
        <v>15</v>
      </c>
      <c r="D205" s="101">
        <v>9</v>
      </c>
      <c r="E205" s="101">
        <v>85</v>
      </c>
      <c r="F205" s="85">
        <f>C205*'점수 계산기'!$C$27+D205*'점수 계산기'!$C$29+'점수 계산기'!$C$32</f>
        <v>84.596500000000006</v>
      </c>
      <c r="G205" s="79">
        <f t="shared" si="25"/>
        <v>9.6500000000006025E-2</v>
      </c>
      <c r="H205" s="108" t="str">
        <f t="shared" si="23"/>
        <v>진</v>
      </c>
      <c r="J205" s="5">
        <v>184</v>
      </c>
      <c r="K205" s="5" t="str">
        <f t="shared" si="22"/>
        <v>a</v>
      </c>
      <c r="L205" s="8" t="str">
        <f>K205&amp;"_{"&amp;QUOTIENT(J205,23)&amp;"} : "&amp;'수학 진위판정'!E205-0.5&amp;"≤"&amp;'수학 진위판정'!C205&amp;"x+"&amp;'수학 진위판정'!D205&amp;"y+미&lt;"&amp;'수학 진위판정'!E205+0.5</f>
        <v>a_{8} : 84.5≤15x+9y+미&lt;85.5</v>
      </c>
    </row>
    <row r="206" spans="2:12" ht="21" customHeight="1">
      <c r="B206" s="90" t="s">
        <v>64</v>
      </c>
      <c r="C206" s="100">
        <v>70</v>
      </c>
      <c r="D206" s="101">
        <v>8</v>
      </c>
      <c r="E206" s="101">
        <v>126</v>
      </c>
      <c r="F206" s="85">
        <f>C206*'점수 계산기'!$C$27+D206*'점수 계산기'!$C$29+'점수 계산기'!$C$32</f>
        <v>126.333</v>
      </c>
      <c r="G206" s="79">
        <f t="shared" si="25"/>
        <v>0.16700000000000159</v>
      </c>
      <c r="H206" s="108" t="str">
        <f t="shared" si="23"/>
        <v>진</v>
      </c>
      <c r="I206" s="149">
        <v>3</v>
      </c>
      <c r="J206" s="5">
        <v>185</v>
      </c>
      <c r="K206" s="5" t="str">
        <f t="shared" si="22"/>
        <v>b</v>
      </c>
      <c r="L206" s="8" t="str">
        <f>K206&amp;"_{"&amp;QUOTIENT(J206,23)&amp;"} : "&amp;'수학 진위판정'!E206-0.5&amp;"≤"&amp;'수학 진위판정'!C206&amp;"x+"&amp;'수학 진위판정'!D206&amp;"y+미&lt;"&amp;'수학 진위판정'!E206+0.5</f>
        <v>b_{8} : 125.5≤70x+8y+미&lt;126.5</v>
      </c>
    </row>
    <row r="207" spans="2:12" ht="21" customHeight="1">
      <c r="B207" s="90" t="s">
        <v>64</v>
      </c>
      <c r="C207" s="100">
        <v>67</v>
      </c>
      <c r="D207" s="101">
        <v>8</v>
      </c>
      <c r="E207" s="101">
        <v>124</v>
      </c>
      <c r="F207" s="85">
        <f>C207*'점수 계산기'!$C$27+D207*'점수 계산기'!$C$29+'점수 계산기'!$C$32</f>
        <v>124.0005</v>
      </c>
      <c r="G207" s="79">
        <f t="shared" si="25"/>
        <v>0.49949999999999761</v>
      </c>
      <c r="H207" s="108" t="str">
        <f t="shared" si="23"/>
        <v>진</v>
      </c>
      <c r="J207" s="5">
        <v>186</v>
      </c>
      <c r="K207" s="5" t="str">
        <f t="shared" si="22"/>
        <v>c</v>
      </c>
      <c r="L207" s="8" t="str">
        <f>K207&amp;"_{"&amp;QUOTIENT(J207,23)&amp;"} : "&amp;'수학 진위판정'!E207-0.5&amp;"≤"&amp;'수학 진위판정'!C207&amp;"x+"&amp;'수학 진위판정'!D207&amp;"y+미&lt;"&amp;'수학 진위판정'!E207+0.5</f>
        <v>c_{8} : 123.5≤67x+8y+미&lt;124.5</v>
      </c>
    </row>
    <row r="208" spans="2:12" ht="21" customHeight="1">
      <c r="B208" s="90" t="s">
        <v>64</v>
      </c>
      <c r="C208" s="100">
        <v>66</v>
      </c>
      <c r="D208" s="101">
        <v>8</v>
      </c>
      <c r="E208" s="101">
        <v>123</v>
      </c>
      <c r="F208" s="85">
        <f>C208*'점수 계산기'!$C$27+D208*'점수 계산기'!$C$29+'점수 계산기'!$C$32</f>
        <v>123.223</v>
      </c>
      <c r="G208" s="79">
        <f t="shared" si="25"/>
        <v>0.27700000000000102</v>
      </c>
      <c r="H208" s="108" t="str">
        <f t="shared" si="23"/>
        <v>진</v>
      </c>
      <c r="J208" s="5">
        <v>187</v>
      </c>
      <c r="K208" s="5" t="str">
        <f t="shared" si="22"/>
        <v>d</v>
      </c>
      <c r="L208" s="8" t="str">
        <f>K208&amp;"_{"&amp;QUOTIENT(J208,23)&amp;"} : "&amp;'수학 진위판정'!E208-0.5&amp;"≤"&amp;'수학 진위판정'!C208&amp;"x+"&amp;'수학 진위판정'!D208&amp;"y+미&lt;"&amp;'수학 진위판정'!E208+0.5</f>
        <v>d_{8} : 122.5≤66x+8y+미&lt;123.5</v>
      </c>
    </row>
    <row r="209" spans="2:12" ht="21" customHeight="1">
      <c r="B209" s="90" t="s">
        <v>64</v>
      </c>
      <c r="C209" s="100">
        <v>63</v>
      </c>
      <c r="D209" s="101">
        <v>8</v>
      </c>
      <c r="E209" s="101">
        <v>123</v>
      </c>
      <c r="F209" s="85">
        <f>C209*'점수 계산기'!$C$27+D209*'점수 계산기'!$C$29+'점수 계산기'!$C$32</f>
        <v>120.8905</v>
      </c>
      <c r="G209" s="79">
        <f t="shared" ref="G209:G214" si="26">MIN(ABS(E209-0.5-F209), ABS(E209+0.5-F209))</f>
        <v>1.609499999999997</v>
      </c>
      <c r="H209" s="108" t="str">
        <f t="shared" si="23"/>
        <v>위</v>
      </c>
      <c r="J209" s="5">
        <v>188</v>
      </c>
      <c r="K209" s="5" t="str">
        <f t="shared" si="22"/>
        <v>e</v>
      </c>
      <c r="L209" s="8" t="str">
        <f>K209&amp;"_{"&amp;QUOTIENT(J209,23)&amp;"} : "&amp;'수학 진위판정'!E209-0.5&amp;"≤"&amp;'수학 진위판정'!C209&amp;"x+"&amp;'수학 진위판정'!D209&amp;"y+미&lt;"&amp;'수학 진위판정'!E209+0.5</f>
        <v>e_{8} : 122.5≤63x+8y+미&lt;123.5</v>
      </c>
    </row>
    <row r="210" spans="2:12" ht="21" customHeight="1">
      <c r="B210" s="90" t="s">
        <v>64</v>
      </c>
      <c r="C210" s="100">
        <v>63</v>
      </c>
      <c r="D210" s="101">
        <v>8</v>
      </c>
      <c r="E210" s="101">
        <v>121</v>
      </c>
      <c r="F210" s="85">
        <f>C210*'점수 계산기'!$C$27+D210*'점수 계산기'!$C$29+'점수 계산기'!$C$32</f>
        <v>120.8905</v>
      </c>
      <c r="G210" s="79">
        <f t="shared" si="26"/>
        <v>0.39050000000000296</v>
      </c>
      <c r="H210" s="108" t="str">
        <f t="shared" si="23"/>
        <v>진</v>
      </c>
      <c r="J210" s="5">
        <v>189</v>
      </c>
      <c r="K210" s="5" t="str">
        <f t="shared" si="22"/>
        <v>f</v>
      </c>
      <c r="L210" s="8" t="str">
        <f>K210&amp;"_{"&amp;QUOTIENT(J210,23)&amp;"} : "&amp;'수학 진위판정'!E210-0.5&amp;"≤"&amp;'수학 진위판정'!C210&amp;"x+"&amp;'수학 진위판정'!D210&amp;"y+미&lt;"&amp;'수학 진위판정'!E210+0.5</f>
        <v>f_{8} : 120.5≤63x+8y+미&lt;121.5</v>
      </c>
    </row>
    <row r="211" spans="2:12" ht="21" customHeight="1">
      <c r="B211" s="90" t="s">
        <v>64</v>
      </c>
      <c r="C211" s="100">
        <v>62</v>
      </c>
      <c r="D211" s="101">
        <v>8</v>
      </c>
      <c r="E211" s="101">
        <v>120</v>
      </c>
      <c r="F211" s="85">
        <f>C211*'점수 계산기'!$C$27+D211*'점수 계산기'!$C$29+'점수 계산기'!$C$32</f>
        <v>120.113</v>
      </c>
      <c r="G211" s="79">
        <f t="shared" si="26"/>
        <v>0.38700000000000045</v>
      </c>
      <c r="H211" s="108" t="str">
        <f t="shared" si="23"/>
        <v>진</v>
      </c>
      <c r="J211" s="5">
        <v>190</v>
      </c>
      <c r="K211" s="5" t="str">
        <f t="shared" si="22"/>
        <v>g</v>
      </c>
      <c r="L211" s="8" t="str">
        <f>K211&amp;"_{"&amp;QUOTIENT(J211,23)&amp;"} : "&amp;'수학 진위판정'!E211-0.5&amp;"≤"&amp;'수학 진위판정'!C211&amp;"x+"&amp;'수학 진위판정'!D211&amp;"y+미&lt;"&amp;'수학 진위판정'!E211+0.5</f>
        <v>g_{8} : 119.5≤62x+8y+미&lt;120.5</v>
      </c>
    </row>
    <row r="212" spans="2:12" ht="21" customHeight="1">
      <c r="B212" s="90" t="s">
        <v>64</v>
      </c>
      <c r="C212" s="100">
        <v>59</v>
      </c>
      <c r="D212" s="101">
        <v>8</v>
      </c>
      <c r="E212" s="101">
        <v>118</v>
      </c>
      <c r="F212" s="85">
        <f>C212*'점수 계산기'!$C$27+D212*'점수 계산기'!$C$29+'점수 계산기'!$C$32</f>
        <v>117.78049999999999</v>
      </c>
      <c r="G212" s="79">
        <f t="shared" si="26"/>
        <v>0.28049999999998931</v>
      </c>
      <c r="H212" s="108" t="str">
        <f t="shared" ref="H212:H226" si="27">IF(ROUND(F212,0)=E212,"진",IF(G212&lt;0.5,"재",IF(AND(C212=0, D212=0, E212=0),"","위")))</f>
        <v>진</v>
      </c>
      <c r="J212" s="5">
        <v>191</v>
      </c>
      <c r="K212" s="5" t="str">
        <f t="shared" si="22"/>
        <v>h</v>
      </c>
      <c r="L212" s="8" t="str">
        <f>K212&amp;"_{"&amp;QUOTIENT(J212,23)&amp;"} : "&amp;'수학 진위판정'!E212-0.5&amp;"≤"&amp;'수학 진위판정'!C212&amp;"x+"&amp;'수학 진위판정'!D212&amp;"y+미&lt;"&amp;'수학 진위판정'!E212+0.5</f>
        <v>h_{8} : 117.5≤59x+8y+미&lt;118.5</v>
      </c>
    </row>
    <row r="213" spans="2:12" ht="21" customHeight="1">
      <c r="B213" s="90" t="s">
        <v>64</v>
      </c>
      <c r="C213" s="100">
        <v>58</v>
      </c>
      <c r="D213" s="101">
        <v>8</v>
      </c>
      <c r="E213" s="101">
        <v>117</v>
      </c>
      <c r="F213" s="85">
        <f>C213*'점수 계산기'!$C$27+D213*'점수 계산기'!$C$29+'점수 계산기'!$C$32</f>
        <v>117.003</v>
      </c>
      <c r="G213" s="79">
        <f t="shared" si="26"/>
        <v>0.49699999999999989</v>
      </c>
      <c r="H213" s="108" t="str">
        <f t="shared" si="27"/>
        <v>진</v>
      </c>
      <c r="I213" s="149">
        <v>2</v>
      </c>
      <c r="J213" s="5">
        <v>192</v>
      </c>
      <c r="K213" s="5" t="str">
        <f t="shared" si="22"/>
        <v>i</v>
      </c>
      <c r="L213" s="8" t="str">
        <f>K213&amp;"_{"&amp;QUOTIENT(J213,23)&amp;"} : "&amp;'수학 진위판정'!E213-0.5&amp;"≤"&amp;'수학 진위판정'!C213&amp;"x+"&amp;'수학 진위판정'!D213&amp;"y+미&lt;"&amp;'수학 진위판정'!E213+0.5</f>
        <v>i_{8} : 116.5≤58x+8y+미&lt;117.5</v>
      </c>
    </row>
    <row r="214" spans="2:12" ht="21" customHeight="1">
      <c r="B214" s="90" t="s">
        <v>64</v>
      </c>
      <c r="C214" s="100">
        <v>55</v>
      </c>
      <c r="D214" s="101">
        <v>8</v>
      </c>
      <c r="E214" s="101">
        <v>115</v>
      </c>
      <c r="F214" s="85">
        <f>C214*'점수 계산기'!$C$27+D214*'점수 계산기'!$C$29+'점수 계산기'!$C$32</f>
        <v>114.6705</v>
      </c>
      <c r="G214" s="79">
        <f t="shared" si="26"/>
        <v>0.17050000000000409</v>
      </c>
      <c r="H214" s="108" t="str">
        <f t="shared" si="27"/>
        <v>진</v>
      </c>
      <c r="I214" s="149">
        <v>3</v>
      </c>
      <c r="J214" s="5">
        <v>193</v>
      </c>
      <c r="K214" s="5" t="str">
        <f t="shared" si="22"/>
        <v>j</v>
      </c>
      <c r="L214" s="8" t="str">
        <f>K214&amp;"_{"&amp;QUOTIENT(J214,23)&amp;"} : "&amp;'수학 진위판정'!E214-0.5&amp;"≤"&amp;'수학 진위판정'!C214&amp;"x+"&amp;'수학 진위판정'!D214&amp;"y+미&lt;"&amp;'수학 진위판정'!E214+0.5</f>
        <v>j_{8} : 114.5≤55x+8y+미&lt;115.5</v>
      </c>
    </row>
    <row r="215" spans="2:12" ht="21" customHeight="1">
      <c r="B215" s="90" t="s">
        <v>64</v>
      </c>
      <c r="C215" s="100">
        <v>54</v>
      </c>
      <c r="D215" s="101">
        <v>8</v>
      </c>
      <c r="E215" s="101">
        <v>114</v>
      </c>
      <c r="F215" s="85">
        <f>C215*'점수 계산기'!$C$27+D215*'점수 계산기'!$C$29+'점수 계산기'!$C$32</f>
        <v>113.893</v>
      </c>
      <c r="G215" s="79">
        <f t="shared" ref="G215:G222" si="28">MIN(ABS(E215-0.5-F215), ABS(E215+0.5-F215))</f>
        <v>0.39300000000000068</v>
      </c>
      <c r="H215" s="108" t="str">
        <f t="shared" si="27"/>
        <v>진</v>
      </c>
      <c r="J215" s="5">
        <v>194</v>
      </c>
      <c r="K215" s="5" t="str">
        <f t="shared" si="22"/>
        <v>k</v>
      </c>
      <c r="L215" s="8" t="str">
        <f>K215&amp;"_{"&amp;QUOTIENT(J215,23)&amp;"} : "&amp;'수학 진위판정'!E215-0.5&amp;"≤"&amp;'수학 진위판정'!C215&amp;"x+"&amp;'수학 진위판정'!D215&amp;"y+미&lt;"&amp;'수학 진위판정'!E215+0.5</f>
        <v>k_{8} : 113.5≤54x+8y+미&lt;114.5</v>
      </c>
    </row>
    <row r="216" spans="2:12" ht="21" customHeight="1">
      <c r="B216" s="90" t="s">
        <v>64</v>
      </c>
      <c r="C216" s="100">
        <v>51</v>
      </c>
      <c r="D216" s="101">
        <v>8</v>
      </c>
      <c r="E216" s="101">
        <v>112</v>
      </c>
      <c r="F216" s="85">
        <f>C216*'점수 계산기'!$C$27+D216*'점수 계산기'!$C$29+'점수 계산기'!$C$32</f>
        <v>111.56049999999999</v>
      </c>
      <c r="G216" s="79">
        <f t="shared" si="28"/>
        <v>6.049999999999045E-2</v>
      </c>
      <c r="H216" s="108" t="str">
        <f t="shared" si="27"/>
        <v>진</v>
      </c>
      <c r="J216" s="5">
        <v>195</v>
      </c>
      <c r="K216" s="5" t="str">
        <f t="shared" si="22"/>
        <v>l</v>
      </c>
      <c r="L216" s="8" t="str">
        <f>K216&amp;"_{"&amp;QUOTIENT(J216,23)&amp;"} : "&amp;'수학 진위판정'!E216-0.5&amp;"≤"&amp;'수학 진위판정'!C216&amp;"x+"&amp;'수학 진위판정'!D216&amp;"y+미&lt;"&amp;'수학 진위판정'!E216+0.5</f>
        <v>l_{8} : 111.5≤51x+8y+미&lt;112.5</v>
      </c>
    </row>
    <row r="217" spans="2:12" ht="21" customHeight="1">
      <c r="B217" s="90" t="s">
        <v>64</v>
      </c>
      <c r="C217" s="100">
        <v>47</v>
      </c>
      <c r="D217" s="101">
        <v>8</v>
      </c>
      <c r="E217" s="101">
        <v>108</v>
      </c>
      <c r="F217" s="85">
        <f>C217*'점수 계산기'!$C$27+D217*'점수 계산기'!$C$29+'점수 계산기'!$C$32</f>
        <v>108.45050000000001</v>
      </c>
      <c r="G217" s="79">
        <f t="shared" si="28"/>
        <v>4.949999999999477E-2</v>
      </c>
      <c r="H217" s="108" t="str">
        <f t="shared" si="27"/>
        <v>진</v>
      </c>
      <c r="J217" s="5">
        <v>196</v>
      </c>
      <c r="K217" s="5" t="str">
        <f t="shared" si="22"/>
        <v>m</v>
      </c>
      <c r="L217" s="8" t="str">
        <f>K217&amp;"_{"&amp;QUOTIENT(J217,23)&amp;"} : "&amp;'수학 진위판정'!E217-0.5&amp;"≤"&amp;'수학 진위판정'!C217&amp;"x+"&amp;'수학 진위판정'!D217&amp;"y+확&lt;"&amp;'수학 진위판정'!E217+0.5</f>
        <v>m_{8} : 107.5≤47x+8y+확&lt;108.5</v>
      </c>
    </row>
    <row r="218" spans="2:12" ht="21" customHeight="1">
      <c r="B218" s="90" t="s">
        <v>64</v>
      </c>
      <c r="C218" s="100">
        <v>32</v>
      </c>
      <c r="D218" s="101">
        <v>8</v>
      </c>
      <c r="E218" s="101">
        <v>97</v>
      </c>
      <c r="F218" s="85">
        <f>C218*'점수 계산기'!$C$27+D218*'점수 계산기'!$C$29+'점수 계산기'!$C$32</f>
        <v>96.788000000000011</v>
      </c>
      <c r="G218" s="79">
        <f t="shared" ref="G218" si="29">MIN(ABS(E218-0.5-F218), ABS(E218+0.5-F218))</f>
        <v>0.28800000000001091</v>
      </c>
      <c r="H218" s="108" t="str">
        <f t="shared" si="27"/>
        <v>진</v>
      </c>
      <c r="J218" s="5">
        <v>197</v>
      </c>
      <c r="K218" s="5" t="str">
        <f t="shared" si="22"/>
        <v>n</v>
      </c>
      <c r="L218" s="8" t="str">
        <f>K218&amp;"_{"&amp;QUOTIENT(J218,23)&amp;"} : "&amp;'수학 진위판정'!E218-0.5&amp;"≤"&amp;'수학 진위판정'!C218&amp;"x+"&amp;'수학 진위판정'!D218&amp;"y+확&lt;"&amp;'수학 진위판정'!E218+0.5</f>
        <v>n_{8} : 96.5≤32x+8y+확&lt;97.5</v>
      </c>
    </row>
    <row r="219" spans="2:12" ht="21" customHeight="1">
      <c r="B219" s="90" t="s">
        <v>64</v>
      </c>
      <c r="C219" s="100">
        <v>59</v>
      </c>
      <c r="D219" s="101">
        <v>5</v>
      </c>
      <c r="E219" s="101">
        <v>115</v>
      </c>
      <c r="F219" s="85">
        <f>C219*'점수 계산기'!$C$27+D219*'점수 계산기'!$C$29+'점수 계산기'!$C$32</f>
        <v>114.7025</v>
      </c>
      <c r="G219" s="79">
        <f t="shared" si="28"/>
        <v>0.20250000000000057</v>
      </c>
      <c r="H219" s="108" t="str">
        <f t="shared" si="27"/>
        <v>진</v>
      </c>
      <c r="J219" s="5">
        <v>198</v>
      </c>
      <c r="K219" s="5" t="str">
        <f t="shared" si="22"/>
        <v>o</v>
      </c>
      <c r="L219" s="8" t="str">
        <f>K219&amp;"_{"&amp;QUOTIENT(J219,23)&amp;"} : "&amp;'수학 진위판정'!E219-0.5&amp;"≤"&amp;'수학 진위판정'!C219&amp;"x+"&amp;'수학 진위판정'!D219&amp;"y+확&lt;"&amp;'수학 진위판정'!E219+0.5</f>
        <v>o_{8} : 114.5≤59x+5y+확&lt;115.5</v>
      </c>
    </row>
    <row r="220" spans="2:12" ht="21" customHeight="1">
      <c r="B220" s="90" t="s">
        <v>64</v>
      </c>
      <c r="C220" s="100">
        <v>50</v>
      </c>
      <c r="D220" s="101">
        <v>5</v>
      </c>
      <c r="E220" s="101">
        <v>108</v>
      </c>
      <c r="F220" s="85">
        <f>C220*'점수 계산기'!$C$27+D220*'점수 계산기'!$C$29+'점수 계산기'!$C$32</f>
        <v>107.70500000000001</v>
      </c>
      <c r="G220" s="79">
        <f t="shared" si="28"/>
        <v>0.20500000000001251</v>
      </c>
      <c r="H220" s="108" t="str">
        <f t="shared" si="27"/>
        <v>진</v>
      </c>
      <c r="J220" s="5">
        <v>199</v>
      </c>
      <c r="K220" s="5" t="str">
        <f t="shared" si="22"/>
        <v>p</v>
      </c>
      <c r="L220" s="8" t="str">
        <f>K220&amp;"_{"&amp;QUOTIENT(J220,23)&amp;"} : "&amp;'수학 진위판정'!E220-0.5&amp;"≤"&amp;'수학 진위판정'!C220&amp;"x+"&amp;'수학 진위판정'!D220&amp;"y+확&lt;"&amp;'수학 진위판정'!E220+0.5</f>
        <v>p_{8} : 107.5≤50x+5y+확&lt;108.5</v>
      </c>
    </row>
    <row r="221" spans="2:12" ht="21" customHeight="1">
      <c r="B221" s="90" t="s">
        <v>64</v>
      </c>
      <c r="C221" s="100">
        <v>47</v>
      </c>
      <c r="D221" s="101">
        <v>5</v>
      </c>
      <c r="E221" s="101">
        <v>108</v>
      </c>
      <c r="F221" s="85">
        <f>C221*'점수 계산기'!$C$27+D221*'점수 계산기'!$C$29+'점수 계산기'!$C$32</f>
        <v>105.3725</v>
      </c>
      <c r="G221" s="79">
        <f t="shared" si="28"/>
        <v>2.1274999999999977</v>
      </c>
      <c r="H221" s="108" t="str">
        <f t="shared" si="27"/>
        <v>위</v>
      </c>
      <c r="J221" s="5">
        <v>200</v>
      </c>
      <c r="K221" s="5" t="str">
        <f t="shared" si="22"/>
        <v>q</v>
      </c>
      <c r="L221" s="8" t="str">
        <f>K221&amp;"_{"&amp;QUOTIENT(J221,23)&amp;"} : "&amp;'수학 진위판정'!E221-0.5&amp;"≤"&amp;'수학 진위판정'!C221&amp;"x+"&amp;'수학 진위판정'!D221&amp;"y+확&lt;"&amp;'수학 진위판정'!E221+0.5</f>
        <v>q_{8} : 107.5≤47x+5y+확&lt;108.5</v>
      </c>
    </row>
    <row r="222" spans="2:12" ht="21" customHeight="1">
      <c r="B222" s="90" t="s">
        <v>64</v>
      </c>
      <c r="C222" s="100">
        <v>43</v>
      </c>
      <c r="D222" s="101">
        <v>5</v>
      </c>
      <c r="E222" s="101">
        <v>102</v>
      </c>
      <c r="F222" s="85">
        <f>C222*'점수 계산기'!$C$27+D222*'점수 계산기'!$C$29+'점수 계산기'!$C$32</f>
        <v>102.2625</v>
      </c>
      <c r="G222" s="79">
        <f t="shared" si="28"/>
        <v>0.23749999999999716</v>
      </c>
      <c r="H222" s="108" t="str">
        <f t="shared" si="27"/>
        <v>진</v>
      </c>
      <c r="J222" s="5">
        <v>201</v>
      </c>
      <c r="K222" s="5" t="str">
        <f t="shared" si="22"/>
        <v>r</v>
      </c>
      <c r="L222" s="8" t="str">
        <f>K222&amp;"_{"&amp;QUOTIENT(J222,23)&amp;"} : "&amp;'수학 진위판정'!E222-0.5&amp;"≤"&amp;'수학 진위판정'!C222&amp;"x+"&amp;'수학 진위판정'!D222&amp;"y+확&lt;"&amp;'수학 진위판정'!E222+0.5</f>
        <v>r_{8} : 101.5≤43x+5y+확&lt;102.5</v>
      </c>
    </row>
    <row r="223" spans="2:12" ht="21" customHeight="1">
      <c r="B223" s="90" t="s">
        <v>64</v>
      </c>
      <c r="C223" s="100">
        <v>37</v>
      </c>
      <c r="D223" s="101">
        <v>5</v>
      </c>
      <c r="E223" s="101">
        <v>98</v>
      </c>
      <c r="F223" s="85">
        <f>C223*'점수 계산기'!$C$27+D223*'점수 계산기'!$C$29+'점수 계산기'!$C$32</f>
        <v>97.597499999999997</v>
      </c>
      <c r="G223" s="79">
        <f t="shared" ref="G223:G228" si="30">MIN(ABS(E223-0.5-F223), ABS(E223+0.5-F223))</f>
        <v>9.7499999999996589E-2</v>
      </c>
      <c r="H223" s="108" t="str">
        <f t="shared" si="27"/>
        <v>진</v>
      </c>
      <c r="J223" s="5">
        <v>202</v>
      </c>
      <c r="K223" s="5" t="str">
        <f t="shared" si="22"/>
        <v>s</v>
      </c>
      <c r="L223" s="8" t="str">
        <f>K223&amp;"_{"&amp;QUOTIENT(J223,23)&amp;"} : "&amp;'수학 진위판정'!E223-0.5&amp;"≤"&amp;'수학 진위판정'!C223&amp;"x+"&amp;'수학 진위판정'!D223&amp;"y+확&lt;"&amp;'수학 진위판정'!E223+0.5</f>
        <v>s_{8} : 97.5≤37x+5y+확&lt;98.5</v>
      </c>
    </row>
    <row r="224" spans="2:12" ht="21" customHeight="1">
      <c r="B224" s="90" t="s">
        <v>64</v>
      </c>
      <c r="C224" s="100">
        <v>30</v>
      </c>
      <c r="D224" s="101">
        <v>5</v>
      </c>
      <c r="E224" s="101">
        <v>94</v>
      </c>
      <c r="F224" s="85">
        <f>C224*'점수 계산기'!$C$27+D224*'점수 계산기'!$C$29+'점수 계산기'!$C$32</f>
        <v>92.155000000000001</v>
      </c>
      <c r="G224" s="79">
        <f t="shared" si="30"/>
        <v>1.3449999999999989</v>
      </c>
      <c r="H224" s="108" t="str">
        <f t="shared" si="27"/>
        <v>위</v>
      </c>
      <c r="J224" s="5">
        <v>203</v>
      </c>
      <c r="K224" s="5" t="str">
        <f t="shared" si="22"/>
        <v>t</v>
      </c>
      <c r="L224" s="8" t="str">
        <f>K224&amp;"_{"&amp;QUOTIENT(J224,23)&amp;"} : "&amp;'수학 진위판정'!E224-0.5&amp;"≤"&amp;'수학 진위판정'!C224&amp;"x+"&amp;'수학 진위판정'!D224&amp;"y+확&lt;"&amp;'수학 진위판정'!E224+0.5</f>
        <v>t_{8} : 93.5≤30x+5y+확&lt;94.5</v>
      </c>
    </row>
    <row r="225" spans="2:12" ht="21" customHeight="1">
      <c r="B225" s="90" t="s">
        <v>64</v>
      </c>
      <c r="C225" s="100">
        <v>2</v>
      </c>
      <c r="D225" s="101">
        <v>3</v>
      </c>
      <c r="E225" s="101">
        <v>148</v>
      </c>
      <c r="F225" s="85">
        <f>C225*'점수 계산기'!$C$27+D225*'점수 계산기'!$C$29+'점수 계산기'!$C$32</f>
        <v>68.332999999999998</v>
      </c>
      <c r="G225" s="79">
        <f t="shared" si="30"/>
        <v>79.167000000000002</v>
      </c>
      <c r="H225" s="108" t="str">
        <f t="shared" si="27"/>
        <v>위</v>
      </c>
      <c r="J225" s="5">
        <v>204</v>
      </c>
      <c r="K225" s="5" t="str">
        <f t="shared" si="22"/>
        <v>u</v>
      </c>
      <c r="L225" s="8" t="str">
        <f>K225&amp;"_{"&amp;QUOTIENT(J225,23)&amp;"} : "&amp;'수학 진위판정'!E225-0.5&amp;"≤"&amp;'수학 진위판정'!C225&amp;"x+"&amp;'수학 진위판정'!D225&amp;"y+확&lt;"&amp;'수학 진위판정'!E225+0.5</f>
        <v>u_{8} : 147.5≤2x+3y+확&lt;148.5</v>
      </c>
    </row>
    <row r="226" spans="2:12" ht="21" customHeight="1">
      <c r="B226" s="90" t="s">
        <v>64</v>
      </c>
      <c r="C226" s="100">
        <v>47</v>
      </c>
      <c r="D226" s="101">
        <v>2</v>
      </c>
      <c r="E226" s="101">
        <v>106</v>
      </c>
      <c r="F226" s="85">
        <f>C226*'점수 계산기'!$C$27+D226*'점수 계산기'!$C$29+'점수 계산기'!$C$32</f>
        <v>102.2945</v>
      </c>
      <c r="G226" s="79">
        <f t="shared" si="30"/>
        <v>3.2055000000000007</v>
      </c>
      <c r="H226" s="108" t="str">
        <f t="shared" si="27"/>
        <v>위</v>
      </c>
      <c r="J226" s="5">
        <v>205</v>
      </c>
      <c r="K226" s="5" t="str">
        <f t="shared" si="22"/>
        <v>v</v>
      </c>
      <c r="L226" s="8" t="str">
        <f>K226&amp;"_{"&amp;QUOTIENT(J226,23)&amp;"} : "&amp;'수학 진위판정'!E226-0.5&amp;"≤"&amp;'수학 진위판정'!C226&amp;"x+"&amp;'수학 진위판정'!D226&amp;"y+확&lt;"&amp;'수학 진위판정'!E226+0.5</f>
        <v>v_{8} : 105.5≤47x+2y+확&lt;106.5</v>
      </c>
    </row>
    <row r="227" spans="2:12" ht="21" customHeight="1" thickBot="1">
      <c r="B227" s="90" t="s">
        <v>64</v>
      </c>
      <c r="C227" s="100">
        <v>39</v>
      </c>
      <c r="D227" s="101">
        <v>2</v>
      </c>
      <c r="E227" s="101">
        <v>96</v>
      </c>
      <c r="F227" s="85">
        <f>C227*'점수 계산기'!$C$27+D227*'점수 계산기'!$C$29+'점수 계산기'!$C$32</f>
        <v>96.0745</v>
      </c>
      <c r="G227" s="79">
        <f t="shared" si="30"/>
        <v>0.42549999999999955</v>
      </c>
      <c r="H227" s="108" t="str">
        <f t="shared" ref="H227:H228" si="31">IF(ROUND(F227,0)=E227,"진",IF(G227&lt;0.5,"재",IF(AND(C227=0, D227=0, E227=0),"","위")))</f>
        <v>진</v>
      </c>
      <c r="J227" s="5">
        <v>206</v>
      </c>
      <c r="K227" s="5" t="str">
        <f t="shared" si="22"/>
        <v>w</v>
      </c>
      <c r="L227" s="8" t="str">
        <f>K227&amp;"_{"&amp;QUOTIENT(J227,23)&amp;"} : "&amp;'수학 진위판정'!E227-0.5&amp;"≤"&amp;'수학 진위판정'!C227&amp;"x+"&amp;'수학 진위판정'!D227&amp;"y+확&lt;"&amp;'수학 진위판정'!E227+0.5</f>
        <v>w_{8} : 95.5≤39x+2y+확&lt;96.5</v>
      </c>
    </row>
    <row r="228" spans="2:12" ht="21" hidden="1" customHeight="1">
      <c r="B228" s="256"/>
      <c r="C228" s="285"/>
      <c r="D228" s="286"/>
      <c r="E228" s="286"/>
      <c r="F228" s="85">
        <f>C228*'점수 계산기'!$C$27+D228*'점수 계산기'!$C$29+'점수 계산기'!$C$32</f>
        <v>63.7</v>
      </c>
      <c r="G228" s="79">
        <f t="shared" si="30"/>
        <v>63.2</v>
      </c>
      <c r="H228" s="108" t="str">
        <f t="shared" si="31"/>
        <v/>
      </c>
      <c r="J228" s="5">
        <v>207</v>
      </c>
      <c r="K228" s="5" t="str">
        <f t="shared" si="22"/>
        <v>a</v>
      </c>
      <c r="L228" s="8" t="str">
        <f>K228&amp;"_{"&amp;QUOTIENT(J228,23)&amp;"} : "&amp;'수학 진위판정'!E228-0.5&amp;"≤"&amp;'수학 진위판정'!C228&amp;"x+"&amp;'수학 진위판정'!D228&amp;"y+확&lt;"&amp;'수학 진위판정'!E228+0.5</f>
        <v>a_{9} : -0.5≤x+y+확&lt;0.5</v>
      </c>
    </row>
    <row r="229" spans="2:12" ht="21" hidden="1" customHeight="1">
      <c r="B229" s="256"/>
      <c r="C229" s="285"/>
      <c r="D229" s="286"/>
      <c r="E229" s="286"/>
      <c r="F229" s="258"/>
      <c r="G229" s="269"/>
      <c r="H229" s="259"/>
      <c r="J229" s="5">
        <v>208</v>
      </c>
      <c r="K229" s="5" t="str">
        <f t="shared" si="22"/>
        <v>b</v>
      </c>
      <c r="L229" s="8" t="str">
        <f>K229&amp;"_{"&amp;QUOTIENT(J229,23)&amp;"} : "&amp;'수학 진위판정'!E229-0.5&amp;"≤"&amp;'수학 진위판정'!C229&amp;"x+"&amp;'수학 진위판정'!D229&amp;"y+확&lt;"&amp;'수학 진위판정'!E229+0.5</f>
        <v>b_{9} : -0.5≤x+y+확&lt;0.5</v>
      </c>
    </row>
    <row r="230" spans="2:12" ht="21" hidden="1" customHeight="1">
      <c r="B230" s="256"/>
      <c r="C230" s="285"/>
      <c r="D230" s="286"/>
      <c r="E230" s="286"/>
      <c r="F230" s="258"/>
      <c r="G230" s="269"/>
      <c r="H230" s="259"/>
      <c r="J230" s="5">
        <v>209</v>
      </c>
      <c r="K230" s="5" t="str">
        <f t="shared" si="22"/>
        <v>c</v>
      </c>
      <c r="L230" s="8" t="str">
        <f>K230&amp;"_{"&amp;QUOTIENT(J230,23)&amp;"} : "&amp;'수학 진위판정'!E230-0.5&amp;"≤"&amp;'수학 진위판정'!C230&amp;"x+"&amp;'수학 진위판정'!D230&amp;"y+확&lt;"&amp;'수학 진위판정'!E230+0.5</f>
        <v>c_{9} : -0.5≤x+y+확&lt;0.5</v>
      </c>
    </row>
    <row r="231" spans="2:12" ht="21" hidden="1" customHeight="1">
      <c r="B231" s="256"/>
      <c r="C231" s="285"/>
      <c r="D231" s="286"/>
      <c r="E231" s="286"/>
      <c r="F231" s="258"/>
      <c r="G231" s="269"/>
      <c r="H231" s="259"/>
      <c r="J231" s="5">
        <v>210</v>
      </c>
      <c r="K231" s="5" t="str">
        <f t="shared" si="22"/>
        <v>d</v>
      </c>
      <c r="L231" s="8" t="str">
        <f>K231&amp;"_{"&amp;QUOTIENT(J231,23)&amp;"} : "&amp;'수학 진위판정'!E231-0.5&amp;"≤"&amp;'수학 진위판정'!C231&amp;"x+"&amp;'수학 진위판정'!D231&amp;"y+확&lt;"&amp;'수학 진위판정'!E231+0.5</f>
        <v>d_{9} : -0.5≤x+y+확&lt;0.5</v>
      </c>
    </row>
    <row r="232" spans="2:12" ht="21" hidden="1" customHeight="1">
      <c r="B232" s="256"/>
      <c r="C232" s="285"/>
      <c r="D232" s="286"/>
      <c r="E232" s="286"/>
      <c r="F232" s="258"/>
      <c r="G232" s="269"/>
      <c r="H232" s="259"/>
      <c r="J232" s="5">
        <v>211</v>
      </c>
      <c r="K232" s="5" t="str">
        <f t="shared" si="22"/>
        <v>e</v>
      </c>
      <c r="L232" s="8" t="str">
        <f>K232&amp;"_{"&amp;QUOTIENT(J232,23)&amp;"} : "&amp;'수학 진위판정'!E232-0.5&amp;"≤"&amp;'수학 진위판정'!C232&amp;"x+"&amp;'수학 진위판정'!D232&amp;"y+확&lt;"&amp;'수학 진위판정'!E232+0.5</f>
        <v>e_{9} : -0.5≤x+y+확&lt;0.5</v>
      </c>
    </row>
    <row r="233" spans="2:12" ht="21" hidden="1" customHeight="1">
      <c r="B233" s="256"/>
      <c r="C233" s="285"/>
      <c r="D233" s="286"/>
      <c r="E233" s="286"/>
      <c r="F233" s="258"/>
      <c r="G233" s="269"/>
      <c r="H233" s="259"/>
      <c r="J233" s="5">
        <v>212</v>
      </c>
      <c r="K233" s="5" t="str">
        <f t="shared" si="22"/>
        <v>f</v>
      </c>
      <c r="L233" s="8" t="str">
        <f>K233&amp;"_{"&amp;QUOTIENT(J233,23)&amp;"} : "&amp;'수학 진위판정'!E233-0.5&amp;"≤"&amp;'수학 진위판정'!C233&amp;"x+"&amp;'수학 진위판정'!D233&amp;"y+확&lt;"&amp;'수학 진위판정'!E233+0.5</f>
        <v>f_{9} : -0.5≤x+y+확&lt;0.5</v>
      </c>
    </row>
    <row r="234" spans="2:12" ht="21" hidden="1" customHeight="1">
      <c r="B234" s="256"/>
      <c r="C234" s="285"/>
      <c r="D234" s="286"/>
      <c r="E234" s="286"/>
      <c r="F234" s="258"/>
      <c r="G234" s="269"/>
      <c r="H234" s="259"/>
      <c r="J234" s="5">
        <v>213</v>
      </c>
      <c r="K234" s="5" t="str">
        <f t="shared" ref="K234:K292" si="32">CHAR(MOD(J234, 23)+97)</f>
        <v>g</v>
      </c>
      <c r="L234" s="8" t="str">
        <f>K234&amp;"_{"&amp;QUOTIENT(J234,23)&amp;"} : "&amp;'수학 진위판정'!E234-0.5&amp;"≤"&amp;'수학 진위판정'!C234&amp;"x+"&amp;'수학 진위판정'!D234&amp;"y+확&lt;"&amp;'수학 진위판정'!E234+0.5</f>
        <v>g_{9} : -0.5≤x+y+확&lt;0.5</v>
      </c>
    </row>
    <row r="235" spans="2:12" ht="21" hidden="1" customHeight="1">
      <c r="B235" s="256"/>
      <c r="C235" s="285"/>
      <c r="D235" s="286"/>
      <c r="E235" s="286"/>
      <c r="F235" s="258"/>
      <c r="G235" s="269"/>
      <c r="H235" s="259"/>
      <c r="J235" s="5">
        <v>214</v>
      </c>
      <c r="K235" s="5" t="str">
        <f t="shared" si="32"/>
        <v>h</v>
      </c>
      <c r="L235" s="8" t="str">
        <f>K235&amp;"_{"&amp;QUOTIENT(J235,23)&amp;"} : "&amp;'수학 진위판정'!E235-0.5&amp;"≤"&amp;'수학 진위판정'!C235&amp;"x+"&amp;'수학 진위판정'!D235&amp;"y+확&lt;"&amp;'수학 진위판정'!E235+0.5</f>
        <v>h_{9} : -0.5≤x+y+확&lt;0.5</v>
      </c>
    </row>
    <row r="236" spans="2:12" ht="21" hidden="1" customHeight="1">
      <c r="B236" s="256"/>
      <c r="C236" s="285"/>
      <c r="D236" s="286"/>
      <c r="E236" s="286"/>
      <c r="F236" s="258"/>
      <c r="G236" s="269"/>
      <c r="H236" s="259"/>
      <c r="J236" s="5">
        <v>215</v>
      </c>
      <c r="K236" s="5" t="str">
        <f t="shared" si="32"/>
        <v>i</v>
      </c>
      <c r="L236" s="8" t="str">
        <f>K236&amp;"_{"&amp;QUOTIENT(J236,23)&amp;"} : "&amp;'수학 진위판정'!E236-0.5&amp;"≤"&amp;'수학 진위판정'!C236&amp;"x+"&amp;'수학 진위판정'!D236&amp;"y+확&lt;"&amp;'수학 진위판정'!E236+0.5</f>
        <v>i_{9} : -0.5≤x+y+확&lt;0.5</v>
      </c>
    </row>
    <row r="237" spans="2:12" ht="21" hidden="1" customHeight="1">
      <c r="B237" s="256"/>
      <c r="C237" s="285"/>
      <c r="D237" s="286"/>
      <c r="E237" s="286"/>
      <c r="F237" s="258"/>
      <c r="G237" s="269"/>
      <c r="H237" s="259"/>
      <c r="J237" s="5">
        <v>216</v>
      </c>
      <c r="K237" s="5" t="str">
        <f t="shared" si="32"/>
        <v>j</v>
      </c>
      <c r="L237" s="8" t="str">
        <f>K237&amp;"_{"&amp;QUOTIENT(J237,23)&amp;"} : "&amp;'수학 진위판정'!E237-0.5&amp;"≤"&amp;'수학 진위판정'!C237&amp;"x+"&amp;'수학 진위판정'!D237&amp;"y+확&lt;"&amp;'수학 진위판정'!E237+0.5</f>
        <v>j_{9} : -0.5≤x+y+확&lt;0.5</v>
      </c>
    </row>
    <row r="238" spans="2:12" ht="21" hidden="1" customHeight="1">
      <c r="B238" s="256"/>
      <c r="C238" s="285"/>
      <c r="D238" s="286"/>
      <c r="E238" s="286"/>
      <c r="F238" s="258"/>
      <c r="G238" s="269"/>
      <c r="H238" s="259"/>
      <c r="J238" s="5">
        <v>217</v>
      </c>
      <c r="K238" s="5" t="str">
        <f t="shared" si="32"/>
        <v>k</v>
      </c>
      <c r="L238" s="8" t="str">
        <f>K238&amp;"_{"&amp;QUOTIENT(J238,23)&amp;"} : "&amp;'수학 진위판정'!E238-0.5&amp;"≤"&amp;'수학 진위판정'!C238&amp;"x+"&amp;'수학 진위판정'!D238&amp;"y+확&lt;"&amp;'수학 진위판정'!E238+0.5</f>
        <v>k_{9} : -0.5≤x+y+확&lt;0.5</v>
      </c>
    </row>
    <row r="239" spans="2:12" ht="21" hidden="1" customHeight="1">
      <c r="B239" s="256"/>
      <c r="C239" s="285"/>
      <c r="D239" s="286"/>
      <c r="E239" s="286"/>
      <c r="F239" s="258"/>
      <c r="G239" s="269"/>
      <c r="H239" s="259"/>
      <c r="J239" s="5">
        <v>218</v>
      </c>
      <c r="K239" s="5" t="str">
        <f t="shared" si="32"/>
        <v>l</v>
      </c>
      <c r="L239" s="8" t="str">
        <f>K239&amp;"_{"&amp;QUOTIENT(J239,23)&amp;"} : "&amp;'수학 진위판정'!E239-0.5&amp;"≤"&amp;'수학 진위판정'!C239&amp;"x+"&amp;'수학 진위판정'!D239&amp;"y+확&lt;"&amp;'수학 진위판정'!E239+0.5</f>
        <v>l_{9} : -0.5≤x+y+확&lt;0.5</v>
      </c>
    </row>
    <row r="240" spans="2:12" ht="21" hidden="1" customHeight="1">
      <c r="B240" s="256"/>
      <c r="C240" s="285"/>
      <c r="D240" s="286"/>
      <c r="E240" s="286"/>
      <c r="F240" s="258"/>
      <c r="G240" s="269"/>
      <c r="H240" s="259"/>
      <c r="J240" s="5">
        <v>219</v>
      </c>
      <c r="K240" s="5" t="str">
        <f t="shared" si="32"/>
        <v>m</v>
      </c>
      <c r="L240" s="8" t="str">
        <f>K240&amp;"_{"&amp;QUOTIENT(J240,23)&amp;"} : "&amp;'수학 진위판정'!E240-0.5&amp;"≤"&amp;'수학 진위판정'!C240&amp;"x+"&amp;'수학 진위판정'!D240&amp;"y+확&lt;"&amp;'수학 진위판정'!E240+0.5</f>
        <v>m_{9} : -0.5≤x+y+확&lt;0.5</v>
      </c>
    </row>
    <row r="241" spans="2:12" ht="21" hidden="1" customHeight="1">
      <c r="B241" s="256"/>
      <c r="C241" s="285"/>
      <c r="D241" s="286"/>
      <c r="E241" s="286"/>
      <c r="F241" s="258"/>
      <c r="G241" s="269"/>
      <c r="H241" s="259"/>
      <c r="J241" s="5">
        <v>220</v>
      </c>
      <c r="K241" s="5" t="str">
        <f t="shared" si="32"/>
        <v>n</v>
      </c>
      <c r="L241" s="8" t="str">
        <f>K241&amp;"_{"&amp;QUOTIENT(J241,23)&amp;"} : "&amp;'수학 진위판정'!E241-0.5&amp;"≤"&amp;'수학 진위판정'!C241&amp;"x+"&amp;'수학 진위판정'!D241&amp;"y+확&lt;"&amp;'수학 진위판정'!E241+0.5</f>
        <v>n_{9} : -0.5≤x+y+확&lt;0.5</v>
      </c>
    </row>
    <row r="242" spans="2:12" ht="21" hidden="1" customHeight="1">
      <c r="B242" s="256"/>
      <c r="C242" s="285"/>
      <c r="D242" s="286"/>
      <c r="E242" s="286"/>
      <c r="F242" s="258"/>
      <c r="G242" s="269"/>
      <c r="H242" s="259"/>
      <c r="J242" s="5">
        <v>221</v>
      </c>
      <c r="K242" s="5" t="str">
        <f t="shared" si="32"/>
        <v>o</v>
      </c>
      <c r="L242" s="8" t="str">
        <f>K242&amp;"_{"&amp;QUOTIENT(J242,23)&amp;"} : "&amp;'수학 진위판정'!E242-0.5&amp;"≤"&amp;'수학 진위판정'!C242&amp;"x+"&amp;'수학 진위판정'!D242&amp;"y+확&lt;"&amp;'수학 진위판정'!E242+0.5</f>
        <v>o_{9} : -0.5≤x+y+확&lt;0.5</v>
      </c>
    </row>
    <row r="243" spans="2:12" ht="21" hidden="1" customHeight="1">
      <c r="B243" s="256"/>
      <c r="C243" s="285"/>
      <c r="D243" s="286"/>
      <c r="E243" s="286"/>
      <c r="F243" s="258"/>
      <c r="G243" s="269"/>
      <c r="H243" s="259"/>
      <c r="J243" s="5">
        <v>222</v>
      </c>
      <c r="K243" s="5" t="str">
        <f t="shared" si="32"/>
        <v>p</v>
      </c>
      <c r="L243" s="8" t="str">
        <f>K243&amp;"_{"&amp;QUOTIENT(J243,23)&amp;"} : "&amp;'수학 진위판정'!E243-0.5&amp;"≤"&amp;'수학 진위판정'!C243&amp;"x+"&amp;'수학 진위판정'!D243&amp;"y+확&lt;"&amp;'수학 진위판정'!E243+0.5</f>
        <v>p_{9} : -0.5≤x+y+확&lt;0.5</v>
      </c>
    </row>
    <row r="244" spans="2:12" ht="21" hidden="1" customHeight="1">
      <c r="B244" s="256"/>
      <c r="C244" s="285"/>
      <c r="D244" s="286"/>
      <c r="E244" s="286"/>
      <c r="F244" s="258"/>
      <c r="G244" s="269"/>
      <c r="H244" s="259"/>
      <c r="J244" s="5">
        <v>223</v>
      </c>
      <c r="K244" s="5" t="str">
        <f t="shared" si="32"/>
        <v>q</v>
      </c>
      <c r="L244" s="8" t="str">
        <f>K244&amp;"_{"&amp;QUOTIENT(J244,23)&amp;"} : "&amp;'수학 진위판정'!E244-0.5&amp;"≤"&amp;'수학 진위판정'!C244&amp;"x+"&amp;'수학 진위판정'!D244&amp;"y+확&lt;"&amp;'수학 진위판정'!E244+0.5</f>
        <v>q_{9} : -0.5≤x+y+확&lt;0.5</v>
      </c>
    </row>
    <row r="245" spans="2:12" ht="21" hidden="1" customHeight="1">
      <c r="B245" s="256"/>
      <c r="C245" s="285"/>
      <c r="D245" s="286"/>
      <c r="E245" s="286"/>
      <c r="F245" s="258"/>
      <c r="G245" s="269"/>
      <c r="H245" s="259"/>
      <c r="J245" s="5">
        <v>224</v>
      </c>
      <c r="K245" s="5" t="str">
        <f t="shared" si="32"/>
        <v>r</v>
      </c>
      <c r="L245" s="8" t="str">
        <f>K245&amp;"_{"&amp;QUOTIENT(J245,23)&amp;"} : "&amp;'수학 진위판정'!E245-0.5&amp;"≤"&amp;'수학 진위판정'!C245&amp;"x+"&amp;'수학 진위판정'!D245&amp;"y+확&lt;"&amp;'수학 진위판정'!E245+0.5</f>
        <v>r_{9} : -0.5≤x+y+확&lt;0.5</v>
      </c>
    </row>
    <row r="246" spans="2:12" ht="21" hidden="1" customHeight="1">
      <c r="B246" s="256"/>
      <c r="C246" s="285"/>
      <c r="D246" s="286"/>
      <c r="E246" s="286"/>
      <c r="F246" s="258"/>
      <c r="G246" s="269"/>
      <c r="H246" s="259"/>
      <c r="J246" s="5">
        <v>225</v>
      </c>
      <c r="K246" s="5" t="str">
        <f t="shared" si="32"/>
        <v>s</v>
      </c>
      <c r="L246" s="8" t="str">
        <f>K246&amp;"_{"&amp;QUOTIENT(J246,23)&amp;"} : "&amp;'수학 진위판정'!E246-0.5&amp;"≤"&amp;'수학 진위판정'!C246&amp;"x+"&amp;'수학 진위판정'!D246&amp;"y+확&lt;"&amp;'수학 진위판정'!E246+0.5</f>
        <v>s_{9} : -0.5≤x+y+확&lt;0.5</v>
      </c>
    </row>
    <row r="247" spans="2:12" ht="21" hidden="1" customHeight="1">
      <c r="B247" s="256"/>
      <c r="C247" s="285"/>
      <c r="D247" s="286"/>
      <c r="E247" s="286"/>
      <c r="F247" s="258"/>
      <c r="G247" s="269"/>
      <c r="H247" s="259"/>
      <c r="J247" s="5">
        <v>226</v>
      </c>
      <c r="K247" s="5" t="str">
        <f t="shared" si="32"/>
        <v>t</v>
      </c>
      <c r="L247" s="8" t="str">
        <f>K247&amp;"_{"&amp;QUOTIENT(J247,23)&amp;"} : "&amp;'수학 진위판정'!E247-0.5&amp;"≤"&amp;'수학 진위판정'!C247&amp;"x+"&amp;'수학 진위판정'!D247&amp;"y+확&lt;"&amp;'수학 진위판정'!E247+0.5</f>
        <v>t_{9} : -0.5≤x+y+확&lt;0.5</v>
      </c>
    </row>
    <row r="248" spans="2:12" ht="21" hidden="1" customHeight="1">
      <c r="B248" s="256"/>
      <c r="C248" s="285"/>
      <c r="D248" s="286"/>
      <c r="E248" s="286"/>
      <c r="F248" s="258"/>
      <c r="G248" s="269"/>
      <c r="H248" s="259"/>
      <c r="J248" s="5">
        <v>227</v>
      </c>
      <c r="K248" s="5" t="str">
        <f t="shared" si="32"/>
        <v>u</v>
      </c>
      <c r="L248" s="8" t="str">
        <f>K248&amp;"_{"&amp;QUOTIENT(J248,23)&amp;"} : "&amp;'수학 진위판정'!E248-0.5&amp;"≤"&amp;'수학 진위판정'!C248&amp;"x+"&amp;'수학 진위판정'!D248&amp;"y+확&lt;"&amp;'수학 진위판정'!E248+0.5</f>
        <v>u_{9} : -0.5≤x+y+확&lt;0.5</v>
      </c>
    </row>
    <row r="249" spans="2:12" ht="21" hidden="1" customHeight="1">
      <c r="B249" s="256"/>
      <c r="C249" s="285"/>
      <c r="D249" s="286"/>
      <c r="E249" s="286"/>
      <c r="F249" s="258"/>
      <c r="G249" s="269"/>
      <c r="H249" s="259"/>
      <c r="J249" s="5">
        <v>228</v>
      </c>
      <c r="K249" s="5" t="str">
        <f t="shared" si="32"/>
        <v>v</v>
      </c>
      <c r="L249" s="8" t="str">
        <f>K249&amp;"_{"&amp;QUOTIENT(J249,23)&amp;"} : "&amp;'수학 진위판정'!E249-0.5&amp;"≤"&amp;'수학 진위판정'!C249&amp;"x+"&amp;'수학 진위판정'!D249&amp;"y+확&lt;"&amp;'수학 진위판정'!E249+0.5</f>
        <v>v_{9} : -0.5≤x+y+확&lt;0.5</v>
      </c>
    </row>
    <row r="250" spans="2:12" ht="21" hidden="1" customHeight="1">
      <c r="B250" s="256"/>
      <c r="C250" s="285"/>
      <c r="D250" s="286"/>
      <c r="E250" s="286"/>
      <c r="F250" s="258"/>
      <c r="G250" s="269"/>
      <c r="H250" s="259"/>
      <c r="J250" s="5">
        <v>229</v>
      </c>
      <c r="K250" s="5" t="str">
        <f t="shared" si="32"/>
        <v>w</v>
      </c>
      <c r="L250" s="8" t="str">
        <f>K250&amp;"_{"&amp;QUOTIENT(J250,23)&amp;"} : "&amp;'수학 진위판정'!E250-0.5&amp;"≤"&amp;'수학 진위판정'!C250&amp;"x+"&amp;'수학 진위판정'!D250&amp;"y+확&lt;"&amp;'수학 진위판정'!E250+0.5</f>
        <v>w_{9} : -0.5≤x+y+확&lt;0.5</v>
      </c>
    </row>
    <row r="251" spans="2:12" ht="21" hidden="1" customHeight="1">
      <c r="B251" s="256"/>
      <c r="C251" s="285"/>
      <c r="D251" s="286"/>
      <c r="E251" s="286"/>
      <c r="F251" s="258"/>
      <c r="G251" s="269"/>
      <c r="H251" s="259"/>
      <c r="J251" s="5">
        <v>230</v>
      </c>
      <c r="K251" s="5" t="str">
        <f t="shared" si="32"/>
        <v>a</v>
      </c>
      <c r="L251" s="8" t="str">
        <f>K251&amp;"_{"&amp;QUOTIENT(J251,23)&amp;"} : "&amp;'수학 진위판정'!E251-0.5&amp;"≤"&amp;'수학 진위판정'!C251&amp;"x+"&amp;'수학 진위판정'!D251&amp;"y+확&lt;"&amp;'수학 진위판정'!E251+0.5</f>
        <v>a_{10} : -0.5≤x+y+확&lt;0.5</v>
      </c>
    </row>
    <row r="252" spans="2:12" ht="21" hidden="1" customHeight="1">
      <c r="B252" s="256"/>
      <c r="C252" s="285"/>
      <c r="D252" s="286"/>
      <c r="E252" s="286"/>
      <c r="F252" s="258"/>
      <c r="G252" s="269"/>
      <c r="H252" s="259"/>
      <c r="J252" s="5">
        <v>231</v>
      </c>
      <c r="K252" s="5" t="str">
        <f t="shared" si="32"/>
        <v>b</v>
      </c>
      <c r="L252" s="8" t="str">
        <f>K252&amp;"_{"&amp;QUOTIENT(J252,23)&amp;"} : "&amp;'수학 진위판정'!E252-0.5&amp;"≤"&amp;'수학 진위판정'!C252&amp;"x+"&amp;'수학 진위판정'!D252&amp;"y+확&lt;"&amp;'수학 진위판정'!E252+0.5</f>
        <v>b_{10} : -0.5≤x+y+확&lt;0.5</v>
      </c>
    </row>
    <row r="253" spans="2:12" ht="21" hidden="1" customHeight="1">
      <c r="B253" s="256"/>
      <c r="C253" s="285"/>
      <c r="D253" s="286"/>
      <c r="E253" s="286"/>
      <c r="F253" s="258"/>
      <c r="G253" s="269"/>
      <c r="H253" s="259"/>
      <c r="J253" s="5">
        <v>232</v>
      </c>
      <c r="K253" s="5" t="str">
        <f t="shared" si="32"/>
        <v>c</v>
      </c>
      <c r="L253" s="8" t="str">
        <f>K253&amp;"_{"&amp;QUOTIENT(J253,23)&amp;"} : "&amp;'수학 진위판정'!E253-0.5&amp;"≤"&amp;'수학 진위판정'!C253&amp;"x+"&amp;'수학 진위판정'!D253&amp;"y+확&lt;"&amp;'수학 진위판정'!E253+0.5</f>
        <v>c_{10} : -0.5≤x+y+확&lt;0.5</v>
      </c>
    </row>
    <row r="254" spans="2:12" ht="21" hidden="1" customHeight="1">
      <c r="B254" s="256"/>
      <c r="C254" s="285"/>
      <c r="D254" s="286"/>
      <c r="E254" s="286"/>
      <c r="F254" s="258"/>
      <c r="G254" s="269"/>
      <c r="H254" s="259"/>
      <c r="J254" s="5">
        <v>233</v>
      </c>
      <c r="K254" s="5" t="str">
        <f t="shared" si="32"/>
        <v>d</v>
      </c>
      <c r="L254" s="8" t="str">
        <f>K254&amp;"_{"&amp;QUOTIENT(J254,23)&amp;"} : "&amp;'수학 진위판정'!E254-0.5&amp;"≤"&amp;'수학 진위판정'!C254&amp;"x+"&amp;'수학 진위판정'!D254&amp;"y+확&lt;"&amp;'수학 진위판정'!E254+0.5</f>
        <v>d_{10} : -0.5≤x+y+확&lt;0.5</v>
      </c>
    </row>
    <row r="255" spans="2:12" ht="21" hidden="1" customHeight="1">
      <c r="B255" s="256"/>
      <c r="C255" s="285"/>
      <c r="D255" s="286"/>
      <c r="E255" s="286"/>
      <c r="F255" s="258"/>
      <c r="G255" s="269"/>
      <c r="H255" s="259"/>
      <c r="J255" s="5">
        <v>234</v>
      </c>
      <c r="K255" s="5" t="str">
        <f t="shared" si="32"/>
        <v>e</v>
      </c>
      <c r="L255" s="8" t="str">
        <f>K255&amp;"_{"&amp;QUOTIENT(J255,23)&amp;"} : "&amp;'수학 진위판정'!E255-0.5&amp;"≤"&amp;'수학 진위판정'!C255&amp;"x+"&amp;'수학 진위판정'!D255&amp;"y+확&lt;"&amp;'수학 진위판정'!E255+0.5</f>
        <v>e_{10} : -0.5≤x+y+확&lt;0.5</v>
      </c>
    </row>
    <row r="256" spans="2:12" ht="21" hidden="1" customHeight="1">
      <c r="B256" s="256"/>
      <c r="C256" s="285"/>
      <c r="D256" s="286"/>
      <c r="E256" s="286"/>
      <c r="F256" s="258"/>
      <c r="G256" s="269"/>
      <c r="H256" s="259"/>
      <c r="J256" s="5">
        <v>235</v>
      </c>
      <c r="K256" s="5" t="str">
        <f t="shared" si="32"/>
        <v>f</v>
      </c>
      <c r="L256" s="8" t="str">
        <f>K256&amp;"_{"&amp;QUOTIENT(J256,23)&amp;"} : "&amp;'수학 진위판정'!E256-0.5&amp;"≤"&amp;'수학 진위판정'!C256&amp;"x+"&amp;'수학 진위판정'!D256&amp;"y+확&lt;"&amp;'수학 진위판정'!E256+0.5</f>
        <v>f_{10} : -0.5≤x+y+확&lt;0.5</v>
      </c>
    </row>
    <row r="257" spans="2:12" ht="21" hidden="1" customHeight="1">
      <c r="B257" s="256"/>
      <c r="C257" s="285"/>
      <c r="D257" s="286"/>
      <c r="E257" s="286"/>
      <c r="F257" s="258"/>
      <c r="G257" s="269"/>
      <c r="H257" s="259"/>
      <c r="J257" s="5">
        <v>236</v>
      </c>
      <c r="K257" s="5" t="str">
        <f t="shared" si="32"/>
        <v>g</v>
      </c>
      <c r="L257" s="8" t="str">
        <f>K257&amp;"_{"&amp;QUOTIENT(J257,23)&amp;"} : "&amp;'수학 진위판정'!E257-0.5&amp;"≤"&amp;'수학 진위판정'!C257&amp;"x+"&amp;'수학 진위판정'!D257&amp;"y+확&lt;"&amp;'수학 진위판정'!E257+0.5</f>
        <v>g_{10} : -0.5≤x+y+확&lt;0.5</v>
      </c>
    </row>
    <row r="258" spans="2:12" ht="21" hidden="1" customHeight="1">
      <c r="B258" s="256"/>
      <c r="C258" s="285"/>
      <c r="D258" s="286"/>
      <c r="E258" s="286"/>
      <c r="F258" s="258"/>
      <c r="G258" s="269"/>
      <c r="H258" s="259"/>
      <c r="J258" s="5">
        <v>237</v>
      </c>
      <c r="K258" s="5" t="str">
        <f t="shared" si="32"/>
        <v>h</v>
      </c>
      <c r="L258" s="8" t="str">
        <f>K258&amp;"_{"&amp;QUOTIENT(J258,23)&amp;"} : "&amp;'수학 진위판정'!E258-0.5&amp;"≤"&amp;'수학 진위판정'!C258&amp;"x+"&amp;'수학 진위판정'!D258&amp;"y+확&lt;"&amp;'수학 진위판정'!E258+0.5</f>
        <v>h_{10} : -0.5≤x+y+확&lt;0.5</v>
      </c>
    </row>
    <row r="259" spans="2:12" ht="21" hidden="1" customHeight="1">
      <c r="B259" s="256"/>
      <c r="C259" s="285"/>
      <c r="D259" s="286"/>
      <c r="E259" s="286"/>
      <c r="F259" s="258"/>
      <c r="G259" s="269"/>
      <c r="H259" s="259"/>
      <c r="J259" s="5">
        <v>238</v>
      </c>
      <c r="K259" s="5" t="str">
        <f t="shared" si="32"/>
        <v>i</v>
      </c>
      <c r="L259" s="8" t="str">
        <f>K259&amp;"_{"&amp;QUOTIENT(J259,23)&amp;"} : "&amp;'수학 진위판정'!E259-0.5&amp;"≤"&amp;'수학 진위판정'!C259&amp;"x+"&amp;'수학 진위판정'!D259&amp;"y+확&lt;"&amp;'수학 진위판정'!E259+0.5</f>
        <v>i_{10} : -0.5≤x+y+확&lt;0.5</v>
      </c>
    </row>
    <row r="260" spans="2:12" ht="21" hidden="1" customHeight="1">
      <c r="B260" s="256"/>
      <c r="C260" s="285"/>
      <c r="D260" s="286"/>
      <c r="E260" s="286"/>
      <c r="F260" s="258"/>
      <c r="G260" s="269"/>
      <c r="H260" s="259"/>
      <c r="J260" s="5">
        <v>239</v>
      </c>
      <c r="K260" s="5" t="str">
        <f t="shared" si="32"/>
        <v>j</v>
      </c>
      <c r="L260" s="8" t="str">
        <f>K260&amp;"_{"&amp;QUOTIENT(J260,23)&amp;"} : "&amp;'수학 진위판정'!E260-0.5&amp;"≤"&amp;'수학 진위판정'!C260&amp;"x+"&amp;'수학 진위판정'!D260&amp;"y+확&lt;"&amp;'수학 진위판정'!E260+0.5</f>
        <v>j_{10} : -0.5≤x+y+확&lt;0.5</v>
      </c>
    </row>
    <row r="261" spans="2:12" ht="21" hidden="1" customHeight="1">
      <c r="B261" s="256"/>
      <c r="C261" s="285"/>
      <c r="D261" s="286"/>
      <c r="E261" s="286"/>
      <c r="F261" s="258"/>
      <c r="G261" s="269"/>
      <c r="H261" s="259"/>
      <c r="J261" s="5">
        <v>240</v>
      </c>
      <c r="K261" s="5" t="str">
        <f t="shared" si="32"/>
        <v>k</v>
      </c>
      <c r="L261" s="8" t="str">
        <f>K261&amp;"_{"&amp;QUOTIENT(J261,23)&amp;"} : "&amp;'수학 진위판정'!E261-0.5&amp;"≤"&amp;'수학 진위판정'!C261&amp;"x+"&amp;'수학 진위판정'!D261&amp;"y+확&lt;"&amp;'수학 진위판정'!E261+0.5</f>
        <v>k_{10} : -0.5≤x+y+확&lt;0.5</v>
      </c>
    </row>
    <row r="262" spans="2:12" ht="21" hidden="1" customHeight="1">
      <c r="B262" s="256"/>
      <c r="C262" s="285"/>
      <c r="D262" s="286"/>
      <c r="E262" s="286"/>
      <c r="F262" s="258"/>
      <c r="G262" s="269"/>
      <c r="H262" s="259"/>
      <c r="J262" s="5">
        <v>241</v>
      </c>
      <c r="K262" s="5" t="str">
        <f t="shared" si="32"/>
        <v>l</v>
      </c>
      <c r="L262" s="8" t="str">
        <f>K262&amp;"_{"&amp;QUOTIENT(J262,23)&amp;"} : "&amp;'수학 진위판정'!E262-0.5&amp;"≤"&amp;'수학 진위판정'!C262&amp;"x+"&amp;'수학 진위판정'!D262&amp;"y+확&lt;"&amp;'수학 진위판정'!E262+0.5</f>
        <v>l_{10} : -0.5≤x+y+확&lt;0.5</v>
      </c>
    </row>
    <row r="263" spans="2:12" ht="21" hidden="1" customHeight="1">
      <c r="B263" s="256"/>
      <c r="C263" s="285"/>
      <c r="D263" s="286"/>
      <c r="E263" s="286"/>
      <c r="F263" s="258"/>
      <c r="G263" s="269"/>
      <c r="H263" s="259"/>
      <c r="J263" s="5">
        <v>242</v>
      </c>
      <c r="K263" s="5" t="str">
        <f t="shared" si="32"/>
        <v>m</v>
      </c>
      <c r="L263" s="8" t="str">
        <f>K263&amp;"_{"&amp;QUOTIENT(J263,23)&amp;"} : "&amp;'수학 진위판정'!E263-0.5&amp;"≤"&amp;'수학 진위판정'!C263&amp;"x+"&amp;'수학 진위판정'!D263&amp;"y+확&lt;"&amp;'수학 진위판정'!E263+0.5</f>
        <v>m_{10} : -0.5≤x+y+확&lt;0.5</v>
      </c>
    </row>
    <row r="264" spans="2:12" ht="21" hidden="1" customHeight="1">
      <c r="B264" s="256"/>
      <c r="C264" s="285"/>
      <c r="D264" s="286"/>
      <c r="E264" s="286"/>
      <c r="F264" s="258"/>
      <c r="G264" s="269"/>
      <c r="H264" s="259"/>
      <c r="J264" s="5">
        <v>243</v>
      </c>
      <c r="K264" s="5" t="str">
        <f t="shared" si="32"/>
        <v>n</v>
      </c>
      <c r="L264" s="8" t="str">
        <f>K264&amp;"_{"&amp;QUOTIENT(J264,23)&amp;"} : "&amp;'수학 진위판정'!E264-0.5&amp;"≤"&amp;'수학 진위판정'!C264&amp;"x+"&amp;'수학 진위판정'!D264&amp;"y+확&lt;"&amp;'수학 진위판정'!E264+0.5</f>
        <v>n_{10} : -0.5≤x+y+확&lt;0.5</v>
      </c>
    </row>
    <row r="265" spans="2:12" ht="21" hidden="1" customHeight="1" thickBot="1">
      <c r="B265" s="281"/>
      <c r="C265" s="287"/>
      <c r="D265" s="288"/>
      <c r="E265" s="288"/>
      <c r="F265" s="271"/>
      <c r="G265" s="282"/>
      <c r="H265" s="283"/>
      <c r="J265" s="5">
        <v>244</v>
      </c>
      <c r="K265" s="5" t="str">
        <f t="shared" si="32"/>
        <v>o</v>
      </c>
      <c r="L265" s="8" t="str">
        <f>K265&amp;"_{"&amp;QUOTIENT(J265,23)&amp;"} : "&amp;'수학 진위판정'!E265-0.5&amp;"≤"&amp;'수학 진위판정'!C265&amp;"x+"&amp;'수학 진위판정'!D265&amp;"y+확&lt;"&amp;'수학 진위판정'!E265+0.5</f>
        <v>o_{10} : -0.5≤x+y+확&lt;0.5</v>
      </c>
    </row>
    <row r="266" spans="2:12" ht="21" customHeight="1">
      <c r="B266" s="158" t="s">
        <v>65</v>
      </c>
      <c r="C266" s="73">
        <v>74</v>
      </c>
      <c r="D266" s="74">
        <v>26</v>
      </c>
      <c r="E266" s="74">
        <v>142</v>
      </c>
      <c r="F266" s="74">
        <f>C266*'점수 계산기'!$C$27+D266*'점수 계산기'!$C$30+'점수 계산기'!$C$33</f>
        <v>142.15099999999998</v>
      </c>
      <c r="G266" s="74">
        <f t="shared" ref="G266:G281" si="33">MIN(ABS(E266-0.5-F266), ABS(E266+0.5-F266))</f>
        <v>0.34900000000001796</v>
      </c>
      <c r="H266" s="105" t="str">
        <f t="shared" ref="H266:H281" si="34">IF(ROUND(F266,0)=E266,"진",IF(G266&lt;0.5,"재",IF(AND(C266=0, D266=0, E266=0),"","위")))</f>
        <v>진</v>
      </c>
      <c r="I266" s="149">
        <v>3</v>
      </c>
      <c r="J266" s="5">
        <v>245</v>
      </c>
      <c r="K266" s="5" t="str">
        <f t="shared" si="32"/>
        <v>p</v>
      </c>
      <c r="L266" s="8" t="str">
        <f>K266&amp;"_{"&amp;QUOTIENT(J266,23)&amp;"} : "&amp;'수학 진위판정'!E266-0.5&amp;"≤"&amp;'수학 진위판정'!C266&amp;"x+"&amp;'수학 진위판정'!D266&amp;"y+기&lt;"&amp;'수학 진위판정'!E266+0.5</f>
        <v>p_{10} : 141.5≤74x+26y+기&lt;142.5</v>
      </c>
    </row>
    <row r="267" spans="2:12" ht="21" customHeight="1">
      <c r="B267" s="159" t="s">
        <v>65</v>
      </c>
      <c r="C267" s="84">
        <v>70</v>
      </c>
      <c r="D267" s="85">
        <v>26</v>
      </c>
      <c r="E267" s="85">
        <v>139</v>
      </c>
      <c r="F267" s="85">
        <f>C267*'점수 계산기'!$C$27+D267*'점수 계산기'!$C$30+'점수 계산기'!$C$33</f>
        <v>139.041</v>
      </c>
      <c r="G267" s="85">
        <f t="shared" si="33"/>
        <v>0.45900000000000318</v>
      </c>
      <c r="H267" s="108" t="str">
        <f t="shared" si="34"/>
        <v>진</v>
      </c>
      <c r="I267" s="149">
        <v>7</v>
      </c>
      <c r="J267" s="5">
        <v>246</v>
      </c>
      <c r="K267" s="5" t="str">
        <f t="shared" si="32"/>
        <v>q</v>
      </c>
      <c r="L267" s="8" t="str">
        <f>K267&amp;"_{"&amp;QUOTIENT(J267,23)&amp;"} : "&amp;'수학 진위판정'!E267-0.5&amp;"≤"&amp;'수학 진위판정'!C267&amp;"x+"&amp;'수학 진위판정'!D267&amp;"y+기&lt;"&amp;'수학 진위판정'!E267+0.5</f>
        <v>q_{10} : 138.5≤70x+26y+기&lt;139.5</v>
      </c>
    </row>
    <row r="268" spans="2:12" ht="21" customHeight="1">
      <c r="B268" s="159" t="s">
        <v>65</v>
      </c>
      <c r="C268" s="84">
        <v>67</v>
      </c>
      <c r="D268" s="85">
        <v>26</v>
      </c>
      <c r="E268" s="85">
        <v>137</v>
      </c>
      <c r="F268" s="85">
        <f>C268*'점수 계산기'!$C$27+D268*'점수 계산기'!$C$30+'점수 계산기'!$C$33</f>
        <v>136.70849999999999</v>
      </c>
      <c r="G268" s="85">
        <f t="shared" si="33"/>
        <v>0.20849999999998658</v>
      </c>
      <c r="H268" s="108" t="str">
        <f t="shared" si="34"/>
        <v>진</v>
      </c>
      <c r="I268" s="149">
        <v>2</v>
      </c>
      <c r="J268" s="5">
        <v>247</v>
      </c>
      <c r="K268" s="5" t="str">
        <f t="shared" si="32"/>
        <v>r</v>
      </c>
      <c r="L268" s="8" t="str">
        <f>K268&amp;"_{"&amp;QUOTIENT(J268,23)&amp;"} : "&amp;'수학 진위판정'!E268-0.5&amp;"≤"&amp;'수학 진위판정'!C268&amp;"x+"&amp;'수학 진위판정'!D268&amp;"y+기&lt;"&amp;'수학 진위판정'!E268+0.5</f>
        <v>r_{10} : 136.5≤67x+26y+기&lt;137.5</v>
      </c>
    </row>
    <row r="269" spans="2:12" ht="21" customHeight="1">
      <c r="B269" s="159" t="s">
        <v>65</v>
      </c>
      <c r="C269" s="84">
        <v>66</v>
      </c>
      <c r="D269" s="85">
        <v>26</v>
      </c>
      <c r="E269" s="85">
        <v>136</v>
      </c>
      <c r="F269" s="85">
        <f>C269*'점수 계산기'!$C$27+D269*'점수 계산기'!$C$30+'점수 계산기'!$C$33</f>
        <v>135.93099999999998</v>
      </c>
      <c r="G269" s="85">
        <f t="shared" si="33"/>
        <v>0.43099999999998317</v>
      </c>
      <c r="H269" s="108" t="str">
        <f t="shared" si="34"/>
        <v>진</v>
      </c>
      <c r="J269" s="5">
        <v>248</v>
      </c>
      <c r="K269" s="5" t="str">
        <f t="shared" si="32"/>
        <v>s</v>
      </c>
      <c r="L269" s="8" t="str">
        <f>K269&amp;"_{"&amp;QUOTIENT(J269,23)&amp;"} : "&amp;'수학 진위판정'!E269-0.5&amp;"≤"&amp;'수학 진위판정'!C269&amp;"x+"&amp;'수학 진위판정'!D269&amp;"y+기&lt;"&amp;'수학 진위판정'!E269+0.5</f>
        <v>s_{10} : 135.5≤66x+26y+기&lt;136.5</v>
      </c>
    </row>
    <row r="270" spans="2:12" ht="21" customHeight="1">
      <c r="B270" s="159" t="s">
        <v>65</v>
      </c>
      <c r="C270" s="84">
        <v>59</v>
      </c>
      <c r="D270" s="85">
        <v>26</v>
      </c>
      <c r="E270" s="85">
        <v>130</v>
      </c>
      <c r="F270" s="85">
        <f>C270*'점수 계산기'!$C$27+D270*'점수 계산기'!$C$30+'점수 계산기'!$C$33</f>
        <v>130.48849999999999</v>
      </c>
      <c r="G270" s="85">
        <f t="shared" si="33"/>
        <v>1.1500000000012278E-2</v>
      </c>
      <c r="H270" s="108" t="str">
        <f t="shared" si="34"/>
        <v>진</v>
      </c>
      <c r="I270" s="149">
        <v>2</v>
      </c>
      <c r="J270" s="5">
        <v>249</v>
      </c>
      <c r="K270" s="5" t="str">
        <f t="shared" si="32"/>
        <v>t</v>
      </c>
      <c r="L270" s="8" t="str">
        <f>K270&amp;"_{"&amp;QUOTIENT(J270,23)&amp;"} : "&amp;'수학 진위판정'!E270-0.5&amp;"≤"&amp;'수학 진위판정'!C270&amp;"x+"&amp;'수학 진위판정'!D270&amp;"y+기&lt;"&amp;'수학 진위판정'!E270+0.5</f>
        <v>t_{10} : 129.5≤59x+26y+기&lt;130.5</v>
      </c>
    </row>
    <row r="271" spans="2:12" ht="21" customHeight="1">
      <c r="B271" s="159" t="s">
        <v>65</v>
      </c>
      <c r="C271" s="84">
        <v>58</v>
      </c>
      <c r="D271" s="85">
        <v>26</v>
      </c>
      <c r="E271" s="85">
        <v>130</v>
      </c>
      <c r="F271" s="85">
        <f>C271*'점수 계산기'!$C$27+D271*'점수 계산기'!$C$30+'점수 계산기'!$C$33</f>
        <v>129.71099999999998</v>
      </c>
      <c r="G271" s="85">
        <f t="shared" si="33"/>
        <v>0.21099999999998431</v>
      </c>
      <c r="H271" s="108" t="str">
        <f t="shared" si="34"/>
        <v>진</v>
      </c>
      <c r="J271" s="5">
        <v>250</v>
      </c>
      <c r="K271" s="5" t="str">
        <f t="shared" si="32"/>
        <v>u</v>
      </c>
      <c r="L271" s="8" t="str">
        <f>K271&amp;"_{"&amp;QUOTIENT(J271,23)&amp;"} : "&amp;'수학 진위판정'!E271-0.5&amp;"≤"&amp;'수학 진위판정'!C271&amp;"x+"&amp;'수학 진위판정'!D271&amp;"y+기&lt;"&amp;'수학 진위판정'!E271+0.5</f>
        <v>u_{10} : 129.5≤58x+26y+기&lt;130.5</v>
      </c>
    </row>
    <row r="272" spans="2:12" ht="21" customHeight="1">
      <c r="B272" s="159" t="s">
        <v>65</v>
      </c>
      <c r="C272" s="84">
        <v>67</v>
      </c>
      <c r="D272" s="85">
        <v>23</v>
      </c>
      <c r="E272" s="85">
        <v>134</v>
      </c>
      <c r="F272" s="85">
        <f>C272*'점수 계산기'!$C$27+D272*'점수 계산기'!$C$30+'점수 계산기'!$C$33</f>
        <v>134.26050000000001</v>
      </c>
      <c r="G272" s="85">
        <f t="shared" si="33"/>
        <v>0.2394999999999925</v>
      </c>
      <c r="H272" s="108" t="str">
        <f t="shared" si="34"/>
        <v>진</v>
      </c>
      <c r="J272" s="5">
        <v>251</v>
      </c>
      <c r="K272" s="5" t="str">
        <f t="shared" si="32"/>
        <v>v</v>
      </c>
      <c r="L272" s="8" t="str">
        <f>K272&amp;"_{"&amp;QUOTIENT(J272,23)&amp;"} : "&amp;'수학 진위판정'!E272-0.5&amp;"≤"&amp;'수학 진위판정'!C272&amp;"x+"&amp;'수학 진위판정'!D272&amp;"y+기&lt;"&amp;'수학 진위판정'!E272+0.5</f>
        <v>v_{10} : 133.5≤67x+23y+기&lt;134.5</v>
      </c>
    </row>
    <row r="273" spans="2:12" ht="21" customHeight="1">
      <c r="B273" s="159" t="s">
        <v>65</v>
      </c>
      <c r="C273" s="84">
        <v>55</v>
      </c>
      <c r="D273" s="85">
        <v>23</v>
      </c>
      <c r="E273" s="85">
        <v>125</v>
      </c>
      <c r="F273" s="85">
        <f>C273*'점수 계산기'!$C$27+D273*'점수 계산기'!$C$30+'점수 계산기'!$C$33</f>
        <v>124.93049999999999</v>
      </c>
      <c r="G273" s="85">
        <f t="shared" si="33"/>
        <v>0.430499999999995</v>
      </c>
      <c r="H273" s="108" t="str">
        <f t="shared" si="34"/>
        <v>진</v>
      </c>
      <c r="J273" s="5">
        <v>252</v>
      </c>
      <c r="K273" s="5" t="str">
        <f t="shared" si="32"/>
        <v>w</v>
      </c>
      <c r="L273" s="8" t="str">
        <f>K273&amp;"_{"&amp;QUOTIENT(J273,23)&amp;"} : "&amp;'수학 진위판정'!E273-0.5&amp;"≤"&amp;'수학 진위판정'!C273&amp;"x+"&amp;'수학 진위판정'!D273&amp;"y+기&lt;"&amp;'수학 진위판정'!E273+0.5</f>
        <v>w_{10} : 124.5≤55x+23y+기&lt;125.5</v>
      </c>
    </row>
    <row r="274" spans="2:12" ht="21" customHeight="1">
      <c r="B274" s="159" t="s">
        <v>65</v>
      </c>
      <c r="C274" s="84">
        <v>71</v>
      </c>
      <c r="D274" s="85">
        <v>22</v>
      </c>
      <c r="E274" s="85">
        <v>137</v>
      </c>
      <c r="F274" s="85">
        <f>C274*'점수 계산기'!$C$27+D274*'점수 계산기'!$C$30+'점수 계산기'!$C$33</f>
        <v>136.55449999999999</v>
      </c>
      <c r="G274" s="85">
        <f t="shared" si="33"/>
        <v>5.4499999999990223E-2</v>
      </c>
      <c r="H274" s="108" t="str">
        <f t="shared" si="34"/>
        <v>진</v>
      </c>
      <c r="J274" s="5">
        <v>253</v>
      </c>
      <c r="K274" s="5" t="str">
        <f t="shared" si="32"/>
        <v>a</v>
      </c>
      <c r="L274" s="8" t="str">
        <f>K274&amp;"_{"&amp;QUOTIENT(J274,23)&amp;"} : "&amp;'수학 진위판정'!E274-0.5&amp;"≤"&amp;'수학 진위판정'!C274&amp;"x+"&amp;'수학 진위판정'!D274&amp;"y+기&lt;"&amp;'수학 진위판정'!E274+0.5</f>
        <v>a_{11} : 136.5≤71x+22y+기&lt;137.5</v>
      </c>
    </row>
    <row r="275" spans="2:12" ht="21" customHeight="1">
      <c r="B275" s="159" t="s">
        <v>65</v>
      </c>
      <c r="C275" s="84">
        <v>70</v>
      </c>
      <c r="D275" s="85">
        <v>22</v>
      </c>
      <c r="E275" s="85">
        <v>136</v>
      </c>
      <c r="F275" s="85">
        <f>C275*'점수 계산기'!$C$27+D275*'점수 계산기'!$C$30+'점수 계산기'!$C$33</f>
        <v>135.77699999999999</v>
      </c>
      <c r="G275" s="85">
        <f t="shared" si="33"/>
        <v>0.27699999999998681</v>
      </c>
      <c r="H275" s="108" t="str">
        <f t="shared" si="34"/>
        <v>진</v>
      </c>
      <c r="I275" s="149">
        <v>2</v>
      </c>
      <c r="J275" s="5">
        <v>254</v>
      </c>
      <c r="K275" s="5" t="str">
        <f t="shared" si="32"/>
        <v>b</v>
      </c>
      <c r="L275" s="8" t="str">
        <f>K275&amp;"_{"&amp;QUOTIENT(J275,23)&amp;"} : "&amp;'수학 진위판정'!E275-0.5&amp;"≤"&amp;'수학 진위판정'!C275&amp;"x+"&amp;'수학 진위판정'!D275&amp;"y+기&lt;"&amp;'수학 진위판정'!E275+0.5</f>
        <v>b_{11} : 135.5≤70x+22y+기&lt;136.5</v>
      </c>
    </row>
    <row r="276" spans="2:12" ht="21" customHeight="1">
      <c r="B276" s="159" t="s">
        <v>65</v>
      </c>
      <c r="C276" s="84">
        <v>67</v>
      </c>
      <c r="D276" s="85">
        <v>22</v>
      </c>
      <c r="E276" s="85">
        <v>133</v>
      </c>
      <c r="F276" s="85">
        <f>C276*'점수 계산기'!$C$27+D276*'점수 계산기'!$C$30+'점수 계산기'!$C$33</f>
        <v>133.44450000000001</v>
      </c>
      <c r="G276" s="85">
        <f t="shared" si="33"/>
        <v>5.5499999999994998E-2</v>
      </c>
      <c r="H276" s="108" t="str">
        <f t="shared" si="34"/>
        <v>진</v>
      </c>
      <c r="I276" s="149">
        <v>2</v>
      </c>
      <c r="J276" s="5">
        <v>255</v>
      </c>
      <c r="K276" s="5" t="str">
        <f t="shared" si="32"/>
        <v>c</v>
      </c>
      <c r="L276" s="8" t="str">
        <f>K276&amp;"_{"&amp;QUOTIENT(J276,23)&amp;"} : "&amp;'수학 진위판정'!E276-0.5&amp;"≤"&amp;'수학 진위판정'!C276&amp;"x+"&amp;'수학 진위판정'!D276&amp;"y+기&lt;"&amp;'수학 진위판정'!E276+0.5</f>
        <v>c_{11} : 132.5≤67x+22y+기&lt;133.5</v>
      </c>
    </row>
    <row r="277" spans="2:12" ht="21" customHeight="1">
      <c r="B277" s="159" t="s">
        <v>65</v>
      </c>
      <c r="C277" s="84">
        <v>66</v>
      </c>
      <c r="D277" s="85">
        <v>22</v>
      </c>
      <c r="E277" s="85">
        <v>133</v>
      </c>
      <c r="F277" s="85">
        <f>C277*'점수 계산기'!$C$27+D277*'점수 계산기'!$C$30+'점수 계산기'!$C$33</f>
        <v>132.667</v>
      </c>
      <c r="G277" s="85">
        <f t="shared" si="33"/>
        <v>0.16700000000000159</v>
      </c>
      <c r="H277" s="108" t="str">
        <f t="shared" si="34"/>
        <v>진</v>
      </c>
      <c r="I277" s="149">
        <v>6</v>
      </c>
      <c r="J277" s="5">
        <v>256</v>
      </c>
      <c r="K277" s="5" t="str">
        <f t="shared" si="32"/>
        <v>d</v>
      </c>
      <c r="L277" s="8" t="str">
        <f>K277&amp;"_{"&amp;QUOTIENT(J277,23)&amp;"} : "&amp;'수학 진위판정'!E277-0.5&amp;"≤"&amp;'수학 진위판정'!C277&amp;"x+"&amp;'수학 진위판정'!D277&amp;"y+기&lt;"&amp;'수학 진위판정'!E277+0.5</f>
        <v>d_{11} : 132.5≤66x+22y+기&lt;133.5</v>
      </c>
    </row>
    <row r="278" spans="2:12" ht="21" customHeight="1">
      <c r="B278" s="159" t="s">
        <v>65</v>
      </c>
      <c r="C278" s="84">
        <v>63</v>
      </c>
      <c r="D278" s="85">
        <v>22</v>
      </c>
      <c r="E278" s="85">
        <v>130</v>
      </c>
      <c r="F278" s="85">
        <f>C278*'점수 계산기'!$C$27+D278*'점수 계산기'!$C$30+'점수 계산기'!$C$33</f>
        <v>130.33449999999999</v>
      </c>
      <c r="G278" s="85">
        <f t="shared" si="33"/>
        <v>0.16550000000000864</v>
      </c>
      <c r="H278" s="108" t="str">
        <f t="shared" si="34"/>
        <v>진</v>
      </c>
      <c r="I278" s="149">
        <v>2</v>
      </c>
      <c r="J278" s="5">
        <v>257</v>
      </c>
      <c r="K278" s="5" t="str">
        <f t="shared" si="32"/>
        <v>e</v>
      </c>
      <c r="L278" s="8" t="str">
        <f>K278&amp;"_{"&amp;QUOTIENT(J278,23)&amp;"} : "&amp;'수학 진위판정'!E278-0.5&amp;"≤"&amp;'수학 진위판정'!C278&amp;"x+"&amp;'수학 진위판정'!D278&amp;"y+기&lt;"&amp;'수학 진위판정'!E278+0.5</f>
        <v>e_{11} : 129.5≤63x+22y+기&lt;130.5</v>
      </c>
    </row>
    <row r="279" spans="2:12" ht="21" customHeight="1">
      <c r="B279" s="159" t="s">
        <v>65</v>
      </c>
      <c r="C279" s="84">
        <v>62</v>
      </c>
      <c r="D279" s="85">
        <v>22</v>
      </c>
      <c r="E279" s="85">
        <v>130</v>
      </c>
      <c r="F279" s="85">
        <f>C279*'점수 계산기'!$C$27+D279*'점수 계산기'!$C$30+'점수 계산기'!$C$33</f>
        <v>129.55699999999999</v>
      </c>
      <c r="G279" s="85">
        <f t="shared" si="33"/>
        <v>5.6999999999987949E-2</v>
      </c>
      <c r="H279" s="108" t="str">
        <f t="shared" si="34"/>
        <v>진</v>
      </c>
      <c r="J279" s="5">
        <v>258</v>
      </c>
      <c r="K279" s="5" t="str">
        <f t="shared" si="32"/>
        <v>f</v>
      </c>
      <c r="L279" s="8" t="str">
        <f>K279&amp;"_{"&amp;QUOTIENT(J279,23)&amp;"} : "&amp;'수학 진위판정'!E279-0.5&amp;"≤"&amp;'수학 진위판정'!C279&amp;"x+"&amp;'수학 진위판정'!D279&amp;"y+기&lt;"&amp;'수학 진위판정'!E279+0.5</f>
        <v>f_{11} : 129.5≤62x+22y+기&lt;130.5</v>
      </c>
    </row>
    <row r="280" spans="2:12" ht="21" customHeight="1">
      <c r="B280" s="159" t="s">
        <v>65</v>
      </c>
      <c r="C280" s="84">
        <v>58</v>
      </c>
      <c r="D280" s="85">
        <v>22</v>
      </c>
      <c r="E280" s="85">
        <v>126</v>
      </c>
      <c r="F280" s="85">
        <f>C280*'점수 계산기'!$C$27+D280*'점수 계산기'!$C$30+'점수 계산기'!$C$33</f>
        <v>126.447</v>
      </c>
      <c r="G280" s="85">
        <f t="shared" si="33"/>
        <v>5.2999999999997272E-2</v>
      </c>
      <c r="H280" s="108" t="str">
        <f t="shared" si="34"/>
        <v>진</v>
      </c>
      <c r="J280" s="5">
        <v>259</v>
      </c>
      <c r="K280" s="5" t="str">
        <f t="shared" si="32"/>
        <v>g</v>
      </c>
      <c r="L280" s="8" t="str">
        <f>K280&amp;"_{"&amp;QUOTIENT(J280,23)&amp;"} : "&amp;'수학 진위판정'!E280-0.5&amp;"≤"&amp;'수학 진위판정'!C280&amp;"x+"&amp;'수학 진위판정'!D280&amp;"y+기&lt;"&amp;'수학 진위판정'!E280+0.5</f>
        <v>g_{11} : 125.5≤58x+22y+기&lt;126.5</v>
      </c>
    </row>
    <row r="281" spans="2:12" ht="21" customHeight="1">
      <c r="B281" s="159" t="s">
        <v>65</v>
      </c>
      <c r="C281" s="84">
        <v>74</v>
      </c>
      <c r="D281" s="85">
        <v>19</v>
      </c>
      <c r="E281" s="85">
        <v>136</v>
      </c>
      <c r="F281" s="85">
        <f>C281*'점수 계산기'!$C$27+D281*'점수 계산기'!$C$30+'점수 계산기'!$C$33</f>
        <v>136.43899999999999</v>
      </c>
      <c r="G281" s="85">
        <f t="shared" si="33"/>
        <v>6.1000000000007049E-2</v>
      </c>
      <c r="H281" s="108" t="str">
        <f t="shared" si="34"/>
        <v>진</v>
      </c>
      <c r="I281" s="149">
        <v>2</v>
      </c>
      <c r="J281" s="5">
        <v>260</v>
      </c>
      <c r="K281" s="5" t="str">
        <f t="shared" si="32"/>
        <v>h</v>
      </c>
      <c r="L281" s="8" t="str">
        <f>K281&amp;"_{"&amp;QUOTIENT(J281,23)&amp;"} : "&amp;'수학 진위판정'!E281-0.5&amp;"≤"&amp;'수학 진위판정'!C281&amp;"x+"&amp;'수학 진위판정'!D281&amp;"y+기&lt;"&amp;'수학 진위판정'!E281+0.5</f>
        <v>h_{11} : 135.5≤74x+19y+기&lt;136.5</v>
      </c>
    </row>
    <row r="282" spans="2:12" ht="21" customHeight="1">
      <c r="B282" s="159" t="s">
        <v>65</v>
      </c>
      <c r="C282" s="84">
        <v>63</v>
      </c>
      <c r="D282" s="85">
        <v>19</v>
      </c>
      <c r="E282" s="85">
        <v>128</v>
      </c>
      <c r="F282" s="85">
        <f>C282*'점수 계산기'!$C$27+D282*'점수 계산기'!$C$30+'점수 계산기'!$C$33</f>
        <v>127.88649999999998</v>
      </c>
      <c r="G282" s="85">
        <f t="shared" si="19"/>
        <v>0.38649999999998386</v>
      </c>
      <c r="H282" s="108" t="str">
        <f t="shared" ref="H282:H283" si="35">IF(ROUND(F282,0)=E282,"진",IF(G282&lt;0.5,"재",IF(AND(C282=0, D282=0, E282=0),"","위")))</f>
        <v>진</v>
      </c>
      <c r="J282" s="5">
        <v>261</v>
      </c>
      <c r="K282" s="5" t="str">
        <f t="shared" si="32"/>
        <v>i</v>
      </c>
      <c r="L282" s="8" t="str">
        <f>K282&amp;"_{"&amp;QUOTIENT(J282,23)&amp;"} : "&amp;'수학 진위판정'!E282-0.5&amp;"≤"&amp;'수학 진위판정'!C282&amp;"x+"&amp;'수학 진위판정'!D282&amp;"y+기&lt;"&amp;'수학 진위판정'!E282+0.5</f>
        <v>i_{11} : 127.5≤63x+19y+기&lt;128.5</v>
      </c>
    </row>
    <row r="283" spans="2:12" ht="21" customHeight="1">
      <c r="B283" s="159" t="s">
        <v>65</v>
      </c>
      <c r="C283" s="84">
        <v>62</v>
      </c>
      <c r="D283" s="85">
        <v>19</v>
      </c>
      <c r="E283" s="85">
        <v>127</v>
      </c>
      <c r="F283" s="85">
        <f>C283*'점수 계산기'!$C$27+D283*'점수 계산기'!$C$30+'점수 계산기'!$C$33</f>
        <v>127.10899999999999</v>
      </c>
      <c r="G283" s="85">
        <f t="shared" ref="G283:G286" si="36">MIN(ABS(E283-0.5-F283), ABS(E283+0.5-F283))</f>
        <v>0.39100000000000534</v>
      </c>
      <c r="H283" s="108" t="str">
        <f t="shared" si="35"/>
        <v>진</v>
      </c>
      <c r="J283" s="5">
        <v>262</v>
      </c>
      <c r="K283" s="5" t="str">
        <f t="shared" si="32"/>
        <v>j</v>
      </c>
      <c r="L283" s="8" t="str">
        <f>K283&amp;"_{"&amp;QUOTIENT(J283,23)&amp;"} : "&amp;'수학 진위판정'!E283-0.5&amp;"≤"&amp;'수학 진위판정'!C283&amp;"x+"&amp;'수학 진위판정'!D283&amp;"y+기&lt;"&amp;'수학 진위판정'!E283+0.5</f>
        <v>j_{11} : 126.5≤62x+19y+기&lt;127.5</v>
      </c>
    </row>
    <row r="284" spans="2:12" ht="21" customHeight="1">
      <c r="B284" s="159" t="s">
        <v>65</v>
      </c>
      <c r="C284" s="84">
        <v>59</v>
      </c>
      <c r="D284" s="85">
        <v>19</v>
      </c>
      <c r="E284" s="85">
        <v>127</v>
      </c>
      <c r="F284" s="85">
        <f>C284*'점수 계산기'!$C$27+D284*'점수 계산기'!$C$30+'점수 계산기'!$C$33</f>
        <v>124.7765</v>
      </c>
      <c r="G284" s="85">
        <f t="shared" si="36"/>
        <v>1.7235000000000014</v>
      </c>
      <c r="H284" s="108" t="str">
        <f t="shared" ref="H284:H288" si="37">IF(ROUND(F284,0)=E284,"진",IF(G284&lt;0.5,"재",IF(AND(C284=0, D284=0, E284=0),"","위")))</f>
        <v>위</v>
      </c>
      <c r="J284" s="5">
        <v>263</v>
      </c>
      <c r="K284" s="5" t="str">
        <f t="shared" si="32"/>
        <v>k</v>
      </c>
      <c r="L284" s="8" t="str">
        <f>K284&amp;"_{"&amp;QUOTIENT(J284,23)&amp;"} : "&amp;'수학 진위판정'!E284-0.5&amp;"≤"&amp;'수학 진위판정'!C284&amp;"x+"&amp;'수학 진위판정'!D284&amp;"y+기&lt;"&amp;'수학 진위판정'!E284+0.5</f>
        <v>k_{11} : 126.5≤59x+19y+기&lt;127.5</v>
      </c>
    </row>
    <row r="285" spans="2:12" ht="21" customHeight="1">
      <c r="B285" s="159" t="s">
        <v>65</v>
      </c>
      <c r="C285" s="84">
        <v>58</v>
      </c>
      <c r="D285" s="85">
        <v>19</v>
      </c>
      <c r="E285" s="85">
        <v>124</v>
      </c>
      <c r="F285" s="85">
        <f>C285*'점수 계산기'!$C$27+D285*'점수 계산기'!$C$30+'점수 계산기'!$C$33</f>
        <v>123.999</v>
      </c>
      <c r="G285" s="85">
        <f t="shared" si="36"/>
        <v>0.49899999999999523</v>
      </c>
      <c r="H285" s="108" t="str">
        <f t="shared" si="37"/>
        <v>진</v>
      </c>
      <c r="J285" s="5">
        <v>264</v>
      </c>
      <c r="K285" s="5" t="str">
        <f t="shared" si="32"/>
        <v>l</v>
      </c>
      <c r="L285" s="8" t="str">
        <f>K285&amp;"_{"&amp;QUOTIENT(J285,23)&amp;"} : "&amp;'수학 진위판정'!E285-0.5&amp;"≤"&amp;'수학 진위판정'!C285&amp;"x+"&amp;'수학 진위판정'!D285&amp;"y+기&lt;"&amp;'수학 진위판정'!E285+0.5</f>
        <v>l_{11} : 123.5≤58x+19y+기&lt;124.5</v>
      </c>
    </row>
    <row r="286" spans="2:12" ht="21" customHeight="1">
      <c r="B286" s="159" t="s">
        <v>65</v>
      </c>
      <c r="C286" s="84">
        <v>70</v>
      </c>
      <c r="D286" s="85">
        <v>18</v>
      </c>
      <c r="E286" s="85">
        <v>133</v>
      </c>
      <c r="F286" s="85">
        <f>C286*'점수 계산기'!$C$27+D286*'점수 계산기'!$C$30+'점수 계산기'!$C$33</f>
        <v>132.51300000000001</v>
      </c>
      <c r="G286" s="85">
        <f t="shared" si="36"/>
        <v>1.300000000000523E-2</v>
      </c>
      <c r="H286" s="108" t="str">
        <f t="shared" si="37"/>
        <v>진</v>
      </c>
      <c r="I286" s="149">
        <v>2</v>
      </c>
      <c r="J286" s="5">
        <v>265</v>
      </c>
      <c r="K286" s="5" t="str">
        <f t="shared" si="32"/>
        <v>m</v>
      </c>
      <c r="L286" s="8" t="str">
        <f>K286&amp;"_{"&amp;QUOTIENT(J286,23)&amp;"} : "&amp;'수학 진위판정'!E286-0.5&amp;"≤"&amp;'수학 진위판정'!C286&amp;"x+"&amp;'수학 진위판정'!D286&amp;"y+기&lt;"&amp;'수학 진위판정'!E286+0.5</f>
        <v>m_{11} : 132.5≤70x+18y+기&lt;133.5</v>
      </c>
    </row>
    <row r="287" spans="2:12" ht="21" customHeight="1">
      <c r="B287" s="159" t="s">
        <v>65</v>
      </c>
      <c r="C287" s="84">
        <v>66</v>
      </c>
      <c r="D287" s="85">
        <v>18</v>
      </c>
      <c r="E287" s="85">
        <v>129</v>
      </c>
      <c r="F287" s="85">
        <f>C287*'점수 계산기'!$C$27+D287*'점수 계산기'!$C$30+'점수 계산기'!$C$33</f>
        <v>129.40299999999999</v>
      </c>
      <c r="G287" s="85">
        <f t="shared" ref="G287" si="38">MIN(ABS(E287-0.5-F287), ABS(E287+0.5-F287))</f>
        <v>9.7000000000008413E-2</v>
      </c>
      <c r="H287" s="108" t="str">
        <f t="shared" si="37"/>
        <v>진</v>
      </c>
      <c r="I287" s="149">
        <v>3</v>
      </c>
      <c r="J287" s="5">
        <v>266</v>
      </c>
      <c r="K287" s="5" t="str">
        <f t="shared" si="32"/>
        <v>n</v>
      </c>
      <c r="L287" s="8" t="str">
        <f>K287&amp;"_{"&amp;QUOTIENT(J287,23)&amp;"} : "&amp;'수학 진위판정'!E287-0.5&amp;"≤"&amp;'수학 진위판정'!C287&amp;"x+"&amp;'수학 진위판정'!D287&amp;"y+기&lt;"&amp;'수학 진위판정'!E287+0.5</f>
        <v>n_{11} : 128.5≤66x+18y+기&lt;129.5</v>
      </c>
    </row>
    <row r="288" spans="2:12" ht="21" customHeight="1">
      <c r="B288" s="159" t="s">
        <v>65</v>
      </c>
      <c r="C288" s="84">
        <v>62</v>
      </c>
      <c r="D288" s="85">
        <v>18</v>
      </c>
      <c r="E288" s="85">
        <v>126</v>
      </c>
      <c r="F288" s="85">
        <f>C288*'점수 계산기'!$C$27+D288*'점수 계산기'!$C$30+'점수 계산기'!$C$33</f>
        <v>126.29300000000001</v>
      </c>
      <c r="G288" s="85">
        <f t="shared" ref="G288:G289" si="39">MIN(ABS(E288-0.5-F288), ABS(E288+0.5-F288))</f>
        <v>0.20699999999999363</v>
      </c>
      <c r="H288" s="108" t="str">
        <f t="shared" si="37"/>
        <v>진</v>
      </c>
      <c r="I288" s="149">
        <v>2</v>
      </c>
      <c r="J288" s="5">
        <v>267</v>
      </c>
      <c r="K288" s="5" t="str">
        <f t="shared" si="32"/>
        <v>o</v>
      </c>
      <c r="L288" s="8" t="str">
        <f>K288&amp;"_{"&amp;QUOTIENT(J288,23)&amp;"} : "&amp;'수학 진위판정'!E288-0.5&amp;"≤"&amp;'수학 진위판정'!C288&amp;"x+"&amp;'수학 진위판정'!D288&amp;"y+기&lt;"&amp;'수학 진위판정'!E288+0.5</f>
        <v>o_{11} : 125.5≤62x+18y+기&lt;126.5</v>
      </c>
    </row>
    <row r="289" spans="2:12" ht="21" customHeight="1">
      <c r="B289" s="159" t="s">
        <v>65</v>
      </c>
      <c r="C289" s="84">
        <v>59</v>
      </c>
      <c r="D289" s="85">
        <v>18</v>
      </c>
      <c r="E289" s="85">
        <v>124</v>
      </c>
      <c r="F289" s="85">
        <f>C289*'점수 계산기'!$C$27+D289*'점수 계산기'!$C$30+'점수 계산기'!$C$33</f>
        <v>123.9605</v>
      </c>
      <c r="G289" s="85">
        <f t="shared" si="39"/>
        <v>0.46049999999999613</v>
      </c>
      <c r="H289" s="108" t="str">
        <f t="shared" ref="H289:H292" si="40">IF(ROUND(F289,0)=E289,"진",IF(G289&lt;0.5,"재",IF(AND(C289=0, D289=0, E289=0),"","위")))</f>
        <v>진</v>
      </c>
      <c r="J289" s="5">
        <v>268</v>
      </c>
      <c r="K289" s="5" t="str">
        <f t="shared" si="32"/>
        <v>p</v>
      </c>
      <c r="L289" s="8" t="str">
        <f>K289&amp;"_{"&amp;QUOTIENT(J289,23)&amp;"} : "&amp;'수학 진위판정'!E289-0.5&amp;"≤"&amp;'수학 진위판정'!C289&amp;"x+"&amp;'수학 진위판정'!D289&amp;"y+기&lt;"&amp;'수학 진위판정'!E289+0.5</f>
        <v>p_{11} : 123.5≤59x+18y+기&lt;124.5</v>
      </c>
    </row>
    <row r="290" spans="2:12" ht="21" customHeight="1">
      <c r="B290" s="159" t="s">
        <v>65</v>
      </c>
      <c r="C290" s="84">
        <v>55</v>
      </c>
      <c r="D290" s="85">
        <v>18</v>
      </c>
      <c r="E290" s="85">
        <v>121</v>
      </c>
      <c r="F290" s="85">
        <f>C290*'점수 계산기'!$C$27+D290*'점수 계산기'!$C$30+'점수 계산기'!$C$33</f>
        <v>120.85049999999998</v>
      </c>
      <c r="G290" s="85">
        <f t="shared" ref="G290:G292" si="41">MIN(ABS(E290-0.5-F290), ABS(E290+0.5-F290))</f>
        <v>0.35049999999998249</v>
      </c>
      <c r="H290" s="108" t="str">
        <f t="shared" si="40"/>
        <v>진</v>
      </c>
      <c r="J290" s="5">
        <v>269</v>
      </c>
      <c r="K290" s="5" t="str">
        <f t="shared" si="32"/>
        <v>q</v>
      </c>
      <c r="L290" s="8" t="str">
        <f>K290&amp;"_{"&amp;QUOTIENT(J290,23)&amp;"} : "&amp;'수학 진위판정'!E290-0.5&amp;"≤"&amp;'수학 진위판정'!C290&amp;"x+"&amp;'수학 진위판정'!D290&amp;"y+기&lt;"&amp;'수학 진위판정'!E290+0.5</f>
        <v>q_{11} : 120.5≤55x+18y+기&lt;121.5</v>
      </c>
    </row>
    <row r="291" spans="2:12" ht="21" customHeight="1">
      <c r="B291" s="159" t="s">
        <v>65</v>
      </c>
      <c r="C291" s="84">
        <v>66</v>
      </c>
      <c r="D291" s="85">
        <v>16</v>
      </c>
      <c r="E291" s="85">
        <v>128</v>
      </c>
      <c r="F291" s="85">
        <f>C291*'점수 계산기'!$C$27+D291*'점수 계산기'!$C$30+'점수 계산기'!$C$33</f>
        <v>127.77099999999999</v>
      </c>
      <c r="G291" s="85">
        <f t="shared" si="41"/>
        <v>0.27099999999998658</v>
      </c>
      <c r="H291" s="108" t="str">
        <f t="shared" si="40"/>
        <v>진</v>
      </c>
      <c r="J291" s="5">
        <v>270</v>
      </c>
      <c r="K291" s="5" t="str">
        <f t="shared" si="32"/>
        <v>r</v>
      </c>
      <c r="L291" s="8" t="str">
        <f>K291&amp;"_{"&amp;QUOTIENT(J291,23)&amp;"} : "&amp;'수학 진위판정'!E291-0.5&amp;"≤"&amp;'수학 진위판정'!C291&amp;"x+"&amp;'수학 진위판정'!D291&amp;"y+기&lt;"&amp;'수학 진위판정'!E291+0.5</f>
        <v>r_{11} : 127.5≤66x+16y+기&lt;128.5</v>
      </c>
    </row>
    <row r="292" spans="2:12" ht="21" customHeight="1">
      <c r="B292" s="159" t="s">
        <v>65</v>
      </c>
      <c r="C292" s="84">
        <v>63</v>
      </c>
      <c r="D292" s="85">
        <v>16</v>
      </c>
      <c r="E292" s="85">
        <v>125</v>
      </c>
      <c r="F292" s="85">
        <f>C292*'점수 계산기'!$C$27+D292*'점수 계산기'!$C$30+'점수 계산기'!$C$33</f>
        <v>125.43849999999999</v>
      </c>
      <c r="G292" s="85">
        <f t="shared" si="41"/>
        <v>6.1500000000009436E-2</v>
      </c>
      <c r="H292" s="108" t="str">
        <f t="shared" si="40"/>
        <v>진</v>
      </c>
      <c r="J292" s="5">
        <v>271</v>
      </c>
      <c r="K292" s="5" t="str">
        <f t="shared" si="32"/>
        <v>s</v>
      </c>
      <c r="L292" s="8" t="str">
        <f>K292&amp;"_{"&amp;QUOTIENT(J292,23)&amp;"} : "&amp;'수학 진위판정'!E292-0.5&amp;"≤"&amp;'수학 진위판정'!C292&amp;"x+"&amp;'수학 진위판정'!D292&amp;"y+기&lt;"&amp;'수학 진위판정'!E292+0.5</f>
        <v>s_{11} : 124.5≤63x+16y+기&lt;125.5</v>
      </c>
    </row>
    <row r="293" spans="2:12" ht="21" customHeight="1">
      <c r="B293" s="159" t="s">
        <v>65</v>
      </c>
      <c r="C293" s="84">
        <v>66</v>
      </c>
      <c r="D293" s="85">
        <v>15</v>
      </c>
      <c r="E293" s="85">
        <v>127</v>
      </c>
      <c r="F293" s="85">
        <f>C293*'점수 계산기'!$C$27+D293*'점수 계산기'!$C$30+'점수 계산기'!$C$33</f>
        <v>126.95499999999998</v>
      </c>
      <c r="G293" s="85">
        <f t="shared" ref="G293:G297" si="42">MIN(ABS(E293-0.5-F293), ABS(E293+0.5-F293))</f>
        <v>0.45499999999998408</v>
      </c>
      <c r="H293" s="108" t="str">
        <f t="shared" ref="H293:H297" si="43">IF(ROUND(F293,0)=E293,"진",IF(G293&lt;0.5,"재",IF(AND(C293=0, D293=0, E293=0),"","위")))</f>
        <v>진</v>
      </c>
      <c r="I293" s="151">
        <v>3</v>
      </c>
      <c r="J293" s="5">
        <v>272</v>
      </c>
      <c r="K293" s="5" t="str">
        <f t="shared" ref="K293:K304" si="44">CHAR(MOD(J293, 23)+97)</f>
        <v>t</v>
      </c>
      <c r="L293" s="8" t="str">
        <f>K293&amp;"_{"&amp;QUOTIENT(J293,23)&amp;"} : "&amp;'수학 진위판정'!E293-0.5&amp;"≤"&amp;'수학 진위판정'!C293&amp;"x+"&amp;'수학 진위판정'!D293&amp;"y+기&lt;"&amp;'수학 진위판정'!E293+0.5</f>
        <v>t_{11} : 126.5≤66x+15y+기&lt;127.5</v>
      </c>
    </row>
    <row r="294" spans="2:12" ht="21" customHeight="1">
      <c r="B294" s="159" t="s">
        <v>65</v>
      </c>
      <c r="C294" s="84">
        <v>47</v>
      </c>
      <c r="D294" s="85">
        <v>14</v>
      </c>
      <c r="E294" s="85">
        <v>111</v>
      </c>
      <c r="F294" s="85">
        <f>C294*'점수 계산기'!$C$27+D294*'점수 계산기'!$C$30+'점수 계산기'!$C$33</f>
        <v>111.3665</v>
      </c>
      <c r="G294" s="85">
        <f t="shared" si="42"/>
        <v>0.13349999999999795</v>
      </c>
      <c r="H294" s="108" t="str">
        <f t="shared" si="43"/>
        <v>진</v>
      </c>
      <c r="J294" s="5">
        <v>273</v>
      </c>
      <c r="K294" s="5" t="str">
        <f t="shared" si="44"/>
        <v>u</v>
      </c>
      <c r="L294" s="8" t="str">
        <f>K294&amp;"_{"&amp;QUOTIENT(J294,23)&amp;"} : "&amp;'수학 진위판정'!E294-0.5&amp;"≤"&amp;'수학 진위판정'!C294&amp;"x+"&amp;'수학 진위판정'!D294&amp;"y+기&lt;"&amp;'수학 진위판정'!E294+0.5</f>
        <v>u_{11} : 110.5≤47x+14y+기&lt;111.5</v>
      </c>
    </row>
    <row r="295" spans="2:12" ht="21" customHeight="1">
      <c r="B295" s="159" t="s">
        <v>65</v>
      </c>
      <c r="C295" s="84">
        <v>63</v>
      </c>
      <c r="D295" s="85">
        <v>12</v>
      </c>
      <c r="E295" s="85">
        <v>122</v>
      </c>
      <c r="F295" s="85">
        <f>C295*'점수 계산기'!$C$27+D295*'점수 계산기'!$C$30+'점수 계산기'!$C$33</f>
        <v>122.17449999999999</v>
      </c>
      <c r="G295" s="85">
        <f t="shared" si="42"/>
        <v>0.32550000000000523</v>
      </c>
      <c r="H295" s="108" t="str">
        <f t="shared" si="43"/>
        <v>진</v>
      </c>
      <c r="J295" s="5">
        <v>274</v>
      </c>
      <c r="K295" s="5" t="str">
        <f t="shared" si="44"/>
        <v>v</v>
      </c>
      <c r="L295" s="8" t="str">
        <f>K295&amp;"_{"&amp;QUOTIENT(J295,23)&amp;"} : "&amp;'수학 진위판정'!E295-0.5&amp;"≤"&amp;'수학 진위판정'!C295&amp;"x+"&amp;'수학 진위판정'!D295&amp;"y+기&lt;"&amp;'수학 진위판정'!E295+0.5</f>
        <v>v_{11} : 121.5≤63x+12y+기&lt;122.5</v>
      </c>
    </row>
    <row r="296" spans="2:12" ht="21" customHeight="1">
      <c r="B296" s="159" t="s">
        <v>65</v>
      </c>
      <c r="C296" s="84">
        <v>67</v>
      </c>
      <c r="D296" s="85">
        <v>11</v>
      </c>
      <c r="E296" s="85">
        <v>124</v>
      </c>
      <c r="F296" s="85">
        <f>C296*'점수 계산기'!$C$27+D296*'점수 계산기'!$C$30+'점수 계산기'!$C$33</f>
        <v>124.46850000000001</v>
      </c>
      <c r="G296" s="85">
        <f t="shared" si="42"/>
        <v>3.1499999999994088E-2</v>
      </c>
      <c r="H296" s="108" t="str">
        <f t="shared" si="43"/>
        <v>진</v>
      </c>
      <c r="J296" s="5">
        <v>275</v>
      </c>
      <c r="K296" s="5" t="str">
        <f t="shared" si="44"/>
        <v>w</v>
      </c>
      <c r="L296" s="8" t="str">
        <f>K296&amp;"_{"&amp;QUOTIENT(J296,23)&amp;"} : "&amp;'수학 진위판정'!E296-0.5&amp;"≤"&amp;'수학 진위판정'!C296&amp;"x+"&amp;'수학 진위판정'!D296&amp;"y+기&lt;"&amp;'수학 진위판정'!E296+0.5</f>
        <v>w_{11} : 123.5≤67x+11y+기&lt;124.5</v>
      </c>
    </row>
    <row r="297" spans="2:12" ht="21" customHeight="1">
      <c r="B297" s="159" t="s">
        <v>65</v>
      </c>
      <c r="C297" s="84">
        <v>62</v>
      </c>
      <c r="D297" s="85">
        <v>11</v>
      </c>
      <c r="E297" s="85">
        <v>121</v>
      </c>
      <c r="F297" s="85">
        <f>C297*'점수 계산기'!$C$27+D297*'점수 계산기'!$C$30+'점수 계산기'!$C$33</f>
        <v>120.58099999999999</v>
      </c>
      <c r="G297" s="85">
        <f t="shared" si="42"/>
        <v>8.0999999999988859E-2</v>
      </c>
      <c r="H297" s="108" t="str">
        <f t="shared" si="43"/>
        <v>진</v>
      </c>
      <c r="J297" s="5">
        <v>276</v>
      </c>
      <c r="K297" s="5" t="str">
        <f t="shared" si="44"/>
        <v>a</v>
      </c>
      <c r="L297" s="8" t="str">
        <f>K297&amp;"_{"&amp;QUOTIENT(J297,23)&amp;"} : "&amp;'수학 진위판정'!E297-0.5&amp;"≤"&amp;'수학 진위판정'!C297&amp;"x+"&amp;'수학 진위판정'!D297&amp;"y+기&lt;"&amp;'수학 진위판정'!E297+0.5</f>
        <v>a_{12} : 120.5≤62x+11y+기&lt;121.5</v>
      </c>
    </row>
    <row r="298" spans="2:12" ht="21" customHeight="1">
      <c r="B298" s="159" t="s">
        <v>65</v>
      </c>
      <c r="C298" s="84">
        <v>59</v>
      </c>
      <c r="D298" s="85">
        <v>11</v>
      </c>
      <c r="E298" s="85">
        <v>118</v>
      </c>
      <c r="F298" s="85">
        <f>C298*'점수 계산기'!$C$27+D298*'점수 계산기'!$C$30+'점수 계산기'!$C$33</f>
        <v>118.24849999999999</v>
      </c>
      <c r="G298" s="85">
        <f t="shared" ref="G298:G304" si="45">MIN(ABS(E298-0.5-F298), ABS(E298+0.5-F298))</f>
        <v>0.25150000000000716</v>
      </c>
      <c r="H298" s="108" t="str">
        <f t="shared" ref="H298:H304" si="46">IF(ROUND(F298,0)=E298,"진",IF(G298&lt;0.5,"재",IF(AND(C298=0, D298=0, E298=0),"","위")))</f>
        <v>진</v>
      </c>
      <c r="I298" s="151">
        <v>2</v>
      </c>
      <c r="J298" s="5">
        <v>277</v>
      </c>
      <c r="K298" s="5" t="str">
        <f t="shared" si="44"/>
        <v>b</v>
      </c>
      <c r="L298" s="8" t="str">
        <f>K298&amp;"_{"&amp;QUOTIENT(J298,23)&amp;"} : "&amp;'수학 진위판정'!E298-0.5&amp;"≤"&amp;'수학 진위판정'!C298&amp;"x+"&amp;'수학 진위판정'!D298&amp;"y+기&lt;"&amp;'수학 진위판정'!E298+0.5</f>
        <v>b_{12} : 117.5≤59x+11y+기&lt;118.5</v>
      </c>
    </row>
    <row r="299" spans="2:12" ht="21" customHeight="1">
      <c r="B299" s="159" t="s">
        <v>65</v>
      </c>
      <c r="C299" s="84">
        <v>55</v>
      </c>
      <c r="D299" s="85">
        <v>11</v>
      </c>
      <c r="E299" s="85">
        <v>115</v>
      </c>
      <c r="F299" s="85">
        <f>C299*'점수 계산기'!$C$27+D299*'점수 계산기'!$C$30+'점수 계산기'!$C$33</f>
        <v>115.13849999999999</v>
      </c>
      <c r="G299" s="85">
        <f t="shared" si="45"/>
        <v>0.36150000000000659</v>
      </c>
      <c r="H299" s="108" t="str">
        <f t="shared" si="46"/>
        <v>진</v>
      </c>
      <c r="J299" s="5">
        <v>278</v>
      </c>
      <c r="K299" s="5" t="str">
        <f t="shared" si="44"/>
        <v>c</v>
      </c>
      <c r="L299" s="8" t="str">
        <f>K299&amp;"_{"&amp;QUOTIENT(J299,23)&amp;"} : "&amp;'수학 진위판정'!E299-0.5&amp;"≤"&amp;'수학 진위판정'!C299&amp;"x+"&amp;'수학 진위판정'!D299&amp;"y+기&lt;"&amp;'수학 진위판정'!E299+0.5</f>
        <v>c_{12} : 114.5≤55x+11y+기&lt;115.5</v>
      </c>
    </row>
    <row r="300" spans="2:12" ht="21" customHeight="1">
      <c r="B300" s="159" t="s">
        <v>65</v>
      </c>
      <c r="C300" s="84">
        <v>50</v>
      </c>
      <c r="D300" s="85">
        <v>11</v>
      </c>
      <c r="E300" s="85">
        <v>111</v>
      </c>
      <c r="F300" s="85">
        <f>C300*'점수 계산기'!$C$27+D300*'점수 계산기'!$C$30+'점수 계산기'!$C$33</f>
        <v>111.251</v>
      </c>
      <c r="G300" s="85">
        <f t="shared" si="45"/>
        <v>0.24899999999999523</v>
      </c>
      <c r="H300" s="108" t="str">
        <f t="shared" si="46"/>
        <v>진</v>
      </c>
      <c r="J300" s="5">
        <v>279</v>
      </c>
      <c r="K300" s="5" t="str">
        <f t="shared" si="44"/>
        <v>d</v>
      </c>
      <c r="L300" s="8" t="str">
        <f>K300&amp;"_{"&amp;QUOTIENT(J300,23)&amp;"} : "&amp;'수학 진위판정'!E300-0.5&amp;"≤"&amp;'수학 진위판정'!C300&amp;"x+"&amp;'수학 진위판정'!D300&amp;"y+기&lt;"&amp;'수학 진위판정'!E300+0.5</f>
        <v>d_{12} : 110.5≤50x+11y+기&lt;111.5</v>
      </c>
    </row>
    <row r="301" spans="2:12" ht="21" customHeight="1" thickBot="1">
      <c r="B301" s="160" t="s">
        <v>65</v>
      </c>
      <c r="C301" s="157">
        <v>47</v>
      </c>
      <c r="D301" s="86">
        <v>11</v>
      </c>
      <c r="E301" s="86">
        <v>109</v>
      </c>
      <c r="F301" s="86">
        <f>C301*'점수 계산기'!$C$27+D301*'점수 계산기'!$C$30+'점수 계산기'!$C$33</f>
        <v>108.91849999999999</v>
      </c>
      <c r="G301" s="86">
        <f t="shared" si="45"/>
        <v>0.41849999999999454</v>
      </c>
      <c r="H301" s="156" t="str">
        <f t="shared" si="46"/>
        <v>진</v>
      </c>
      <c r="J301" s="5">
        <v>280</v>
      </c>
      <c r="K301" s="5" t="str">
        <f t="shared" si="44"/>
        <v>e</v>
      </c>
      <c r="L301" s="8" t="str">
        <f>K301&amp;"_{"&amp;QUOTIENT(J301,23)&amp;"} : "&amp;'수학 진위판정'!E301-0.5&amp;"≤"&amp;'수학 진위판정'!C301&amp;"x+"&amp;'수학 진위판정'!D301&amp;"y+기&lt;"&amp;'수학 진위판정'!E301+0.5</f>
        <v>e_{12} : 108.5≤47x+11y+기&lt;109.5</v>
      </c>
    </row>
    <row r="302" spans="2:12" ht="21" hidden="1" customHeight="1">
      <c r="B302" s="293"/>
      <c r="C302" s="294"/>
      <c r="D302" s="268"/>
      <c r="E302" s="268"/>
      <c r="F302" s="78">
        <f>C302*'점수 계산기'!$C$27+D302*'점수 계산기'!$C$30+'점수 계산기'!$C$33</f>
        <v>63.4</v>
      </c>
      <c r="G302" s="78">
        <f t="shared" si="45"/>
        <v>62.9</v>
      </c>
      <c r="H302" s="106" t="str">
        <f t="shared" si="46"/>
        <v/>
      </c>
      <c r="J302" s="5">
        <v>281</v>
      </c>
      <c r="K302" s="5" t="str">
        <f t="shared" si="44"/>
        <v>f</v>
      </c>
      <c r="L302" s="8" t="str">
        <f>K302&amp;"_{"&amp;QUOTIENT(J302,23)&amp;"} : "&amp;'수학 진위판정'!E302-0.5&amp;"≤"&amp;'수학 진위판정'!C302&amp;"x+"&amp;'수학 진위판정'!D302&amp;"y+기&lt;"&amp;'수학 진위판정'!E302+0.5</f>
        <v>f_{12} : -0.5≤x+y+기&lt;0.5</v>
      </c>
    </row>
    <row r="303" spans="2:12" ht="21" hidden="1" customHeight="1">
      <c r="B303" s="295"/>
      <c r="C303" s="290"/>
      <c r="D303" s="258"/>
      <c r="E303" s="258"/>
      <c r="F303" s="85">
        <f>C303*'점수 계산기'!$C$27+D303*'점수 계산기'!$C$30+'점수 계산기'!$C$33</f>
        <v>63.4</v>
      </c>
      <c r="G303" s="85">
        <f t="shared" si="45"/>
        <v>62.9</v>
      </c>
      <c r="H303" s="108" t="str">
        <f t="shared" si="46"/>
        <v/>
      </c>
      <c r="J303" s="5">
        <v>282</v>
      </c>
      <c r="K303" s="5" t="str">
        <f t="shared" si="44"/>
        <v>g</v>
      </c>
      <c r="L303" s="8" t="str">
        <f>K303&amp;"_{"&amp;QUOTIENT(J303,23)&amp;"} : "&amp;'수학 진위판정'!E303-0.5&amp;"≤"&amp;'수학 진위판정'!C303&amp;"x+"&amp;'수학 진위판정'!D303&amp;"y+기&lt;"&amp;'수학 진위판정'!E303+0.5</f>
        <v>g_{12} : -0.5≤x+y+기&lt;0.5</v>
      </c>
    </row>
    <row r="304" spans="2:12" ht="21" hidden="1" customHeight="1">
      <c r="B304" s="295"/>
      <c r="C304" s="290"/>
      <c r="D304" s="258"/>
      <c r="E304" s="258"/>
      <c r="F304" s="85">
        <f>C304*'점수 계산기'!$C$27+D304*'점수 계산기'!$C$30+'점수 계산기'!$C$33</f>
        <v>63.4</v>
      </c>
      <c r="G304" s="85">
        <f t="shared" si="45"/>
        <v>62.9</v>
      </c>
      <c r="H304" s="108" t="str">
        <f t="shared" si="46"/>
        <v/>
      </c>
      <c r="J304" s="5">
        <v>283</v>
      </c>
      <c r="K304" s="5" t="str">
        <f t="shared" si="44"/>
        <v>h</v>
      </c>
      <c r="L304" s="8" t="str">
        <f>K304&amp;"_{"&amp;QUOTIENT(J304,23)&amp;"} : "&amp;'수학 진위판정'!E304-0.5&amp;"≤"&amp;'수학 진위판정'!C304&amp;"x+"&amp;'수학 진위판정'!D304&amp;"y+기&lt;"&amp;'수학 진위판정'!E304+0.5</f>
        <v>h_{12} : -0.5≤x+y+기&lt;0.5</v>
      </c>
    </row>
    <row r="305" spans="2:12" ht="21" hidden="1" customHeight="1" thickBot="1">
      <c r="B305" s="291"/>
      <c r="C305" s="292"/>
      <c r="D305" s="274"/>
      <c r="E305" s="274"/>
      <c r="F305" s="274"/>
      <c r="G305" s="274"/>
      <c r="H305" s="276"/>
      <c r="J305" s="3"/>
      <c r="K305" s="3"/>
      <c r="L305" s="255"/>
    </row>
    <row r="306" spans="2:12">
      <c r="J306" s="3"/>
      <c r="K306" s="3"/>
      <c r="L306" s="255"/>
    </row>
    <row r="307" spans="2:12">
      <c r="J307" s="3"/>
      <c r="K307" s="3"/>
      <c r="L307" s="255"/>
    </row>
    <row r="308" spans="2:12">
      <c r="J308" s="3"/>
      <c r="K308" s="3"/>
      <c r="L308" s="255"/>
    </row>
    <row r="309" spans="2:12">
      <c r="J309" s="3"/>
      <c r="K309" s="3"/>
      <c r="L309" s="255"/>
    </row>
    <row r="310" spans="2:12">
      <c r="J310" s="3"/>
      <c r="K310" s="3"/>
      <c r="L310" s="255"/>
    </row>
    <row r="311" spans="2:12">
      <c r="J311" s="3"/>
      <c r="K311" s="3"/>
      <c r="L311" s="255"/>
    </row>
    <row r="312" spans="2:12">
      <c r="J312" s="3"/>
      <c r="K312" s="3"/>
      <c r="L312" s="255"/>
    </row>
    <row r="313" spans="2:12">
      <c r="J313" s="3"/>
      <c r="K313" s="3"/>
      <c r="L313" s="255"/>
    </row>
    <row r="314" spans="2:12">
      <c r="J314" s="3"/>
      <c r="K314" s="3"/>
      <c r="L314" s="255"/>
    </row>
    <row r="315" spans="2:12">
      <c r="J315" s="3"/>
      <c r="K315" s="3"/>
      <c r="L315" s="255"/>
    </row>
    <row r="316" spans="2:12">
      <c r="J316" s="3"/>
      <c r="K316" s="3"/>
      <c r="L316" s="255"/>
    </row>
    <row r="317" spans="2:12">
      <c r="J317" s="3"/>
      <c r="K317" s="3"/>
      <c r="L317" s="255"/>
    </row>
    <row r="318" spans="2:12">
      <c r="J318" s="3"/>
      <c r="K318" s="3"/>
      <c r="L318" s="255"/>
    </row>
    <row r="319" spans="2:12">
      <c r="J319" s="3"/>
      <c r="K319" s="3"/>
      <c r="L319" s="255"/>
    </row>
    <row r="320" spans="2:12">
      <c r="J320" s="3"/>
      <c r="K320" s="3"/>
      <c r="L320" s="255"/>
    </row>
    <row r="321" spans="10:12">
      <c r="J321" s="3"/>
      <c r="K321" s="3"/>
      <c r="L321" s="255"/>
    </row>
    <row r="322" spans="10:12">
      <c r="J322" s="3"/>
      <c r="K322" s="3"/>
      <c r="L322" s="255"/>
    </row>
    <row r="323" spans="10:12">
      <c r="J323" s="3"/>
      <c r="K323" s="3"/>
      <c r="L323" s="255"/>
    </row>
    <row r="324" spans="10:12">
      <c r="J324" s="3"/>
      <c r="K324" s="3"/>
      <c r="L324" s="255"/>
    </row>
    <row r="325" spans="10:12">
      <c r="J325" s="3"/>
      <c r="K325" s="3"/>
      <c r="L325" s="255"/>
    </row>
    <row r="326" spans="10:12">
      <c r="J326" s="3"/>
      <c r="K326" s="3"/>
      <c r="L326" s="255"/>
    </row>
    <row r="327" spans="10:12">
      <c r="J327" s="3"/>
      <c r="K327" s="3"/>
      <c r="L327" s="255"/>
    </row>
    <row r="328" spans="10:12">
      <c r="J328" s="3"/>
      <c r="K328" s="3"/>
      <c r="L328" s="255"/>
    </row>
    <row r="329" spans="10:12">
      <c r="J329" s="3"/>
      <c r="K329" s="3"/>
      <c r="L329" s="255"/>
    </row>
    <row r="330" spans="10:12">
      <c r="J330" s="3"/>
      <c r="K330" s="3"/>
      <c r="L330" s="255"/>
    </row>
    <row r="331" spans="10:12">
      <c r="J331" s="3"/>
      <c r="K331" s="3"/>
      <c r="L331" s="255"/>
    </row>
    <row r="332" spans="10:12">
      <c r="J332" s="3"/>
      <c r="K332" s="3"/>
      <c r="L332" s="255"/>
    </row>
    <row r="333" spans="10:12">
      <c r="J333" s="3"/>
      <c r="K333" s="3"/>
      <c r="L333" s="255"/>
    </row>
    <row r="334" spans="10:12">
      <c r="J334" s="3"/>
      <c r="K334" s="3"/>
      <c r="L334" s="255"/>
    </row>
    <row r="335" spans="10:12">
      <c r="J335" s="3"/>
      <c r="K335" s="3"/>
      <c r="L335" s="255"/>
    </row>
    <row r="336" spans="10:12">
      <c r="J336" s="3"/>
      <c r="K336" s="3"/>
      <c r="L336" s="255"/>
    </row>
    <row r="337" spans="10:12">
      <c r="J337" s="3"/>
      <c r="K337" s="3"/>
      <c r="L337" s="255"/>
    </row>
  </sheetData>
  <sheetProtection algorithmName="SHA-512" hashValue="zzAgrZFT9O826G6BDmxtpEOwo7vxuQuvyq7aDH12uNK04LLPA5WfUGfMYu76ktc+EXNAwQkk+AXf1Iq+W6hFWA==" saltValue="cDadcBhJrRaHTzk/J5oZuA==" spinCount="100000" sheet="1" objects="1" scenarios="1"/>
  <sortState xmlns:xlrd2="http://schemas.microsoft.com/office/spreadsheetml/2017/richdata2" ref="C6:I40">
    <sortCondition descending="1" ref="D6:D40"/>
    <sortCondition descending="1" ref="E6:E40"/>
    <sortCondition descending="1" ref="C6:C40"/>
  </sortState>
  <mergeCells count="4">
    <mergeCell ref="C2:E2"/>
    <mergeCell ref="C3:E3"/>
    <mergeCell ref="N6:R6"/>
    <mergeCell ref="N15:Q15"/>
  </mergeCells>
  <phoneticPr fontId="1" type="noConversion"/>
  <conditionalFormatting sqref="H3:H1048576">
    <cfRule type="expression" dxfId="1" priority="1">
      <formula>$H3="재"</formula>
    </cfRule>
    <cfRule type="expression" dxfId="0" priority="2">
      <formula>$H3="위"</formula>
    </cfRule>
  </conditionalFormatting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진위판정</vt:lpstr>
      <vt:lpstr>수학 진위판정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2023-12-17T10:19:36Z</cp:lastPrinted>
  <dcterms:created xsi:type="dcterms:W3CDTF">2018-04-21T04:34:05Z</dcterms:created>
  <dcterms:modified xsi:type="dcterms:W3CDTF">2023-12-17T10:23:56Z</dcterms:modified>
</cp:coreProperties>
</file>